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okumentumok\NádasiBálint\0_2020_ÉVI_K Ö L T S É G V E T É S\2020_KÖLTSÉGVETÉSI S Z Á M Í T Á S O K BELSŐ\ERVIK---2019\ÖNKORMÁNYZAT\EXCEL\"/>
    </mc:Choice>
  </mc:AlternateContent>
  <xr:revisionPtr revIDLastSave="0" documentId="13_ncr:1_{E66A67EF-2AE5-4242-B36D-276A13EEE8CE}" xr6:coauthVersionLast="45" xr6:coauthVersionMax="45" xr10:uidLastSave="{00000000-0000-0000-0000-000000000000}"/>
  <bookViews>
    <workbookView xWindow="-108" yWindow="-108" windowWidth="23256" windowHeight="12576" tabRatio="667" firstSheet="89" activeTab="94" xr2:uid="{00000000-000D-0000-FFFF-FFFF00000000}"/>
  </bookViews>
  <sheets>
    <sheet name="TARTALOMJEGYZÉK" sheetId="134" r:id="rId1"/>
    <sheet name="ALAPADATOK" sheetId="94" r:id="rId2"/>
    <sheet name="KV_ÖSSZEFÜGGÉSEK" sheetId="75" r:id="rId3"/>
    <sheet name="KV_1.1.sz.mell." sheetId="1" r:id="rId4"/>
    <sheet name="KV_1.2.sz.mell." sheetId="130" r:id="rId5"/>
    <sheet name="KV_1.3.sz.mell." sheetId="131" r:id="rId6"/>
    <sheet name="KV_1.4.sz.mell." sheetId="132" r:id="rId7"/>
    <sheet name="KV_2.1.sz.mell." sheetId="73" r:id="rId8"/>
    <sheet name="KV_2.2.sz.mell." sheetId="61" r:id="rId9"/>
    <sheet name="KV_ELLENŐRZÉS" sheetId="76" r:id="rId10"/>
    <sheet name="KV_3.sz.mell." sheetId="62" r:id="rId11"/>
    <sheet name="KV_4.sz.mell." sheetId="77" r:id="rId12"/>
    <sheet name="KV_5.sz.mell." sheetId="78" r:id="rId13"/>
    <sheet name="KV_6.sz.mell." sheetId="63" r:id="rId14"/>
    <sheet name="KV_7.sz.mell." sheetId="64" r:id="rId15"/>
    <sheet name="KV_8.sz.mell." sheetId="71" r:id="rId16"/>
    <sheet name="KV_9.1.sz.mell" sheetId="3" r:id="rId17"/>
    <sheet name="KV_9.1.1.sz.mell" sheetId="119" r:id="rId18"/>
    <sheet name="KV_9.1.2.sz.mell." sheetId="120" r:id="rId19"/>
    <sheet name="KV_9.1.3.sz.mell" sheetId="121" r:id="rId20"/>
    <sheet name="KV_9.2.sz.mell" sheetId="79" r:id="rId21"/>
    <sheet name="KV_9.2.1.sz.mell" sheetId="122" r:id="rId22"/>
    <sheet name="KV_9.2.2.sz.mell" sheetId="123" r:id="rId23"/>
    <sheet name="KV_9.2.3.sz.mell" sheetId="124" r:id="rId24"/>
    <sheet name="KV_9.3.sz.mell" sheetId="105" r:id="rId25"/>
    <sheet name="KV_9.3.1.sz.mell" sheetId="125" r:id="rId26"/>
    <sheet name="KV_9.3.2.sz.mell" sheetId="126" r:id="rId27"/>
    <sheet name="KV_9.3.3.sz.mell" sheetId="127" r:id="rId28"/>
    <sheet name="KV_10.sz.mell" sheetId="89" r:id="rId29"/>
    <sheet name="KV_1.sz.tájékoztató_t." sheetId="87" r:id="rId30"/>
    <sheet name="KV_2.sz.tájékoztató_t." sheetId="66" r:id="rId31"/>
    <sheet name="KV_3.sz.tájékoztató_t." sheetId="88" r:id="rId32"/>
    <sheet name="KV_4.sz.tájékoztató_t." sheetId="24" r:id="rId33"/>
    <sheet name="KV_5.sz.tájékoztató_t." sheetId="2" r:id="rId34"/>
    <sheet name="KV_6.sz.tájékoztató_t." sheetId="70" r:id="rId35"/>
    <sheet name="KV_7.sz.tájékoztató_t." sheetId="128" r:id="rId36"/>
    <sheet name="RM_TARTALOMJEGYZÉK" sheetId="172" r:id="rId37"/>
    <sheet name="RM_ALAPADATOK" sheetId="173" r:id="rId38"/>
    <sheet name="RM_ÖSSZEFÜGGÉSEK" sheetId="174" r:id="rId39"/>
    <sheet name="RM_1.1.sz.mell." sheetId="175" r:id="rId40"/>
    <sheet name="RM_1.2.sz.mell" sheetId="176" r:id="rId41"/>
    <sheet name="RM_1.3.sz.mell." sheetId="177" r:id="rId42"/>
    <sheet name="RM_1.4.sz.mell." sheetId="178" r:id="rId43"/>
    <sheet name="RM_2.1.sz.mell." sheetId="179" r:id="rId44"/>
    <sheet name="RM_2.2.sz.mell." sheetId="180" r:id="rId45"/>
    <sheet name="RM_ELLENŐRZÉS" sheetId="181" r:id="rId46"/>
    <sheet name="RM_3.sz.mell." sheetId="182" r:id="rId47"/>
    <sheet name="RM_4.sz.mell." sheetId="183" r:id="rId48"/>
    <sheet name="RM_5.1.sz.mell" sheetId="184" r:id="rId49"/>
    <sheet name="RM_5.1.1.sz.mell" sheetId="185" r:id="rId50"/>
    <sheet name="RM_5.1.2.sz.mell" sheetId="186" r:id="rId51"/>
    <sheet name="RM_5.1.3.sz.mell" sheetId="187" r:id="rId52"/>
    <sheet name="RM_5.2.sz.mell" sheetId="188" r:id="rId53"/>
    <sheet name="RM_5.2.1.sz.mell" sheetId="189" r:id="rId54"/>
    <sheet name="RM_5.2.2.sz.mell" sheetId="190" r:id="rId55"/>
    <sheet name="RM_5.2.3.sz.mell" sheetId="191" r:id="rId56"/>
    <sheet name="RM_5.3.sz.mell" sheetId="192" r:id="rId57"/>
    <sheet name="RM_5.3.1.sz.mell" sheetId="193" r:id="rId58"/>
    <sheet name="RM_5.3.2.sz.mell" sheetId="194" r:id="rId59"/>
    <sheet name="RM_5.3.3.sz.mell" sheetId="195" r:id="rId60"/>
    <sheet name="RM_6.sz.mell" sheetId="426" r:id="rId61"/>
    <sheet name="E_TARTALOMJEGYZÉK" sheetId="232" r:id="rId62"/>
    <sheet name="E_ALAPADATOK" sheetId="233" r:id="rId63"/>
    <sheet name="E_ELLENŐRZÉS" sheetId="241" r:id="rId64"/>
    <sheet name="E_ÖSSZEFÜGGÉSEK" sheetId="234" r:id="rId65"/>
    <sheet name="E_1.1.sz.mell." sheetId="235" r:id="rId66"/>
    <sheet name="E_1.2.sz.mell" sheetId="236" r:id="rId67"/>
    <sheet name="E_1.3.sz.mell." sheetId="237" state="hidden" r:id="rId68"/>
    <sheet name="E_1.4.sz.mell." sheetId="238" state="hidden" r:id="rId69"/>
    <sheet name="E_2.1.sz.mell." sheetId="239" r:id="rId70"/>
    <sheet name="E_2.2.sz.mell." sheetId="240" r:id="rId71"/>
    <sheet name="E_3.sz.mell." sheetId="242" r:id="rId72"/>
    <sheet name="E_4.sz.mell." sheetId="243" r:id="rId73"/>
    <sheet name="E_5.1.sz.mell" sheetId="244" r:id="rId74"/>
    <sheet name="E_5.1.1.sz.mell" sheetId="245" r:id="rId75"/>
    <sheet name="E_5.2.sz.mell" sheetId="248" r:id="rId76"/>
    <sheet name="E_5.1.2.sz.mell" sheetId="246" state="hidden" r:id="rId77"/>
    <sheet name="E_5.1.3.sz.mell" sheetId="247" state="hidden" r:id="rId78"/>
    <sheet name="E_5.2.1.sz.mell" sheetId="249" r:id="rId79"/>
    <sheet name="E_5.2.2.sz.mell" sheetId="250" state="hidden" r:id="rId80"/>
    <sheet name="E_5.2.3.sz.mell" sheetId="251" state="hidden" r:id="rId81"/>
    <sheet name="E_5.3.sz.mell" sheetId="252" r:id="rId82"/>
    <sheet name="E_5.3.1.sz.mell" sheetId="253" r:id="rId83"/>
    <sheet name="E_5.3.2.sz.mell" sheetId="254" state="hidden" r:id="rId84"/>
    <sheet name="E_5.3.3.sz.mell" sheetId="255" state="hidden" r:id="rId85"/>
    <sheet name="Z_TARTALOMJEGYZÉK" sheetId="354" r:id="rId86"/>
    <sheet name="Z_ALAPADATOK" sheetId="355" r:id="rId87"/>
    <sheet name="Z_ÖSSZEFÜGGÉSEK" sheetId="356" r:id="rId88"/>
    <sheet name="Z_1.1.sz.mell." sheetId="357" r:id="rId89"/>
    <sheet name="Z_1.2.sz.mell." sheetId="358" r:id="rId90"/>
    <sheet name="Z_1.3.sz.mell." sheetId="359" state="hidden" r:id="rId91"/>
    <sheet name="Z_1.4.sz.mell." sheetId="360" state="hidden" r:id="rId92"/>
    <sheet name="Z_2.1.sz.mell" sheetId="361" r:id="rId93"/>
    <sheet name="Z_2.2.sz.mell" sheetId="362" r:id="rId94"/>
    <sheet name="Z_ELLENŐRZÉS" sheetId="363" r:id="rId95"/>
    <sheet name="Z_3.sz.mell." sheetId="364" r:id="rId96"/>
    <sheet name="Z_4.sz.mell." sheetId="365" r:id="rId97"/>
    <sheet name="Z_5.sz.mell." sheetId="366" r:id="rId98"/>
    <sheet name="Z_6.1.sz.mell" sheetId="367" r:id="rId99"/>
    <sheet name="Z_6.1.1.sz.mell" sheetId="368" r:id="rId100"/>
    <sheet name="Z_6.1.2.sz.mell" sheetId="369" state="hidden" r:id="rId101"/>
    <sheet name="Z_6.1.3.sz.mell" sheetId="370" state="hidden" r:id="rId102"/>
    <sheet name="Z_6.2.sz.mell" sheetId="371" r:id="rId103"/>
    <sheet name="Z_6.2.1.sz.mell" sheetId="372" r:id="rId104"/>
    <sheet name="Z_6.2.2.sz.mell" sheetId="373" state="hidden" r:id="rId105"/>
    <sheet name="Z_6.2.3.sz.mell" sheetId="374" state="hidden" r:id="rId106"/>
    <sheet name="Z_6.3.sz.mell" sheetId="375" r:id="rId107"/>
    <sheet name="Z_6.3.1.sz.mell" sheetId="376" r:id="rId108"/>
    <sheet name="Z_6.3.2.sz.mell" sheetId="377" state="hidden" r:id="rId109"/>
    <sheet name="Z_6.3.3.sz.mell" sheetId="378" state="hidden" r:id="rId110"/>
    <sheet name="Z_7.sz.mell" sheetId="428" r:id="rId111"/>
    <sheet name="Z_8.sz.mell" sheetId="427" r:id="rId112"/>
    <sheet name="Z_1.tájékoztató_t." sheetId="415" r:id="rId113"/>
    <sheet name="Z_2.tájékoztató_t." sheetId="416" r:id="rId114"/>
    <sheet name="Z_3.tájékoztató_t." sheetId="417" r:id="rId115"/>
    <sheet name="Z_4.tájékoztató_t." sheetId="418" r:id="rId116"/>
    <sheet name="Z_5.tájékoztató_t." sheetId="419" r:id="rId117"/>
    <sheet name="Z_6.tájékoztató_t." sheetId="420" r:id="rId118"/>
    <sheet name="Z_7.1.tájékoztató_t." sheetId="421" r:id="rId119"/>
    <sheet name="Z_7.2.tájékoztató_t." sheetId="422" r:id="rId120"/>
    <sheet name="Z_7.3.tájékoztató_t." sheetId="423" r:id="rId121"/>
    <sheet name="Z_8.tájékoztató_t." sheetId="424" r:id="rId122"/>
    <sheet name="Z_9.tájékoztató_t." sheetId="425" r:id="rId123"/>
  </sheets>
  <definedNames>
    <definedName name="_ftn1" localSheetId="120">'Z_7.3.tájékoztató_t.'!$A$31</definedName>
    <definedName name="_ftnref1" localSheetId="120">'Z_7.3.tájékoztató_t.'!$A$22</definedName>
    <definedName name="_xlnm.Print_Titles" localSheetId="74">'E_5.1.1.sz.mell'!$1:$6</definedName>
    <definedName name="_xlnm.Print_Titles" localSheetId="76">'E_5.1.2.sz.mell'!$1:$6</definedName>
    <definedName name="_xlnm.Print_Titles" localSheetId="77">'E_5.1.3.sz.mell'!$1:$6</definedName>
    <definedName name="_xlnm.Print_Titles" localSheetId="73">'E_5.1.sz.mell'!$1:$6</definedName>
    <definedName name="_xlnm.Print_Titles" localSheetId="78">'E_5.2.1.sz.mell'!$1:$7</definedName>
    <definedName name="_xlnm.Print_Titles" localSheetId="79">'E_5.2.2.sz.mell'!$1:$7</definedName>
    <definedName name="_xlnm.Print_Titles" localSheetId="80">'E_5.2.3.sz.mell'!$1:$7</definedName>
    <definedName name="_xlnm.Print_Titles" localSheetId="75">'E_5.2.sz.mell'!$1:$7</definedName>
    <definedName name="_xlnm.Print_Titles" localSheetId="82">'E_5.3.1.sz.mell'!$1:$7</definedName>
    <definedName name="_xlnm.Print_Titles" localSheetId="83">'E_5.3.2.sz.mell'!$1:$7</definedName>
    <definedName name="_xlnm.Print_Titles" localSheetId="84">'E_5.3.3.sz.mell'!$1:$7</definedName>
    <definedName name="_xlnm.Print_Titles" localSheetId="81">'E_5.3.sz.mell'!$1:$7</definedName>
    <definedName name="_xlnm.Print_Titles" localSheetId="17">'KV_9.1.1.sz.mell'!$1:$6</definedName>
    <definedName name="_xlnm.Print_Titles" localSheetId="18">'KV_9.1.2.sz.mell.'!$1:$6</definedName>
    <definedName name="_xlnm.Print_Titles" localSheetId="19">'KV_9.1.3.sz.mell'!$1:$6</definedName>
    <definedName name="_xlnm.Print_Titles" localSheetId="16">'KV_9.1.sz.mell'!$1:$6</definedName>
    <definedName name="_xlnm.Print_Titles" localSheetId="21">'KV_9.2.1.sz.mell'!$1:$6</definedName>
    <definedName name="_xlnm.Print_Titles" localSheetId="22">'KV_9.2.2.sz.mell'!$1:$6</definedName>
    <definedName name="_xlnm.Print_Titles" localSheetId="23">'KV_9.2.3.sz.mell'!$1:$6</definedName>
    <definedName name="_xlnm.Print_Titles" localSheetId="20">'KV_9.2.sz.mell'!$1:$6</definedName>
    <definedName name="_xlnm.Print_Titles" localSheetId="25">'KV_9.3.1.sz.mell'!$1:$6</definedName>
    <definedName name="_xlnm.Print_Titles" localSheetId="26">'KV_9.3.2.sz.mell'!$1:$6</definedName>
    <definedName name="_xlnm.Print_Titles" localSheetId="27">'KV_9.3.3.sz.mell'!$1:$6</definedName>
    <definedName name="_xlnm.Print_Titles" localSheetId="24">'KV_9.3.sz.mell'!$1:$6</definedName>
    <definedName name="_xlnm.Print_Titles" localSheetId="49">'RM_5.1.1.sz.mell'!$1:$6</definedName>
    <definedName name="_xlnm.Print_Titles" localSheetId="50">'RM_5.1.2.sz.mell'!$1:$6</definedName>
    <definedName name="_xlnm.Print_Titles" localSheetId="51">'RM_5.1.3.sz.mell'!$1:$6</definedName>
    <definedName name="_xlnm.Print_Titles" localSheetId="48">'RM_5.1.sz.mell'!$1:$6</definedName>
    <definedName name="_xlnm.Print_Titles" localSheetId="53">'RM_5.2.1.sz.mell'!$1:$7</definedName>
    <definedName name="_xlnm.Print_Titles" localSheetId="54">'RM_5.2.2.sz.mell'!$1:$7</definedName>
    <definedName name="_xlnm.Print_Titles" localSheetId="55">'RM_5.2.3.sz.mell'!$1:$7</definedName>
    <definedName name="_xlnm.Print_Titles" localSheetId="52">'RM_5.2.sz.mell'!$1:$7</definedName>
    <definedName name="_xlnm.Print_Titles" localSheetId="57">'RM_5.3.1.sz.mell'!$1:$7</definedName>
    <definedName name="_xlnm.Print_Titles" localSheetId="58">'RM_5.3.2.sz.mell'!$1:$7</definedName>
    <definedName name="_xlnm.Print_Titles" localSheetId="59">'RM_5.3.3.sz.mell'!$1:$7</definedName>
    <definedName name="_xlnm.Print_Titles" localSheetId="56">'RM_5.3.sz.mell'!$1:$7</definedName>
    <definedName name="_xlnm.Print_Titles" localSheetId="99">'Z_6.1.1.sz.mell'!$1:$6</definedName>
    <definedName name="_xlnm.Print_Titles" localSheetId="100">'Z_6.1.2.sz.mell'!$1:$6</definedName>
    <definedName name="_xlnm.Print_Titles" localSheetId="101">'Z_6.1.3.sz.mell'!$1:$6</definedName>
    <definedName name="_xlnm.Print_Titles" localSheetId="98">'Z_6.1.sz.mell'!$1:$6</definedName>
    <definedName name="_xlnm.Print_Titles" localSheetId="103">'Z_6.2.1.sz.mell'!$1:$6</definedName>
    <definedName name="_xlnm.Print_Titles" localSheetId="104">'Z_6.2.2.sz.mell'!$1:$6</definedName>
    <definedName name="_xlnm.Print_Titles" localSheetId="105">'Z_6.2.3.sz.mell'!$1:$6</definedName>
    <definedName name="_xlnm.Print_Titles" localSheetId="102">'Z_6.2.sz.mell'!$1:$6</definedName>
    <definedName name="_xlnm.Print_Titles" localSheetId="107">'Z_6.3.1.sz.mell'!$1:$6</definedName>
    <definedName name="_xlnm.Print_Titles" localSheetId="108">'Z_6.3.2.sz.mell'!$1:$6</definedName>
    <definedName name="_xlnm.Print_Titles" localSheetId="109">'Z_6.3.3.sz.mell'!$1:$6</definedName>
    <definedName name="_xlnm.Print_Titles" localSheetId="106">'Z_6.3.sz.mell'!$1:$6</definedName>
    <definedName name="_xlnm.Print_Titles" localSheetId="118">'Z_7.1.tájékoztató_t.'!$5:$9</definedName>
    <definedName name="_xlnm.Print_Area" localSheetId="65">'E_1.1.sz.mell.'!$A$1:$K$166</definedName>
    <definedName name="_xlnm.Print_Area" localSheetId="66">'E_1.2.sz.mell'!$A$1:$K$166</definedName>
    <definedName name="_xlnm.Print_Area" localSheetId="67">'E_1.3.sz.mell.'!$A$1:$K$166</definedName>
    <definedName name="_xlnm.Print_Area" localSheetId="68">'E_1.4.sz.mell.'!$A$1:$K$166</definedName>
    <definedName name="_xlnm.Print_Area" localSheetId="69">'E_2.1.sz.mell.'!$A$1:$J$35</definedName>
    <definedName name="_xlnm.Print_Area" localSheetId="3">'KV_1.1.sz.mell.'!$A$1:$C$164</definedName>
    <definedName name="_xlnm.Print_Area" localSheetId="4">'KV_1.2.sz.mell.'!$A$1:$C$164</definedName>
    <definedName name="_xlnm.Print_Area" localSheetId="5">'KV_1.3.sz.mell.'!$A$1:$C$164</definedName>
    <definedName name="_xlnm.Print_Area" localSheetId="6">'KV_1.4.sz.mell.'!$A$1:$C$164</definedName>
    <definedName name="_xlnm.Print_Area" localSheetId="29">'KV_1.sz.tájékoztató_t.'!$A$1:$E$158</definedName>
    <definedName name="_xlnm.Print_Area" localSheetId="7">'KV_2.1.sz.mell.'!$A$1:$F$35</definedName>
    <definedName name="_xlnm.Print_Area" localSheetId="35">'KV_7.sz.tájékoztató_t.'!$A$2:$E$38</definedName>
    <definedName name="_xlnm.Print_Area" localSheetId="39">'RM_1.1.sz.mell.'!$A$1:$K$166</definedName>
    <definedName name="_xlnm.Print_Area" localSheetId="40">'RM_1.2.sz.mell'!$A$1:$K$166</definedName>
    <definedName name="_xlnm.Print_Area" localSheetId="41">'RM_1.3.sz.mell.'!$A$1:$K$166</definedName>
    <definedName name="_xlnm.Print_Area" localSheetId="42">'RM_1.4.sz.mell.'!$A$1:$K$166</definedName>
    <definedName name="_xlnm.Print_Area" localSheetId="88">'Z_1.1.sz.mell.'!$A$1:$E$166</definedName>
    <definedName name="_xlnm.Print_Area" localSheetId="89">'Z_1.2.sz.mell.'!$A$1:$E$166</definedName>
    <definedName name="_xlnm.Print_Area" localSheetId="90">'Z_1.3.sz.mell.'!$A$1:$E$166</definedName>
    <definedName name="_xlnm.Print_Area" localSheetId="91">'Z_1.4.sz.mell.'!$A$1:$E$166</definedName>
    <definedName name="_xlnm.Print_Area" localSheetId="112">'Z_1.tájékoztató_t.'!$A$1:$E$150</definedName>
    <definedName name="_xlnm.Print_Area" localSheetId="118">'Z_7.1.tájékoztató_t.'!$A$1:$E$71</definedName>
    <definedName name="_xlnm.Print_Area" localSheetId="119">'Z_7.2.tájékoztató_t.'!$A$1:$C$23</definedName>
    <definedName name="_xlnm.Print_Area" localSheetId="120">'Z_7.3.tájékoztató_t.'!$A$1:$D$43</definedName>
    <definedName name="_xlnm.Print_Area" localSheetId="111">'Z_8.sz.mell'!$A$1:$J$59</definedName>
  </definedName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" i="427" l="1"/>
  <c r="D87" i="366"/>
  <c r="D67" i="366"/>
  <c r="D47" i="366"/>
  <c r="D20" i="361" l="1"/>
  <c r="C20" i="361"/>
  <c r="D35" i="239"/>
  <c r="E35" i="239"/>
  <c r="C35" i="239"/>
  <c r="D34" i="239"/>
  <c r="E34" i="239"/>
  <c r="C34" i="239"/>
  <c r="D10" i="128" l="1"/>
  <c r="D23" i="128" s="1"/>
  <c r="D25" i="128" s="1"/>
  <c r="D38" i="128"/>
  <c r="E38" i="128"/>
  <c r="D36" i="128"/>
  <c r="E36" i="128"/>
  <c r="D32" i="128"/>
  <c r="E32" i="128"/>
  <c r="D11" i="128"/>
  <c r="E11" i="128"/>
  <c r="D33" i="128"/>
  <c r="E33" i="128" s="1"/>
  <c r="E34" i="128"/>
  <c r="E35" i="128"/>
  <c r="E37" i="128"/>
  <c r="E31" i="128"/>
  <c r="E9" i="128"/>
  <c r="E12" i="128"/>
  <c r="E13" i="128"/>
  <c r="E14" i="128"/>
  <c r="E15" i="128"/>
  <c r="E16" i="128"/>
  <c r="E17" i="128"/>
  <c r="E18" i="128"/>
  <c r="E19" i="128"/>
  <c r="E20" i="128"/>
  <c r="E21" i="128"/>
  <c r="E22" i="128"/>
  <c r="E24" i="128"/>
  <c r="E8" i="128"/>
  <c r="D34" i="128"/>
  <c r="D35" i="128"/>
  <c r="D37" i="128"/>
  <c r="D31" i="128"/>
  <c r="D9" i="128"/>
  <c r="D12" i="128"/>
  <c r="D13" i="128"/>
  <c r="D14" i="128"/>
  <c r="D15" i="128"/>
  <c r="D16" i="128"/>
  <c r="D17" i="128"/>
  <c r="D18" i="128"/>
  <c r="D19" i="128"/>
  <c r="D20" i="128"/>
  <c r="D21" i="128"/>
  <c r="D22" i="128"/>
  <c r="D24" i="128"/>
  <c r="D8" i="128"/>
  <c r="G1" i="2"/>
  <c r="D25" i="24"/>
  <c r="E25" i="24"/>
  <c r="F25" i="24"/>
  <c r="G25" i="24"/>
  <c r="H25" i="24"/>
  <c r="I25" i="24"/>
  <c r="J25" i="24"/>
  <c r="K25" i="24"/>
  <c r="L25" i="24"/>
  <c r="M25" i="24"/>
  <c r="N25" i="24"/>
  <c r="C25" i="24"/>
  <c r="N23" i="24"/>
  <c r="D23" i="24"/>
  <c r="E23" i="24"/>
  <c r="F23" i="24"/>
  <c r="G23" i="24"/>
  <c r="H23" i="24"/>
  <c r="I23" i="24"/>
  <c r="J23" i="24"/>
  <c r="K23" i="24"/>
  <c r="L23" i="24"/>
  <c r="M23" i="24"/>
  <c r="C23" i="24"/>
  <c r="N22" i="24"/>
  <c r="D22" i="24"/>
  <c r="E22" i="24"/>
  <c r="F22" i="24"/>
  <c r="G22" i="24"/>
  <c r="H22" i="24"/>
  <c r="I22" i="24"/>
  <c r="J22" i="24"/>
  <c r="K22" i="24"/>
  <c r="L22" i="24"/>
  <c r="M22" i="24"/>
  <c r="C22" i="24"/>
  <c r="N21" i="24"/>
  <c r="D21" i="24"/>
  <c r="E21" i="24"/>
  <c r="F21" i="24"/>
  <c r="G21" i="24"/>
  <c r="H21" i="24"/>
  <c r="I21" i="24"/>
  <c r="J21" i="24"/>
  <c r="K21" i="24"/>
  <c r="L21" i="24"/>
  <c r="M21" i="24"/>
  <c r="C21" i="24"/>
  <c r="N20" i="24"/>
  <c r="D20" i="24"/>
  <c r="E20" i="24"/>
  <c r="F20" i="24"/>
  <c r="G20" i="24"/>
  <c r="H20" i="24"/>
  <c r="I20" i="24"/>
  <c r="J20" i="24"/>
  <c r="K20" i="24"/>
  <c r="L20" i="24"/>
  <c r="M20" i="24"/>
  <c r="C20" i="24"/>
  <c r="N19" i="24"/>
  <c r="D19" i="24"/>
  <c r="E19" i="24"/>
  <c r="F19" i="24"/>
  <c r="G19" i="24"/>
  <c r="H19" i="24"/>
  <c r="I19" i="24"/>
  <c r="J19" i="24"/>
  <c r="K19" i="24"/>
  <c r="L19" i="24"/>
  <c r="M19" i="24"/>
  <c r="C19" i="24"/>
  <c r="N18" i="24"/>
  <c r="N17" i="24"/>
  <c r="C18" i="24"/>
  <c r="D18" i="24"/>
  <c r="E18" i="24"/>
  <c r="F18" i="24"/>
  <c r="G18" i="24"/>
  <c r="H18" i="24"/>
  <c r="I18" i="24"/>
  <c r="J18" i="24"/>
  <c r="K18" i="24"/>
  <c r="L18" i="24"/>
  <c r="M18" i="24"/>
  <c r="D17" i="24"/>
  <c r="E17" i="24"/>
  <c r="F17" i="24"/>
  <c r="G17" i="24"/>
  <c r="H17" i="24"/>
  <c r="I17" i="24"/>
  <c r="J17" i="24"/>
  <c r="K17" i="24"/>
  <c r="L17" i="24"/>
  <c r="M17" i="24"/>
  <c r="C17" i="24"/>
  <c r="N10" i="24"/>
  <c r="N14" i="24"/>
  <c r="N13" i="24"/>
  <c r="N12" i="24"/>
  <c r="D14" i="24"/>
  <c r="E14" i="24"/>
  <c r="F14" i="24"/>
  <c r="G14" i="24"/>
  <c r="H14" i="24"/>
  <c r="I14" i="24"/>
  <c r="J14" i="24"/>
  <c r="K14" i="24"/>
  <c r="L14" i="24"/>
  <c r="M14" i="24"/>
  <c r="C14" i="24"/>
  <c r="D13" i="24"/>
  <c r="E13" i="24"/>
  <c r="F13" i="24"/>
  <c r="G13" i="24"/>
  <c r="H13" i="24"/>
  <c r="I13" i="24"/>
  <c r="J13" i="24"/>
  <c r="K13" i="24"/>
  <c r="L13" i="24"/>
  <c r="M13" i="24"/>
  <c r="C13" i="24"/>
  <c r="D12" i="24"/>
  <c r="E12" i="24"/>
  <c r="F12" i="24"/>
  <c r="G12" i="24"/>
  <c r="H12" i="24"/>
  <c r="I12" i="24"/>
  <c r="J12" i="24"/>
  <c r="K12" i="24"/>
  <c r="L12" i="24"/>
  <c r="M12" i="24"/>
  <c r="C12" i="24"/>
  <c r="D10" i="24"/>
  <c r="E10" i="24"/>
  <c r="F10" i="24"/>
  <c r="G10" i="24"/>
  <c r="H10" i="24"/>
  <c r="I10" i="24"/>
  <c r="J10" i="24"/>
  <c r="K10" i="24"/>
  <c r="L10" i="24"/>
  <c r="M10" i="24"/>
  <c r="C10" i="24"/>
  <c r="N8" i="24"/>
  <c r="D8" i="24"/>
  <c r="E8" i="24"/>
  <c r="F8" i="24"/>
  <c r="G8" i="24"/>
  <c r="H8" i="24"/>
  <c r="I8" i="24"/>
  <c r="J8" i="24"/>
  <c r="K8" i="24"/>
  <c r="L8" i="24"/>
  <c r="M8" i="24"/>
  <c r="C8" i="24"/>
  <c r="N7" i="24"/>
  <c r="D7" i="24"/>
  <c r="E7" i="24"/>
  <c r="F7" i="24"/>
  <c r="G7" i="24"/>
  <c r="H7" i="24"/>
  <c r="I7" i="24"/>
  <c r="J7" i="24"/>
  <c r="K7" i="24"/>
  <c r="L7" i="24"/>
  <c r="M7" i="24"/>
  <c r="C7" i="24"/>
  <c r="N6" i="24"/>
  <c r="E6" i="24"/>
  <c r="F6" i="24"/>
  <c r="G6" i="24"/>
  <c r="H6" i="24"/>
  <c r="I6" i="24"/>
  <c r="J6" i="24"/>
  <c r="K6" i="24"/>
  <c r="L6" i="24"/>
  <c r="M6" i="24"/>
  <c r="D6" i="24"/>
  <c r="C6" i="24"/>
  <c r="P26" i="24"/>
  <c r="P27" i="24" s="1"/>
  <c r="P15" i="24"/>
  <c r="C34" i="73"/>
  <c r="C35" i="73"/>
  <c r="C150" i="415"/>
  <c r="D150" i="415"/>
  <c r="E150" i="415"/>
  <c r="E48" i="415"/>
  <c r="D48" i="415"/>
  <c r="D140" i="415"/>
  <c r="E140" i="415"/>
  <c r="E139" i="415"/>
  <c r="D139" i="415"/>
  <c r="D131" i="415"/>
  <c r="E131" i="415"/>
  <c r="D132" i="415"/>
  <c r="E132" i="415"/>
  <c r="E130" i="415"/>
  <c r="D130" i="415"/>
  <c r="D121" i="415"/>
  <c r="E121" i="415"/>
  <c r="D122" i="415"/>
  <c r="E122" i="415"/>
  <c r="D123" i="415"/>
  <c r="E123" i="415"/>
  <c r="D124" i="415"/>
  <c r="E124" i="415"/>
  <c r="D117" i="415"/>
  <c r="E117" i="415"/>
  <c r="D118" i="415"/>
  <c r="E118" i="415"/>
  <c r="D119" i="415"/>
  <c r="E119" i="415"/>
  <c r="D120" i="415"/>
  <c r="E120" i="415"/>
  <c r="D113" i="415"/>
  <c r="E113" i="415"/>
  <c r="D114" i="415"/>
  <c r="E114" i="415"/>
  <c r="D115" i="415"/>
  <c r="E115" i="415"/>
  <c r="D116" i="415"/>
  <c r="E116" i="415"/>
  <c r="E112" i="415"/>
  <c r="E110" i="415"/>
  <c r="D110" i="415"/>
  <c r="E105" i="415"/>
  <c r="D105" i="415"/>
  <c r="D112" i="415"/>
  <c r="D97" i="415"/>
  <c r="E97" i="415"/>
  <c r="D98" i="415"/>
  <c r="E98" i="415"/>
  <c r="D99" i="415"/>
  <c r="E99" i="415"/>
  <c r="D100" i="415"/>
  <c r="E100" i="415"/>
  <c r="D101" i="415"/>
  <c r="E101" i="415"/>
  <c r="D102" i="415"/>
  <c r="E102" i="415"/>
  <c r="D103" i="415"/>
  <c r="E103" i="415"/>
  <c r="D104" i="415"/>
  <c r="E104" i="415"/>
  <c r="D106" i="415"/>
  <c r="E106" i="415"/>
  <c r="D108" i="415"/>
  <c r="E108" i="415"/>
  <c r="D109" i="415"/>
  <c r="E109" i="415"/>
  <c r="E96" i="415"/>
  <c r="D96" i="415"/>
  <c r="E79" i="415"/>
  <c r="D79" i="415"/>
  <c r="E76" i="415"/>
  <c r="D76" i="415"/>
  <c r="E68" i="415"/>
  <c r="D68" i="415"/>
  <c r="E63" i="415"/>
  <c r="D63" i="415"/>
  <c r="E58" i="415"/>
  <c r="D58" i="415"/>
  <c r="D59" i="415"/>
  <c r="E59" i="415"/>
  <c r="E56" i="415"/>
  <c r="D56" i="415"/>
  <c r="E51" i="415"/>
  <c r="D51" i="415"/>
  <c r="D53" i="415"/>
  <c r="E53" i="415"/>
  <c r="D54" i="415"/>
  <c r="E54" i="415"/>
  <c r="D40" i="415"/>
  <c r="E40" i="415"/>
  <c r="D41" i="415"/>
  <c r="E41" i="415"/>
  <c r="D42" i="415"/>
  <c r="E42" i="415"/>
  <c r="D43" i="415"/>
  <c r="E43" i="415"/>
  <c r="D44" i="415"/>
  <c r="E44" i="415"/>
  <c r="D45" i="415"/>
  <c r="E45" i="415"/>
  <c r="D46" i="415"/>
  <c r="E46" i="415"/>
  <c r="D47" i="415"/>
  <c r="E47" i="415"/>
  <c r="E39" i="415"/>
  <c r="D39" i="415"/>
  <c r="D32" i="415"/>
  <c r="E32" i="415"/>
  <c r="D33" i="415"/>
  <c r="E33" i="415"/>
  <c r="D34" i="415"/>
  <c r="E34" i="415"/>
  <c r="D35" i="415"/>
  <c r="E35" i="415"/>
  <c r="D36" i="415"/>
  <c r="E36" i="415"/>
  <c r="D37" i="415"/>
  <c r="E37" i="415"/>
  <c r="E31" i="415"/>
  <c r="D31" i="415"/>
  <c r="D25" i="415"/>
  <c r="E25" i="415"/>
  <c r="D26" i="415"/>
  <c r="E26" i="415"/>
  <c r="D27" i="415"/>
  <c r="E27" i="415"/>
  <c r="D28" i="415"/>
  <c r="E28" i="415"/>
  <c r="D29" i="415"/>
  <c r="E29" i="415"/>
  <c r="E24" i="415"/>
  <c r="D24" i="415"/>
  <c r="D18" i="415"/>
  <c r="E18" i="415"/>
  <c r="D19" i="415"/>
  <c r="E19" i="415"/>
  <c r="D20" i="415"/>
  <c r="E20" i="415"/>
  <c r="D21" i="415"/>
  <c r="E21" i="415"/>
  <c r="D22" i="415"/>
  <c r="E22" i="415"/>
  <c r="E17" i="415"/>
  <c r="D17" i="415"/>
  <c r="D11" i="415"/>
  <c r="E11" i="415"/>
  <c r="D12" i="415"/>
  <c r="E12" i="415"/>
  <c r="D13" i="415"/>
  <c r="E13" i="415"/>
  <c r="D14" i="415"/>
  <c r="E14" i="415"/>
  <c r="D15" i="415"/>
  <c r="E15" i="415"/>
  <c r="E10" i="415"/>
  <c r="D10" i="415"/>
  <c r="D35" i="361"/>
  <c r="E35" i="361"/>
  <c r="C35" i="361"/>
  <c r="E34" i="361"/>
  <c r="E10" i="128" l="1"/>
  <c r="E23" i="128" s="1"/>
  <c r="E25" i="128" s="1"/>
  <c r="D158" i="87"/>
  <c r="E130" i="87"/>
  <c r="E150" i="87"/>
  <c r="E151" i="87"/>
  <c r="E152" i="87"/>
  <c r="E153" i="87"/>
  <c r="E149" i="87"/>
  <c r="E147" i="87"/>
  <c r="E146" i="87"/>
  <c r="E145" i="87"/>
  <c r="E144" i="87"/>
  <c r="E141" i="87"/>
  <c r="E142" i="87"/>
  <c r="E140" i="87"/>
  <c r="E139" i="87"/>
  <c r="E138" i="87"/>
  <c r="E137" i="87"/>
  <c r="E135" i="87"/>
  <c r="E134" i="87"/>
  <c r="E133" i="87"/>
  <c r="E122" i="87"/>
  <c r="E123" i="87"/>
  <c r="E124" i="87"/>
  <c r="E125" i="87"/>
  <c r="E126" i="87"/>
  <c r="E127" i="87"/>
  <c r="E128" i="87"/>
  <c r="E129" i="87"/>
  <c r="E121" i="87"/>
  <c r="E120" i="87"/>
  <c r="E119" i="87"/>
  <c r="E118" i="87"/>
  <c r="E103" i="87"/>
  <c r="E104" i="87"/>
  <c r="E105" i="87"/>
  <c r="E106" i="87"/>
  <c r="E107" i="87"/>
  <c r="E108" i="87"/>
  <c r="E109" i="87"/>
  <c r="E110" i="87"/>
  <c r="E111" i="87"/>
  <c r="E112" i="87"/>
  <c r="E113" i="87"/>
  <c r="E114" i="87"/>
  <c r="E115" i="87"/>
  <c r="E116" i="87"/>
  <c r="E102" i="87"/>
  <c r="E101" i="87"/>
  <c r="E100" i="87"/>
  <c r="E99" i="87"/>
  <c r="E98" i="87"/>
  <c r="E97" i="87"/>
  <c r="E86" i="87"/>
  <c r="E85" i="87"/>
  <c r="E84" i="87"/>
  <c r="E83" i="87"/>
  <c r="E81" i="87"/>
  <c r="E80" i="87"/>
  <c r="E79" i="87"/>
  <c r="E77" i="87"/>
  <c r="E76" i="87"/>
  <c r="E74" i="87"/>
  <c r="E73" i="87"/>
  <c r="E72" i="87"/>
  <c r="E71" i="87"/>
  <c r="E69" i="87"/>
  <c r="E68" i="87"/>
  <c r="E67" i="87"/>
  <c r="E64" i="87"/>
  <c r="E63" i="87"/>
  <c r="E62" i="87"/>
  <c r="E61" i="87"/>
  <c r="E59" i="87"/>
  <c r="E58" i="87"/>
  <c r="E57" i="87"/>
  <c r="E56" i="87"/>
  <c r="E54" i="87"/>
  <c r="E53" i="87"/>
  <c r="E52" i="87"/>
  <c r="E51" i="87"/>
  <c r="E50" i="87"/>
  <c r="E39" i="87"/>
  <c r="E40" i="87"/>
  <c r="E41" i="87"/>
  <c r="E42" i="87"/>
  <c r="E43" i="87"/>
  <c r="E44" i="87"/>
  <c r="E45" i="87"/>
  <c r="E46" i="87"/>
  <c r="E47" i="87"/>
  <c r="E48" i="87"/>
  <c r="E38" i="87"/>
  <c r="E31" i="87"/>
  <c r="E32" i="87"/>
  <c r="E33" i="87"/>
  <c r="E34" i="87"/>
  <c r="E35" i="87"/>
  <c r="E36" i="87"/>
  <c r="E30" i="87"/>
  <c r="E24" i="87"/>
  <c r="E25" i="87"/>
  <c r="E26" i="87"/>
  <c r="E27" i="87"/>
  <c r="E28" i="87"/>
  <c r="E23" i="87"/>
  <c r="E18" i="87"/>
  <c r="E19" i="87"/>
  <c r="E20" i="87"/>
  <c r="E21" i="87"/>
  <c r="E17" i="87"/>
  <c r="E16" i="87"/>
  <c r="E10" i="87"/>
  <c r="E11" i="87"/>
  <c r="E12" i="87"/>
  <c r="E13" i="87"/>
  <c r="E14" i="87"/>
  <c r="E9" i="87"/>
  <c r="C8" i="425"/>
  <c r="B1" i="427"/>
  <c r="D111" i="366"/>
  <c r="A106" i="366"/>
  <c r="D104" i="366"/>
  <c r="C104" i="366"/>
  <c r="B104" i="366"/>
  <c r="E103" i="366"/>
  <c r="E102" i="366"/>
  <c r="E101" i="366"/>
  <c r="E100" i="366"/>
  <c r="E99" i="366"/>
  <c r="E104" i="366" s="1"/>
  <c r="D96" i="366"/>
  <c r="C96" i="366"/>
  <c r="B96" i="366"/>
  <c r="E95" i="366"/>
  <c r="E94" i="366"/>
  <c r="E93" i="366"/>
  <c r="E92" i="366"/>
  <c r="E91" i="366"/>
  <c r="E90" i="366"/>
  <c r="E89" i="366"/>
  <c r="E96" i="366" s="1"/>
  <c r="D84" i="366"/>
  <c r="C84" i="366"/>
  <c r="B84" i="366"/>
  <c r="E83" i="366"/>
  <c r="E82" i="366"/>
  <c r="E81" i="366"/>
  <c r="E80" i="366"/>
  <c r="E79" i="366"/>
  <c r="E84" i="366" s="1"/>
  <c r="D76" i="366"/>
  <c r="C76" i="366"/>
  <c r="B76" i="366"/>
  <c r="E75" i="366"/>
  <c r="E74" i="366"/>
  <c r="E73" i="366"/>
  <c r="E72" i="366"/>
  <c r="E71" i="366"/>
  <c r="E70" i="366"/>
  <c r="E69" i="366"/>
  <c r="E76" i="366" s="1"/>
  <c r="D64" i="366"/>
  <c r="C64" i="366"/>
  <c r="B64" i="366"/>
  <c r="E63" i="366"/>
  <c r="E62" i="366"/>
  <c r="E61" i="366"/>
  <c r="E60" i="366"/>
  <c r="E59" i="366"/>
  <c r="E64" i="366" s="1"/>
  <c r="D56" i="366"/>
  <c r="C56" i="366"/>
  <c r="B56" i="366"/>
  <c r="E55" i="366"/>
  <c r="E54" i="366"/>
  <c r="E53" i="366"/>
  <c r="E52" i="366"/>
  <c r="E51" i="366"/>
  <c r="E56" i="366" s="1"/>
  <c r="E50" i="366"/>
  <c r="E49" i="366"/>
  <c r="D44" i="366"/>
  <c r="C44" i="366"/>
  <c r="B44" i="366"/>
  <c r="E43" i="366"/>
  <c r="E42" i="366"/>
  <c r="E41" i="366"/>
  <c r="E40" i="366"/>
  <c r="E39" i="366"/>
  <c r="E44" i="366" s="1"/>
  <c r="D36" i="366"/>
  <c r="C36" i="366"/>
  <c r="B36" i="366"/>
  <c r="E35" i="366"/>
  <c r="E34" i="366"/>
  <c r="E33" i="366"/>
  <c r="E32" i="366"/>
  <c r="E31" i="366"/>
  <c r="E36" i="366" s="1"/>
  <c r="E30" i="366"/>
  <c r="E29" i="366"/>
  <c r="D24" i="366"/>
  <c r="C24" i="366"/>
  <c r="B24" i="366"/>
  <c r="E23" i="366"/>
  <c r="E22" i="366"/>
  <c r="E21" i="366"/>
  <c r="E20" i="366"/>
  <c r="E19" i="366"/>
  <c r="E18" i="366"/>
  <c r="E24" i="366" s="1"/>
  <c r="D15" i="366"/>
  <c r="C15" i="366"/>
  <c r="B15" i="366"/>
  <c r="E14" i="366"/>
  <c r="E13" i="366"/>
  <c r="E12" i="366"/>
  <c r="E11" i="366"/>
  <c r="E10" i="366"/>
  <c r="E15" i="366" s="1"/>
  <c r="E9" i="366"/>
  <c r="E8" i="366"/>
  <c r="D7" i="366"/>
  <c r="D17" i="366" s="1"/>
  <c r="D28" i="366" s="1"/>
  <c r="D38" i="366" s="1"/>
  <c r="D48" i="366" s="1"/>
  <c r="D58" i="366" s="1"/>
  <c r="D68" i="366" s="1"/>
  <c r="D78" i="366" s="1"/>
  <c r="D88" i="366" s="1"/>
  <c r="D98" i="366" s="1"/>
  <c r="C7" i="366"/>
  <c r="C17" i="366" s="1"/>
  <c r="C28" i="366" s="1"/>
  <c r="C38" i="366" s="1"/>
  <c r="C48" i="366" s="1"/>
  <c r="C58" i="366" s="1"/>
  <c r="C68" i="366" s="1"/>
  <c r="C78" i="366" s="1"/>
  <c r="C88" i="366" s="1"/>
  <c r="C98" i="366" s="1"/>
  <c r="B7" i="366"/>
  <c r="B17" i="366" s="1"/>
  <c r="B28" i="366" s="1"/>
  <c r="B38" i="366" s="1"/>
  <c r="B48" i="366" s="1"/>
  <c r="B58" i="366" s="1"/>
  <c r="B68" i="366" s="1"/>
  <c r="B78" i="366" s="1"/>
  <c r="B88" i="366" s="1"/>
  <c r="B98" i="366" s="1"/>
  <c r="D6" i="366"/>
  <c r="D27" i="366" s="1"/>
  <c r="E25" i="365"/>
  <c r="F25" i="365"/>
  <c r="G25" i="365"/>
  <c r="D25" i="365"/>
  <c r="B25" i="365"/>
  <c r="F8" i="365"/>
  <c r="G8" i="365" s="1"/>
  <c r="F9" i="365"/>
  <c r="G9" i="365"/>
  <c r="G7" i="365"/>
  <c r="F7" i="365"/>
  <c r="B7" i="365"/>
  <c r="C7" i="365"/>
  <c r="D7" i="365"/>
  <c r="E7" i="365"/>
  <c r="B8" i="365"/>
  <c r="C8" i="365"/>
  <c r="D8" i="365"/>
  <c r="E8" i="365"/>
  <c r="B9" i="365"/>
  <c r="C9" i="365"/>
  <c r="D9" i="365"/>
  <c r="E9" i="365"/>
  <c r="A8" i="365"/>
  <c r="A9" i="365"/>
  <c r="A7" i="365"/>
  <c r="D25" i="364"/>
  <c r="E25" i="364"/>
  <c r="F25" i="364"/>
  <c r="G25" i="364"/>
  <c r="B25" i="364"/>
  <c r="H8" i="242"/>
  <c r="H9" i="242"/>
  <c r="H10" i="242"/>
  <c r="H11" i="242"/>
  <c r="H12" i="242"/>
  <c r="H13" i="242"/>
  <c r="H14" i="242"/>
  <c r="H15" i="242"/>
  <c r="H16" i="242"/>
  <c r="H17" i="242"/>
  <c r="H18" i="242"/>
  <c r="H19" i="242"/>
  <c r="H20" i="242"/>
  <c r="H21" i="242"/>
  <c r="H22" i="242"/>
  <c r="H7" i="242"/>
  <c r="F8" i="364"/>
  <c r="G8" i="364" s="1"/>
  <c r="F9" i="364"/>
  <c r="G9" i="364"/>
  <c r="F10" i="364"/>
  <c r="G10" i="364" s="1"/>
  <c r="F12" i="364"/>
  <c r="G12" i="364" s="1"/>
  <c r="F13" i="364"/>
  <c r="G13" i="364"/>
  <c r="F17" i="364"/>
  <c r="G17" i="364"/>
  <c r="F18" i="364"/>
  <c r="G18" i="364" s="1"/>
  <c r="F19" i="364"/>
  <c r="G19" i="364"/>
  <c r="F20" i="364"/>
  <c r="G20" i="364" s="1"/>
  <c r="F21" i="364"/>
  <c r="G21" i="364"/>
  <c r="F22" i="364"/>
  <c r="G22" i="364" s="1"/>
  <c r="F23" i="364"/>
  <c r="G23" i="364"/>
  <c r="F24" i="364"/>
  <c r="G24" i="364" s="1"/>
  <c r="G7" i="364"/>
  <c r="F7" i="364"/>
  <c r="A8" i="364"/>
  <c r="B8" i="364"/>
  <c r="D8" i="364"/>
  <c r="E8" i="364"/>
  <c r="A9" i="364"/>
  <c r="B9" i="364"/>
  <c r="D9" i="364"/>
  <c r="E9" i="364"/>
  <c r="A10" i="364"/>
  <c r="B10" i="364"/>
  <c r="D10" i="364"/>
  <c r="E10" i="364"/>
  <c r="A11" i="364"/>
  <c r="B11" i="364"/>
  <c r="D11" i="364"/>
  <c r="F11" i="364"/>
  <c r="G11" i="364" s="1"/>
  <c r="A12" i="364"/>
  <c r="B12" i="364"/>
  <c r="D12" i="364"/>
  <c r="E12" i="364"/>
  <c r="A13" i="364"/>
  <c r="B13" i="364"/>
  <c r="D13" i="364"/>
  <c r="E13" i="364"/>
  <c r="A14" i="364"/>
  <c r="B14" i="364"/>
  <c r="D14" i="364"/>
  <c r="E14" i="364"/>
  <c r="F14" i="364" s="1"/>
  <c r="G14" i="364" s="1"/>
  <c r="A15" i="364"/>
  <c r="B15" i="364"/>
  <c r="D15" i="364"/>
  <c r="F15" i="364"/>
  <c r="G15" i="364" s="1"/>
  <c r="A16" i="364"/>
  <c r="B16" i="364"/>
  <c r="D16" i="364"/>
  <c r="F16" i="364"/>
  <c r="G16" i="364" s="1"/>
  <c r="A17" i="364"/>
  <c r="B17" i="364"/>
  <c r="D17" i="364"/>
  <c r="E17" i="364"/>
  <c r="A18" i="364"/>
  <c r="B18" i="364"/>
  <c r="D18" i="364"/>
  <c r="E18" i="364"/>
  <c r="A19" i="364"/>
  <c r="B19" i="364"/>
  <c r="D19" i="364"/>
  <c r="E19" i="364"/>
  <c r="A20" i="364"/>
  <c r="B20" i="364"/>
  <c r="D20" i="364"/>
  <c r="E20" i="364"/>
  <c r="A21" i="364"/>
  <c r="B21" i="364"/>
  <c r="D21" i="364"/>
  <c r="E21" i="364"/>
  <c r="A22" i="364"/>
  <c r="B22" i="364"/>
  <c r="D22" i="364"/>
  <c r="E22" i="364"/>
  <c r="A23" i="364"/>
  <c r="B23" i="364"/>
  <c r="C23" i="364"/>
  <c r="D23" i="364"/>
  <c r="E23" i="364"/>
  <c r="A24" i="364"/>
  <c r="B24" i="364"/>
  <c r="C24" i="364"/>
  <c r="D24" i="364"/>
  <c r="E24" i="364"/>
  <c r="A25" i="364"/>
  <c r="B7" i="364"/>
  <c r="D7" i="364"/>
  <c r="E7" i="364"/>
  <c r="A7" i="364"/>
  <c r="J1" i="426"/>
  <c r="H28" i="361" l="1"/>
  <c r="I28" i="361"/>
  <c r="G28" i="361"/>
  <c r="G29" i="361" s="1"/>
  <c r="G30" i="361" s="1"/>
  <c r="D9" i="362"/>
  <c r="E9" i="362"/>
  <c r="E17" i="362" s="1"/>
  <c r="E31" i="362" s="1"/>
  <c r="C9" i="362"/>
  <c r="C17" i="362" s="1"/>
  <c r="C67" i="1"/>
  <c r="C68" i="357"/>
  <c r="C18" i="361"/>
  <c r="H31" i="362"/>
  <c r="I31" i="362"/>
  <c r="G31" i="362"/>
  <c r="H30" i="362"/>
  <c r="I30" i="362"/>
  <c r="G30" i="362"/>
  <c r="H17" i="362"/>
  <c r="I17" i="362"/>
  <c r="G17" i="362"/>
  <c r="H10" i="362"/>
  <c r="I10" i="362"/>
  <c r="G10" i="362"/>
  <c r="G7" i="362"/>
  <c r="H7" i="362"/>
  <c r="I7" i="362"/>
  <c r="G8" i="362"/>
  <c r="H8" i="362"/>
  <c r="I8" i="362"/>
  <c r="G9" i="362"/>
  <c r="H9" i="362"/>
  <c r="I9" i="362"/>
  <c r="H6" i="362"/>
  <c r="I6" i="362"/>
  <c r="G6" i="362"/>
  <c r="E30" i="362"/>
  <c r="D17" i="362"/>
  <c r="H32" i="362" s="1"/>
  <c r="D18" i="362"/>
  <c r="D30" i="362" s="1"/>
  <c r="E18" i="362"/>
  <c r="C18" i="362"/>
  <c r="C30" i="362" s="1"/>
  <c r="D24" i="362"/>
  <c r="E24" i="362"/>
  <c r="C24" i="362"/>
  <c r="C26" i="362"/>
  <c r="C10" i="362"/>
  <c r="D10" i="362"/>
  <c r="E10" i="362"/>
  <c r="D8" i="362"/>
  <c r="E8" i="362"/>
  <c r="C8" i="362"/>
  <c r="C7" i="362"/>
  <c r="D7" i="362"/>
  <c r="E7" i="362"/>
  <c r="D6" i="362"/>
  <c r="E6" i="362"/>
  <c r="C6" i="362"/>
  <c r="D26" i="361"/>
  <c r="E26" i="361"/>
  <c r="C26" i="361"/>
  <c r="D6" i="361"/>
  <c r="D18" i="361" s="1"/>
  <c r="E6" i="361"/>
  <c r="C6" i="361"/>
  <c r="H21" i="361"/>
  <c r="I21" i="361"/>
  <c r="G21" i="361"/>
  <c r="H29" i="361"/>
  <c r="H30" i="361" s="1"/>
  <c r="I29" i="361"/>
  <c r="H22" i="361"/>
  <c r="I22" i="361"/>
  <c r="G22" i="361"/>
  <c r="H20" i="361"/>
  <c r="I20" i="361"/>
  <c r="G20" i="361"/>
  <c r="G18" i="361"/>
  <c r="H18" i="361"/>
  <c r="H10" i="361"/>
  <c r="I10" i="361"/>
  <c r="G10" i="361"/>
  <c r="H9" i="361"/>
  <c r="I9" i="361"/>
  <c r="G9" i="361"/>
  <c r="H8" i="361"/>
  <c r="I8" i="361"/>
  <c r="G8" i="361"/>
  <c r="H7" i="361"/>
  <c r="I7" i="361"/>
  <c r="G7" i="361"/>
  <c r="H6" i="361"/>
  <c r="I6" i="361"/>
  <c r="G6" i="361"/>
  <c r="E18" i="361"/>
  <c r="D25" i="361"/>
  <c r="E25" i="361"/>
  <c r="C25" i="361"/>
  <c r="D24" i="361"/>
  <c r="E24" i="361"/>
  <c r="E29" i="361" s="1"/>
  <c r="D19" i="361"/>
  <c r="E19" i="361"/>
  <c r="C19" i="361"/>
  <c r="E20" i="361"/>
  <c r="D12" i="361"/>
  <c r="E12" i="361"/>
  <c r="C12" i="361"/>
  <c r="D11" i="361"/>
  <c r="E11" i="361"/>
  <c r="C11" i="361"/>
  <c r="D10" i="361"/>
  <c r="E10" i="361"/>
  <c r="C10" i="361"/>
  <c r="D9" i="361"/>
  <c r="E9" i="361"/>
  <c r="C9" i="361"/>
  <c r="D8" i="361"/>
  <c r="E8" i="361"/>
  <c r="C8" i="361"/>
  <c r="D7" i="361"/>
  <c r="E7" i="361"/>
  <c r="C7" i="361"/>
  <c r="C101" i="358"/>
  <c r="D101" i="358"/>
  <c r="E101" i="358"/>
  <c r="C102" i="358"/>
  <c r="D102" i="358"/>
  <c r="E102" i="358"/>
  <c r="C103" i="358"/>
  <c r="D103" i="358"/>
  <c r="E103" i="358"/>
  <c r="C104" i="358"/>
  <c r="D104" i="358"/>
  <c r="E104" i="358"/>
  <c r="C105" i="358"/>
  <c r="D105" i="358"/>
  <c r="E105" i="358"/>
  <c r="C106" i="358"/>
  <c r="D106" i="358"/>
  <c r="E106" i="358"/>
  <c r="C107" i="358"/>
  <c r="D107" i="358"/>
  <c r="E107" i="358"/>
  <c r="C108" i="358"/>
  <c r="D108" i="358"/>
  <c r="E108" i="358"/>
  <c r="C109" i="358"/>
  <c r="D109" i="358"/>
  <c r="E109" i="358"/>
  <c r="C110" i="358"/>
  <c r="D110" i="358"/>
  <c r="E110" i="358"/>
  <c r="C111" i="358"/>
  <c r="D111" i="358"/>
  <c r="E111" i="358"/>
  <c r="C112" i="358"/>
  <c r="D112" i="358"/>
  <c r="E112" i="358"/>
  <c r="C113" i="358"/>
  <c r="D113" i="358"/>
  <c r="E113" i="358"/>
  <c r="C114" i="358"/>
  <c r="D114" i="358"/>
  <c r="E114" i="358"/>
  <c r="C115" i="358"/>
  <c r="D115" i="358"/>
  <c r="E115" i="358"/>
  <c r="C116" i="358"/>
  <c r="D116" i="358"/>
  <c r="E116" i="358"/>
  <c r="C117" i="358"/>
  <c r="D117" i="358"/>
  <c r="E117" i="358"/>
  <c r="C118" i="358"/>
  <c r="D118" i="358"/>
  <c r="E118" i="358"/>
  <c r="C119" i="358"/>
  <c r="D119" i="358"/>
  <c r="E119" i="358"/>
  <c r="C120" i="358"/>
  <c r="D120" i="358"/>
  <c r="E120" i="358"/>
  <c r="C121" i="358"/>
  <c r="D121" i="358"/>
  <c r="E121" i="358"/>
  <c r="C122" i="358"/>
  <c r="D122" i="358"/>
  <c r="E122" i="358"/>
  <c r="C123" i="358"/>
  <c r="D123" i="358"/>
  <c r="E123" i="358"/>
  <c r="C124" i="358"/>
  <c r="D124" i="358"/>
  <c r="E124" i="358"/>
  <c r="C125" i="358"/>
  <c r="D125" i="358"/>
  <c r="E125" i="358"/>
  <c r="C126" i="358"/>
  <c r="D126" i="358"/>
  <c r="E126" i="358"/>
  <c r="C127" i="358"/>
  <c r="D127" i="358"/>
  <c r="E127" i="358"/>
  <c r="C128" i="358"/>
  <c r="D128" i="358"/>
  <c r="E128" i="358"/>
  <c r="C129" i="358"/>
  <c r="D129" i="358"/>
  <c r="E129" i="358"/>
  <c r="C130" i="358"/>
  <c r="D130" i="358"/>
  <c r="E130" i="358"/>
  <c r="C131" i="358"/>
  <c r="D131" i="358"/>
  <c r="E131" i="358"/>
  <c r="C132" i="358"/>
  <c r="D132" i="358"/>
  <c r="E132" i="358"/>
  <c r="C133" i="358"/>
  <c r="D133" i="358"/>
  <c r="E133" i="358"/>
  <c r="C134" i="358"/>
  <c r="D134" i="358"/>
  <c r="E134" i="358"/>
  <c r="C135" i="358"/>
  <c r="D135" i="358"/>
  <c r="E135" i="358"/>
  <c r="C136" i="358"/>
  <c r="D136" i="358"/>
  <c r="E136" i="358"/>
  <c r="C137" i="358"/>
  <c r="D137" i="358"/>
  <c r="E137" i="358"/>
  <c r="C138" i="358"/>
  <c r="D138" i="358"/>
  <c r="E138" i="358"/>
  <c r="C139" i="358"/>
  <c r="D139" i="358"/>
  <c r="E139" i="358"/>
  <c r="C140" i="358"/>
  <c r="D140" i="358"/>
  <c r="E140" i="358"/>
  <c r="C141" i="358"/>
  <c r="D141" i="358"/>
  <c r="E141" i="358"/>
  <c r="C142" i="358"/>
  <c r="D142" i="358"/>
  <c r="E142" i="358"/>
  <c r="C143" i="358"/>
  <c r="D143" i="358"/>
  <c r="E143" i="358"/>
  <c r="C144" i="358"/>
  <c r="D144" i="358"/>
  <c r="E144" i="358"/>
  <c r="C145" i="358"/>
  <c r="D145" i="358"/>
  <c r="E145" i="358"/>
  <c r="C146" i="358"/>
  <c r="D146" i="358"/>
  <c r="E146" i="358"/>
  <c r="C147" i="358"/>
  <c r="D147" i="358"/>
  <c r="E147" i="358"/>
  <c r="C148" i="358"/>
  <c r="D148" i="358"/>
  <c r="E148" i="358"/>
  <c r="C149" i="358"/>
  <c r="D149" i="358"/>
  <c r="E149" i="358"/>
  <c r="C150" i="358"/>
  <c r="D150" i="358"/>
  <c r="E150" i="358"/>
  <c r="C151" i="358"/>
  <c r="D151" i="358"/>
  <c r="E151" i="358"/>
  <c r="C152" i="358"/>
  <c r="D152" i="358"/>
  <c r="E152" i="358"/>
  <c r="C153" i="358"/>
  <c r="D153" i="358"/>
  <c r="E153" i="358"/>
  <c r="C154" i="358"/>
  <c r="D154" i="358"/>
  <c r="E154" i="358"/>
  <c r="C155" i="358"/>
  <c r="D155" i="358"/>
  <c r="E155" i="358"/>
  <c r="C156" i="358"/>
  <c r="D156" i="358"/>
  <c r="E156" i="358"/>
  <c r="C157" i="358"/>
  <c r="D157" i="358"/>
  <c r="E157" i="358"/>
  <c r="C158" i="358"/>
  <c r="D158" i="358"/>
  <c r="E158" i="358"/>
  <c r="C159" i="358"/>
  <c r="D159" i="358"/>
  <c r="E159" i="358"/>
  <c r="C160" i="358"/>
  <c r="D160" i="358"/>
  <c r="E160" i="358"/>
  <c r="C161" i="358"/>
  <c r="D161" i="358"/>
  <c r="E161" i="358"/>
  <c r="C162" i="358"/>
  <c r="D162" i="358"/>
  <c r="E162" i="358"/>
  <c r="D100" i="358"/>
  <c r="E100" i="358"/>
  <c r="C100" i="358"/>
  <c r="C12" i="358"/>
  <c r="D12" i="358"/>
  <c r="E12" i="358"/>
  <c r="C13" i="358"/>
  <c r="D13" i="358"/>
  <c r="E13" i="358"/>
  <c r="C14" i="358"/>
  <c r="D14" i="358"/>
  <c r="E14" i="358"/>
  <c r="C15" i="358"/>
  <c r="D15" i="358"/>
  <c r="E15" i="358"/>
  <c r="C16" i="358"/>
  <c r="D16" i="358"/>
  <c r="E16" i="358"/>
  <c r="C17" i="358"/>
  <c r="D17" i="358"/>
  <c r="E17" i="358"/>
  <c r="C18" i="358"/>
  <c r="D18" i="358"/>
  <c r="E18" i="358"/>
  <c r="C19" i="358"/>
  <c r="D19" i="358"/>
  <c r="E19" i="358"/>
  <c r="C20" i="358"/>
  <c r="D20" i="358"/>
  <c r="E20" i="358"/>
  <c r="C21" i="358"/>
  <c r="D21" i="358"/>
  <c r="E21" i="358"/>
  <c r="C22" i="358"/>
  <c r="D22" i="358"/>
  <c r="E22" i="358"/>
  <c r="C23" i="358"/>
  <c r="D23" i="358"/>
  <c r="E23" i="358"/>
  <c r="C24" i="358"/>
  <c r="D24" i="358"/>
  <c r="E24" i="358"/>
  <c r="C25" i="358"/>
  <c r="D25" i="358"/>
  <c r="E25" i="358"/>
  <c r="C26" i="358"/>
  <c r="D26" i="358"/>
  <c r="E26" i="358"/>
  <c r="C27" i="358"/>
  <c r="D27" i="358"/>
  <c r="E27" i="358"/>
  <c r="C28" i="358"/>
  <c r="D28" i="358"/>
  <c r="E28" i="358"/>
  <c r="C29" i="358"/>
  <c r="D29" i="358"/>
  <c r="E29" i="358"/>
  <c r="C30" i="358"/>
  <c r="D30" i="358"/>
  <c r="E30" i="358"/>
  <c r="C31" i="358"/>
  <c r="D31" i="358"/>
  <c r="E31" i="358"/>
  <c r="C32" i="358"/>
  <c r="D32" i="358"/>
  <c r="E32" i="358"/>
  <c r="C33" i="358"/>
  <c r="D33" i="358"/>
  <c r="E33" i="358"/>
  <c r="C34" i="358"/>
  <c r="D34" i="358"/>
  <c r="E34" i="358"/>
  <c r="C35" i="358"/>
  <c r="D35" i="358"/>
  <c r="E35" i="358"/>
  <c r="C36" i="358"/>
  <c r="D36" i="358"/>
  <c r="E36" i="358"/>
  <c r="C37" i="358"/>
  <c r="D37" i="358"/>
  <c r="E37" i="358"/>
  <c r="C38" i="358"/>
  <c r="D38" i="358"/>
  <c r="E38" i="358"/>
  <c r="C39" i="358"/>
  <c r="D39" i="358"/>
  <c r="E39" i="358"/>
  <c r="C40" i="358"/>
  <c r="D40" i="358"/>
  <c r="E40" i="358"/>
  <c r="C41" i="358"/>
  <c r="D41" i="358"/>
  <c r="E41" i="358"/>
  <c r="C42" i="358"/>
  <c r="D42" i="358"/>
  <c r="E42" i="358"/>
  <c r="C43" i="358"/>
  <c r="D43" i="358"/>
  <c r="E43" i="358"/>
  <c r="C44" i="358"/>
  <c r="D44" i="358"/>
  <c r="E44" i="358"/>
  <c r="C45" i="358"/>
  <c r="D45" i="358"/>
  <c r="E45" i="358"/>
  <c r="C46" i="358"/>
  <c r="D46" i="358"/>
  <c r="E46" i="358"/>
  <c r="C47" i="358"/>
  <c r="D47" i="358"/>
  <c r="E47" i="358"/>
  <c r="C48" i="358"/>
  <c r="D48" i="358"/>
  <c r="E48" i="358"/>
  <c r="C49" i="358"/>
  <c r="D49" i="358"/>
  <c r="E49" i="358"/>
  <c r="C50" i="358"/>
  <c r="D50" i="358"/>
  <c r="E50" i="358"/>
  <c r="C51" i="358"/>
  <c r="D51" i="358"/>
  <c r="E51" i="358"/>
  <c r="C52" i="358"/>
  <c r="D52" i="358"/>
  <c r="E52" i="358"/>
  <c r="C53" i="358"/>
  <c r="D53" i="358"/>
  <c r="E53" i="358"/>
  <c r="C54" i="358"/>
  <c r="D54" i="358"/>
  <c r="E54" i="358"/>
  <c r="C55" i="358"/>
  <c r="D55" i="358"/>
  <c r="E55" i="358"/>
  <c r="C56" i="358"/>
  <c r="D56" i="358"/>
  <c r="E56" i="358"/>
  <c r="C57" i="358"/>
  <c r="D57" i="358"/>
  <c r="E57" i="358"/>
  <c r="C58" i="358"/>
  <c r="D58" i="358"/>
  <c r="E58" i="358"/>
  <c r="C59" i="358"/>
  <c r="D59" i="358"/>
  <c r="E59" i="358"/>
  <c r="C60" i="358"/>
  <c r="D60" i="358"/>
  <c r="E60" i="358"/>
  <c r="C61" i="358"/>
  <c r="D61" i="358"/>
  <c r="E61" i="358"/>
  <c r="C62" i="358"/>
  <c r="D62" i="358"/>
  <c r="E62" i="358"/>
  <c r="C63" i="358"/>
  <c r="D63" i="358"/>
  <c r="E63" i="358"/>
  <c r="C64" i="358"/>
  <c r="D64" i="358"/>
  <c r="E64" i="358"/>
  <c r="C65" i="358"/>
  <c r="D65" i="358"/>
  <c r="E65" i="358"/>
  <c r="C66" i="358"/>
  <c r="D66" i="358"/>
  <c r="E66" i="358"/>
  <c r="C67" i="358"/>
  <c r="D67" i="358"/>
  <c r="E67" i="358"/>
  <c r="C68" i="358"/>
  <c r="D68" i="358"/>
  <c r="E68" i="358"/>
  <c r="C69" i="358"/>
  <c r="D69" i="358"/>
  <c r="E69" i="358"/>
  <c r="C70" i="358"/>
  <c r="D70" i="358"/>
  <c r="E70" i="358"/>
  <c r="C71" i="358"/>
  <c r="D71" i="358"/>
  <c r="E71" i="358"/>
  <c r="C72" i="358"/>
  <c r="D72" i="358"/>
  <c r="E72" i="358"/>
  <c r="C73" i="358"/>
  <c r="D73" i="358"/>
  <c r="E73" i="358"/>
  <c r="C74" i="358"/>
  <c r="D74" i="358"/>
  <c r="E74" i="358"/>
  <c r="C75" i="358"/>
  <c r="D75" i="358"/>
  <c r="E75" i="358"/>
  <c r="C76" i="358"/>
  <c r="D76" i="358"/>
  <c r="E76" i="358"/>
  <c r="C77" i="358"/>
  <c r="D77" i="358"/>
  <c r="E77" i="358"/>
  <c r="C78" i="358"/>
  <c r="D78" i="358"/>
  <c r="E78" i="358"/>
  <c r="C79" i="358"/>
  <c r="D79" i="358"/>
  <c r="E79" i="358"/>
  <c r="C80" i="358"/>
  <c r="D80" i="358"/>
  <c r="E80" i="358"/>
  <c r="C81" i="358"/>
  <c r="D81" i="358"/>
  <c r="E81" i="358"/>
  <c r="C82" i="358"/>
  <c r="D82" i="358"/>
  <c r="E82" i="358"/>
  <c r="C83" i="358"/>
  <c r="D83" i="358"/>
  <c r="E83" i="358"/>
  <c r="C84" i="358"/>
  <c r="D84" i="358"/>
  <c r="E84" i="358"/>
  <c r="C85" i="358"/>
  <c r="D85" i="358"/>
  <c r="E85" i="358"/>
  <c r="C86" i="358"/>
  <c r="D86" i="358"/>
  <c r="E86" i="358"/>
  <c r="C87" i="358"/>
  <c r="D87" i="358"/>
  <c r="E87" i="358"/>
  <c r="C88" i="358"/>
  <c r="D88" i="358"/>
  <c r="E88" i="358"/>
  <c r="C89" i="358"/>
  <c r="D89" i="358"/>
  <c r="E89" i="358"/>
  <c r="C90" i="358"/>
  <c r="D90" i="358"/>
  <c r="E90" i="358"/>
  <c r="C91" i="358"/>
  <c r="D91" i="358"/>
  <c r="E91" i="358"/>
  <c r="C92" i="358"/>
  <c r="D92" i="358"/>
  <c r="E92" i="358"/>
  <c r="C93" i="358"/>
  <c r="D93" i="358"/>
  <c r="E93" i="358"/>
  <c r="D11" i="358"/>
  <c r="E11" i="358"/>
  <c r="C11" i="358"/>
  <c r="D8" i="376"/>
  <c r="C8" i="376"/>
  <c r="C44" i="376"/>
  <c r="D44" i="376"/>
  <c r="E44" i="376"/>
  <c r="C45" i="376"/>
  <c r="D45" i="376"/>
  <c r="E45" i="376"/>
  <c r="C46" i="376"/>
  <c r="D46" i="376"/>
  <c r="E46" i="376"/>
  <c r="C47" i="376"/>
  <c r="D47" i="376"/>
  <c r="E47" i="376"/>
  <c r="C48" i="376"/>
  <c r="D48" i="376"/>
  <c r="E48" i="376"/>
  <c r="C49" i="376"/>
  <c r="D49" i="376"/>
  <c r="E49" i="376"/>
  <c r="C50" i="376"/>
  <c r="D50" i="376"/>
  <c r="E50" i="376"/>
  <c r="C51" i="376"/>
  <c r="D51" i="376"/>
  <c r="E51" i="376"/>
  <c r="C52" i="376"/>
  <c r="D52" i="376"/>
  <c r="E52" i="376"/>
  <c r="C53" i="376"/>
  <c r="D53" i="376"/>
  <c r="E53" i="376"/>
  <c r="C54" i="376"/>
  <c r="D54" i="376"/>
  <c r="E54" i="376"/>
  <c r="C55" i="376"/>
  <c r="D55" i="376"/>
  <c r="E55" i="376"/>
  <c r="C56" i="376"/>
  <c r="D56" i="376"/>
  <c r="E56" i="376"/>
  <c r="C57" i="376"/>
  <c r="D57" i="376"/>
  <c r="E57" i="376"/>
  <c r="C58" i="376"/>
  <c r="D58" i="376"/>
  <c r="E58" i="376"/>
  <c r="D43" i="376"/>
  <c r="E43" i="376"/>
  <c r="C43" i="376"/>
  <c r="C10" i="376"/>
  <c r="D10" i="376"/>
  <c r="E10" i="376"/>
  <c r="C11" i="376"/>
  <c r="D11" i="376"/>
  <c r="E11" i="376"/>
  <c r="C12" i="376"/>
  <c r="D12" i="376"/>
  <c r="E12" i="376"/>
  <c r="C13" i="376"/>
  <c r="D13" i="376"/>
  <c r="E13" i="376"/>
  <c r="C14" i="376"/>
  <c r="D14" i="376"/>
  <c r="E14" i="376"/>
  <c r="C15" i="376"/>
  <c r="D15" i="376"/>
  <c r="E15" i="376"/>
  <c r="C16" i="376"/>
  <c r="D16" i="376"/>
  <c r="E16" i="376"/>
  <c r="C17" i="376"/>
  <c r="D17" i="376"/>
  <c r="E17" i="376"/>
  <c r="C18" i="376"/>
  <c r="D18" i="376"/>
  <c r="E18" i="376"/>
  <c r="C19" i="376"/>
  <c r="D19" i="376"/>
  <c r="E19" i="376"/>
  <c r="C20" i="376"/>
  <c r="D20" i="376"/>
  <c r="E20" i="376"/>
  <c r="C21" i="376"/>
  <c r="D21" i="376"/>
  <c r="E21" i="376"/>
  <c r="C22" i="376"/>
  <c r="D22" i="376"/>
  <c r="E22" i="376"/>
  <c r="C23" i="376"/>
  <c r="D23" i="376"/>
  <c r="E23" i="376"/>
  <c r="C24" i="376"/>
  <c r="D24" i="376"/>
  <c r="E24" i="376"/>
  <c r="C25" i="376"/>
  <c r="D25" i="376"/>
  <c r="E25" i="376"/>
  <c r="C26" i="376"/>
  <c r="D26" i="376"/>
  <c r="E26" i="376"/>
  <c r="C27" i="376"/>
  <c r="D27" i="376"/>
  <c r="E27" i="376"/>
  <c r="C28" i="376"/>
  <c r="D28" i="376"/>
  <c r="E28" i="376"/>
  <c r="C29" i="376"/>
  <c r="D29" i="376"/>
  <c r="E29" i="376"/>
  <c r="C30" i="376"/>
  <c r="D30" i="376"/>
  <c r="E30" i="376"/>
  <c r="C31" i="376"/>
  <c r="D31" i="376"/>
  <c r="E31" i="376"/>
  <c r="C32" i="376"/>
  <c r="D32" i="376"/>
  <c r="E32" i="376"/>
  <c r="C33" i="376"/>
  <c r="D33" i="376"/>
  <c r="E33" i="376"/>
  <c r="C34" i="376"/>
  <c r="D34" i="376"/>
  <c r="E34" i="376"/>
  <c r="C35" i="376"/>
  <c r="D35" i="376"/>
  <c r="E35" i="376"/>
  <c r="C36" i="376"/>
  <c r="D36" i="376"/>
  <c r="E36" i="376"/>
  <c r="C37" i="376"/>
  <c r="D37" i="376"/>
  <c r="E37" i="376"/>
  <c r="C38" i="376"/>
  <c r="D38" i="376"/>
  <c r="E38" i="376"/>
  <c r="C39" i="376"/>
  <c r="D39" i="376"/>
  <c r="E39" i="376"/>
  <c r="C40" i="376"/>
  <c r="D40" i="376"/>
  <c r="E40" i="376"/>
  <c r="C41" i="376"/>
  <c r="D41" i="376"/>
  <c r="E41" i="376"/>
  <c r="D9" i="376"/>
  <c r="E9" i="376"/>
  <c r="C9" i="376"/>
  <c r="D44" i="375"/>
  <c r="D45" i="375"/>
  <c r="D46" i="375"/>
  <c r="D47" i="375"/>
  <c r="D48" i="375"/>
  <c r="D49" i="375"/>
  <c r="D50" i="375"/>
  <c r="D51" i="375"/>
  <c r="D52" i="375"/>
  <c r="D53" i="375"/>
  <c r="D54" i="375"/>
  <c r="D55" i="375"/>
  <c r="D56" i="375"/>
  <c r="D57" i="375"/>
  <c r="D58" i="375"/>
  <c r="D43" i="375"/>
  <c r="D10" i="375"/>
  <c r="D11" i="375"/>
  <c r="D12" i="375"/>
  <c r="D13" i="375"/>
  <c r="D14" i="375"/>
  <c r="D15" i="375"/>
  <c r="D16" i="375"/>
  <c r="D17" i="375"/>
  <c r="D18" i="375"/>
  <c r="D19" i="375"/>
  <c r="D20" i="375"/>
  <c r="D21" i="375"/>
  <c r="D22" i="375"/>
  <c r="D23" i="375"/>
  <c r="D24" i="375"/>
  <c r="D25" i="375"/>
  <c r="D26" i="375"/>
  <c r="D27" i="375"/>
  <c r="D28" i="375"/>
  <c r="D29" i="375"/>
  <c r="D30" i="375"/>
  <c r="D31" i="375"/>
  <c r="D32" i="375"/>
  <c r="D33" i="375"/>
  <c r="D34" i="375"/>
  <c r="D35" i="375"/>
  <c r="D36" i="375"/>
  <c r="D37" i="375"/>
  <c r="D38" i="375"/>
  <c r="D39" i="375"/>
  <c r="D40" i="375"/>
  <c r="D41" i="375"/>
  <c r="D9" i="375"/>
  <c r="C45" i="375"/>
  <c r="C46" i="375"/>
  <c r="C47" i="375"/>
  <c r="C48" i="375"/>
  <c r="C49" i="375"/>
  <c r="C50" i="375"/>
  <c r="C51" i="375"/>
  <c r="C52" i="375"/>
  <c r="C53" i="375"/>
  <c r="C54" i="375"/>
  <c r="C55" i="375"/>
  <c r="C56" i="375"/>
  <c r="C57" i="375"/>
  <c r="C58" i="375"/>
  <c r="C44" i="375"/>
  <c r="C10" i="375"/>
  <c r="C11" i="375"/>
  <c r="C12" i="375"/>
  <c r="C13" i="375"/>
  <c r="C14" i="375"/>
  <c r="C15" i="375"/>
  <c r="C16" i="375"/>
  <c r="C17" i="375"/>
  <c r="C18" i="375"/>
  <c r="C19" i="375"/>
  <c r="C20" i="375"/>
  <c r="C21" i="375"/>
  <c r="C22" i="375"/>
  <c r="C23" i="375"/>
  <c r="C24" i="375"/>
  <c r="C25" i="375"/>
  <c r="C26" i="375"/>
  <c r="C27" i="375"/>
  <c r="C28" i="375"/>
  <c r="C29" i="375"/>
  <c r="C30" i="375"/>
  <c r="C31" i="375"/>
  <c r="C32" i="375"/>
  <c r="C33" i="375"/>
  <c r="C34" i="375"/>
  <c r="C35" i="375"/>
  <c r="C36" i="375"/>
  <c r="C37" i="375"/>
  <c r="C38" i="375"/>
  <c r="C39" i="375"/>
  <c r="C40" i="375"/>
  <c r="C41" i="375"/>
  <c r="C9" i="375"/>
  <c r="C47" i="372"/>
  <c r="D47" i="372"/>
  <c r="E47" i="372"/>
  <c r="C48" i="372"/>
  <c r="D48" i="372"/>
  <c r="E48" i="372"/>
  <c r="C49" i="372"/>
  <c r="D49" i="372"/>
  <c r="E49" i="372"/>
  <c r="C50" i="372"/>
  <c r="D50" i="372"/>
  <c r="E50" i="372"/>
  <c r="C51" i="372"/>
  <c r="D51" i="372"/>
  <c r="E51" i="372"/>
  <c r="C52" i="372"/>
  <c r="D52" i="372"/>
  <c r="E52" i="372"/>
  <c r="C53" i="372"/>
  <c r="D53" i="372"/>
  <c r="E53" i="372"/>
  <c r="C54" i="372"/>
  <c r="D54" i="372"/>
  <c r="E54" i="372"/>
  <c r="C55" i="372"/>
  <c r="D55" i="372"/>
  <c r="E55" i="372"/>
  <c r="C56" i="372"/>
  <c r="D56" i="372"/>
  <c r="E56" i="372"/>
  <c r="C57" i="372"/>
  <c r="D57" i="372"/>
  <c r="E57" i="372"/>
  <c r="C58" i="372"/>
  <c r="D58" i="372"/>
  <c r="E58" i="372"/>
  <c r="C59" i="372"/>
  <c r="D59" i="372"/>
  <c r="E59" i="372"/>
  <c r="C60" i="372"/>
  <c r="D60" i="372"/>
  <c r="E60" i="372"/>
  <c r="C61" i="372"/>
  <c r="D61" i="372"/>
  <c r="E61" i="372"/>
  <c r="D46" i="372"/>
  <c r="E46" i="372"/>
  <c r="C46" i="372"/>
  <c r="C9" i="372"/>
  <c r="D9" i="372"/>
  <c r="E9" i="372"/>
  <c r="C10" i="372"/>
  <c r="D10" i="372"/>
  <c r="E10" i="372"/>
  <c r="C11" i="372"/>
  <c r="D11" i="372"/>
  <c r="E11" i="372"/>
  <c r="C12" i="372"/>
  <c r="D12" i="372"/>
  <c r="E12" i="372"/>
  <c r="C13" i="372"/>
  <c r="D13" i="372"/>
  <c r="E13" i="372"/>
  <c r="C14" i="372"/>
  <c r="D14" i="372"/>
  <c r="E14" i="372"/>
  <c r="C15" i="372"/>
  <c r="D15" i="372"/>
  <c r="E15" i="372"/>
  <c r="C16" i="372"/>
  <c r="D16" i="372"/>
  <c r="E16" i="372"/>
  <c r="C17" i="372"/>
  <c r="D17" i="372"/>
  <c r="E17" i="372"/>
  <c r="C18" i="372"/>
  <c r="D18" i="372"/>
  <c r="E18" i="372"/>
  <c r="C19" i="372"/>
  <c r="D19" i="372"/>
  <c r="E19" i="372"/>
  <c r="C20" i="372"/>
  <c r="D20" i="372"/>
  <c r="E20" i="372"/>
  <c r="C21" i="372"/>
  <c r="D21" i="372"/>
  <c r="E21" i="372"/>
  <c r="C22" i="372"/>
  <c r="D22" i="372"/>
  <c r="E22" i="372"/>
  <c r="C23" i="372"/>
  <c r="D23" i="372"/>
  <c r="E23" i="372"/>
  <c r="C24" i="372"/>
  <c r="D24" i="372"/>
  <c r="E24" i="372"/>
  <c r="C25" i="372"/>
  <c r="D25" i="372"/>
  <c r="E25" i="372"/>
  <c r="C26" i="372"/>
  <c r="D26" i="372"/>
  <c r="E26" i="372"/>
  <c r="C27" i="372"/>
  <c r="D27" i="372"/>
  <c r="E27" i="372"/>
  <c r="C28" i="372"/>
  <c r="D28" i="372"/>
  <c r="E28" i="372"/>
  <c r="C29" i="372"/>
  <c r="D29" i="372"/>
  <c r="E29" i="372"/>
  <c r="C30" i="372"/>
  <c r="D30" i="372"/>
  <c r="E30" i="372"/>
  <c r="C31" i="372"/>
  <c r="D31" i="372"/>
  <c r="E31" i="372"/>
  <c r="C32" i="372"/>
  <c r="D32" i="372"/>
  <c r="E32" i="372"/>
  <c r="C33" i="372"/>
  <c r="D33" i="372"/>
  <c r="E33" i="372"/>
  <c r="C34" i="372"/>
  <c r="D34" i="372"/>
  <c r="E34" i="372"/>
  <c r="C35" i="372"/>
  <c r="D35" i="372"/>
  <c r="E35" i="372"/>
  <c r="C36" i="372"/>
  <c r="D36" i="372"/>
  <c r="E36" i="372"/>
  <c r="C37" i="372"/>
  <c r="D37" i="372"/>
  <c r="E37" i="372"/>
  <c r="C38" i="372"/>
  <c r="D38" i="372"/>
  <c r="E38" i="372"/>
  <c r="C39" i="372"/>
  <c r="D39" i="372"/>
  <c r="E39" i="372"/>
  <c r="C40" i="372"/>
  <c r="D40" i="372"/>
  <c r="E40" i="372"/>
  <c r="C41" i="372"/>
  <c r="D41" i="372"/>
  <c r="E41" i="372"/>
  <c r="C42" i="372"/>
  <c r="D42" i="372"/>
  <c r="E42" i="372"/>
  <c r="D8" i="372"/>
  <c r="E8" i="372"/>
  <c r="C8" i="372"/>
  <c r="D46" i="371"/>
  <c r="D47" i="371"/>
  <c r="D48" i="371"/>
  <c r="D49" i="371"/>
  <c r="D50" i="371"/>
  <c r="D51" i="371"/>
  <c r="D52" i="371"/>
  <c r="D53" i="371"/>
  <c r="D54" i="371"/>
  <c r="D55" i="371"/>
  <c r="D56" i="371"/>
  <c r="D57" i="371"/>
  <c r="D58" i="371"/>
  <c r="D59" i="371"/>
  <c r="D45" i="371"/>
  <c r="D10" i="371"/>
  <c r="D11" i="371"/>
  <c r="D12" i="371"/>
  <c r="D13" i="371"/>
  <c r="D14" i="371"/>
  <c r="D15" i="371"/>
  <c r="D16" i="371"/>
  <c r="D17" i="371"/>
  <c r="D18" i="371"/>
  <c r="D19" i="371"/>
  <c r="D20" i="371"/>
  <c r="D21" i="371"/>
  <c r="D22" i="371"/>
  <c r="D23" i="371"/>
  <c r="D24" i="371"/>
  <c r="D25" i="371"/>
  <c r="D26" i="371"/>
  <c r="D27" i="371"/>
  <c r="D28" i="371"/>
  <c r="D29" i="371"/>
  <c r="D30" i="371"/>
  <c r="D31" i="371"/>
  <c r="D32" i="371"/>
  <c r="D33" i="371"/>
  <c r="D34" i="371"/>
  <c r="D35" i="371"/>
  <c r="D36" i="371"/>
  <c r="D37" i="371"/>
  <c r="D38" i="371"/>
  <c r="D39" i="371"/>
  <c r="D40" i="371"/>
  <c r="D41" i="371"/>
  <c r="D42" i="371"/>
  <c r="D9" i="371"/>
  <c r="C45" i="371"/>
  <c r="C46" i="371"/>
  <c r="C47" i="371"/>
  <c r="C48" i="371"/>
  <c r="C49" i="371"/>
  <c r="C50" i="371"/>
  <c r="C51" i="371"/>
  <c r="C52" i="371"/>
  <c r="C53" i="371"/>
  <c r="C54" i="371"/>
  <c r="C55" i="371"/>
  <c r="C56" i="371"/>
  <c r="C57" i="371"/>
  <c r="C58" i="371"/>
  <c r="C59" i="371"/>
  <c r="C44" i="371"/>
  <c r="C10" i="371"/>
  <c r="C11" i="371"/>
  <c r="C12" i="371"/>
  <c r="C13" i="371"/>
  <c r="C14" i="371"/>
  <c r="C15" i="371"/>
  <c r="C16" i="371"/>
  <c r="C17" i="371"/>
  <c r="C18" i="371"/>
  <c r="C19" i="371"/>
  <c r="C20" i="371"/>
  <c r="C21" i="371"/>
  <c r="C22" i="371"/>
  <c r="C23" i="371"/>
  <c r="C24" i="371"/>
  <c r="C25" i="371"/>
  <c r="C26" i="371"/>
  <c r="C27" i="371"/>
  <c r="C28" i="371"/>
  <c r="C29" i="371"/>
  <c r="C30" i="371"/>
  <c r="C31" i="371"/>
  <c r="C32" i="371"/>
  <c r="C33" i="371"/>
  <c r="C34" i="371"/>
  <c r="C35" i="371"/>
  <c r="C36" i="371"/>
  <c r="C37" i="371"/>
  <c r="C38" i="371"/>
  <c r="C39" i="371"/>
  <c r="C40" i="371"/>
  <c r="C41" i="371"/>
  <c r="C42" i="371"/>
  <c r="C9" i="371"/>
  <c r="C94" i="368"/>
  <c r="D94" i="368"/>
  <c r="E94" i="368"/>
  <c r="C95" i="368"/>
  <c r="D95" i="368"/>
  <c r="E95" i="368"/>
  <c r="C96" i="368"/>
  <c r="D96" i="368"/>
  <c r="E96" i="368"/>
  <c r="C97" i="368"/>
  <c r="D97" i="368"/>
  <c r="E97" i="368"/>
  <c r="C98" i="368"/>
  <c r="D98" i="368"/>
  <c r="E98" i="368"/>
  <c r="C99" i="368"/>
  <c r="D99" i="368"/>
  <c r="E99" i="368"/>
  <c r="C100" i="368"/>
  <c r="D100" i="368"/>
  <c r="E100" i="368"/>
  <c r="C101" i="368"/>
  <c r="D101" i="368"/>
  <c r="E101" i="368"/>
  <c r="C102" i="368"/>
  <c r="D102" i="368"/>
  <c r="E102" i="368"/>
  <c r="C103" i="368"/>
  <c r="D103" i="368"/>
  <c r="E103" i="368"/>
  <c r="C104" i="368"/>
  <c r="D104" i="368"/>
  <c r="E104" i="368"/>
  <c r="C105" i="368"/>
  <c r="D105" i="368"/>
  <c r="E105" i="368"/>
  <c r="C106" i="368"/>
  <c r="D106" i="368"/>
  <c r="E106" i="368"/>
  <c r="C107" i="368"/>
  <c r="D107" i="368"/>
  <c r="E107" i="368"/>
  <c r="C108" i="368"/>
  <c r="D108" i="368"/>
  <c r="E108" i="368"/>
  <c r="C109" i="368"/>
  <c r="D109" i="368"/>
  <c r="E109" i="368"/>
  <c r="C110" i="368"/>
  <c r="D110" i="368"/>
  <c r="E110" i="368"/>
  <c r="C111" i="368"/>
  <c r="D111" i="368"/>
  <c r="E111" i="368"/>
  <c r="C112" i="368"/>
  <c r="D112" i="368"/>
  <c r="E112" i="368"/>
  <c r="C113" i="368"/>
  <c r="D113" i="368"/>
  <c r="E113" i="368"/>
  <c r="C114" i="368"/>
  <c r="D114" i="368"/>
  <c r="E114" i="368"/>
  <c r="C115" i="368"/>
  <c r="D115" i="368"/>
  <c r="E115" i="368"/>
  <c r="C116" i="368"/>
  <c r="D116" i="368"/>
  <c r="E116" i="368"/>
  <c r="C117" i="368"/>
  <c r="D117" i="368"/>
  <c r="E117" i="368"/>
  <c r="C118" i="368"/>
  <c r="D118" i="368"/>
  <c r="E118" i="368"/>
  <c r="C119" i="368"/>
  <c r="D119" i="368"/>
  <c r="E119" i="368"/>
  <c r="C120" i="368"/>
  <c r="D120" i="368"/>
  <c r="E120" i="368"/>
  <c r="C121" i="368"/>
  <c r="D121" i="368"/>
  <c r="E121" i="368"/>
  <c r="C122" i="368"/>
  <c r="D122" i="368"/>
  <c r="E122" i="368"/>
  <c r="C123" i="368"/>
  <c r="D123" i="368"/>
  <c r="E123" i="368"/>
  <c r="C124" i="368"/>
  <c r="D124" i="368"/>
  <c r="E124" i="368"/>
  <c r="C125" i="368"/>
  <c r="D125" i="368"/>
  <c r="E125" i="368"/>
  <c r="C126" i="368"/>
  <c r="D126" i="368"/>
  <c r="E126" i="368"/>
  <c r="C127" i="368"/>
  <c r="D127" i="368"/>
  <c r="E127" i="368"/>
  <c r="C128" i="368"/>
  <c r="D128" i="368"/>
  <c r="E128" i="368"/>
  <c r="C129" i="368"/>
  <c r="D129" i="368"/>
  <c r="E129" i="368"/>
  <c r="C130" i="368"/>
  <c r="D130" i="368"/>
  <c r="E130" i="368"/>
  <c r="C131" i="368"/>
  <c r="D131" i="368"/>
  <c r="E131" i="368"/>
  <c r="C132" i="368"/>
  <c r="D132" i="368"/>
  <c r="E132" i="368"/>
  <c r="C133" i="368"/>
  <c r="D133" i="368"/>
  <c r="E133" i="368"/>
  <c r="C134" i="368"/>
  <c r="D134" i="368"/>
  <c r="E134" i="368"/>
  <c r="C135" i="368"/>
  <c r="D135" i="368"/>
  <c r="E135" i="368"/>
  <c r="C136" i="368"/>
  <c r="D136" i="368"/>
  <c r="E136" i="368"/>
  <c r="C137" i="368"/>
  <c r="D137" i="368"/>
  <c r="E137" i="368"/>
  <c r="C138" i="368"/>
  <c r="D138" i="368"/>
  <c r="E138" i="368"/>
  <c r="C139" i="368"/>
  <c r="D139" i="368"/>
  <c r="E139" i="368"/>
  <c r="C140" i="368"/>
  <c r="D140" i="368"/>
  <c r="E140" i="368"/>
  <c r="C141" i="368"/>
  <c r="D141" i="368"/>
  <c r="E141" i="368"/>
  <c r="C142" i="368"/>
  <c r="D142" i="368"/>
  <c r="E142" i="368"/>
  <c r="C143" i="368"/>
  <c r="D143" i="368"/>
  <c r="E143" i="368"/>
  <c r="C144" i="368"/>
  <c r="D144" i="368"/>
  <c r="E144" i="368"/>
  <c r="C145" i="368"/>
  <c r="D145" i="368"/>
  <c r="E145" i="368"/>
  <c r="C146" i="368"/>
  <c r="D146" i="368"/>
  <c r="E146" i="368"/>
  <c r="C147" i="368"/>
  <c r="D147" i="368"/>
  <c r="E147" i="368"/>
  <c r="C148" i="368"/>
  <c r="D148" i="368"/>
  <c r="E148" i="368"/>
  <c r="C149" i="368"/>
  <c r="D149" i="368"/>
  <c r="E149" i="368"/>
  <c r="C150" i="368"/>
  <c r="D150" i="368"/>
  <c r="E150" i="368"/>
  <c r="C151" i="368"/>
  <c r="D151" i="368"/>
  <c r="E151" i="368"/>
  <c r="C152" i="368"/>
  <c r="D152" i="368"/>
  <c r="E152" i="368"/>
  <c r="C153" i="368"/>
  <c r="D153" i="368"/>
  <c r="E153" i="368"/>
  <c r="C154" i="368"/>
  <c r="D154" i="368"/>
  <c r="E154" i="368"/>
  <c r="C155" i="368"/>
  <c r="D155" i="368"/>
  <c r="E155" i="368"/>
  <c r="C156" i="368"/>
  <c r="D156" i="368"/>
  <c r="E156" i="368"/>
  <c r="C157" i="368"/>
  <c r="D157" i="368"/>
  <c r="E157" i="368"/>
  <c r="C158" i="368"/>
  <c r="D158" i="368"/>
  <c r="E158" i="368"/>
  <c r="D93" i="368"/>
  <c r="E93" i="368"/>
  <c r="C93" i="368"/>
  <c r="C9" i="368"/>
  <c r="D9" i="368"/>
  <c r="E9" i="368"/>
  <c r="C10" i="368"/>
  <c r="D10" i="368"/>
  <c r="E10" i="368"/>
  <c r="C11" i="368"/>
  <c r="D11" i="368"/>
  <c r="E11" i="368"/>
  <c r="C12" i="368"/>
  <c r="D12" i="368"/>
  <c r="E12" i="368"/>
  <c r="C13" i="368"/>
  <c r="D13" i="368"/>
  <c r="E13" i="368"/>
  <c r="C14" i="368"/>
  <c r="D14" i="368"/>
  <c r="E14" i="368"/>
  <c r="C15" i="368"/>
  <c r="D15" i="368"/>
  <c r="E15" i="368"/>
  <c r="C16" i="368"/>
  <c r="D16" i="368"/>
  <c r="E16" i="368"/>
  <c r="C17" i="368"/>
  <c r="D17" i="368"/>
  <c r="E17" i="368"/>
  <c r="C18" i="368"/>
  <c r="D18" i="368"/>
  <c r="E18" i="368"/>
  <c r="C19" i="368"/>
  <c r="D19" i="368"/>
  <c r="E19" i="368"/>
  <c r="C20" i="368"/>
  <c r="D20" i="368"/>
  <c r="E20" i="368"/>
  <c r="C21" i="368"/>
  <c r="D21" i="368"/>
  <c r="E21" i="368"/>
  <c r="C22" i="368"/>
  <c r="D22" i="368"/>
  <c r="E22" i="368"/>
  <c r="C23" i="368"/>
  <c r="D23" i="368"/>
  <c r="E23" i="368"/>
  <c r="C24" i="368"/>
  <c r="D24" i="368"/>
  <c r="E24" i="368"/>
  <c r="C25" i="368"/>
  <c r="D25" i="368"/>
  <c r="E25" i="368"/>
  <c r="C26" i="368"/>
  <c r="D26" i="368"/>
  <c r="E26" i="368"/>
  <c r="C27" i="368"/>
  <c r="D27" i="368"/>
  <c r="E27" i="368"/>
  <c r="C28" i="368"/>
  <c r="D28" i="368"/>
  <c r="E28" i="368"/>
  <c r="C29" i="368"/>
  <c r="D29" i="368"/>
  <c r="E29" i="368"/>
  <c r="C30" i="368"/>
  <c r="D30" i="368"/>
  <c r="E30" i="368"/>
  <c r="C31" i="368"/>
  <c r="D31" i="368"/>
  <c r="E31" i="368"/>
  <c r="C32" i="368"/>
  <c r="D32" i="368"/>
  <c r="E32" i="368"/>
  <c r="C33" i="368"/>
  <c r="D33" i="368"/>
  <c r="E33" i="368"/>
  <c r="C34" i="368"/>
  <c r="D34" i="368"/>
  <c r="E34" i="368"/>
  <c r="C35" i="368"/>
  <c r="D35" i="368"/>
  <c r="E35" i="368"/>
  <c r="C36" i="368"/>
  <c r="D36" i="368"/>
  <c r="E36" i="368"/>
  <c r="C37" i="368"/>
  <c r="D37" i="368"/>
  <c r="E37" i="368"/>
  <c r="C38" i="368"/>
  <c r="D38" i="368"/>
  <c r="E38" i="368"/>
  <c r="C39" i="368"/>
  <c r="D39" i="368"/>
  <c r="E39" i="368"/>
  <c r="C40" i="368"/>
  <c r="D40" i="368"/>
  <c r="E40" i="368"/>
  <c r="C41" i="368"/>
  <c r="D41" i="368"/>
  <c r="E41" i="368"/>
  <c r="C42" i="368"/>
  <c r="D42" i="368"/>
  <c r="E42" i="368"/>
  <c r="C43" i="368"/>
  <c r="D43" i="368"/>
  <c r="E43" i="368"/>
  <c r="C44" i="368"/>
  <c r="D44" i="368"/>
  <c r="E44" i="368"/>
  <c r="C45" i="368"/>
  <c r="D45" i="368"/>
  <c r="E45" i="368"/>
  <c r="C46" i="368"/>
  <c r="D46" i="368"/>
  <c r="E46" i="368"/>
  <c r="C47" i="368"/>
  <c r="D47" i="368"/>
  <c r="E47" i="368"/>
  <c r="C48" i="368"/>
  <c r="D48" i="368"/>
  <c r="E48" i="368"/>
  <c r="C49" i="368"/>
  <c r="D49" i="368"/>
  <c r="E49" i="368"/>
  <c r="C50" i="368"/>
  <c r="D50" i="368"/>
  <c r="E50" i="368"/>
  <c r="C51" i="368"/>
  <c r="D51" i="368"/>
  <c r="E51" i="368"/>
  <c r="C52" i="368"/>
  <c r="D52" i="368"/>
  <c r="E52" i="368"/>
  <c r="C53" i="368"/>
  <c r="D53" i="368"/>
  <c r="E53" i="368"/>
  <c r="C54" i="368"/>
  <c r="D54" i="368"/>
  <c r="E54" i="368"/>
  <c r="C55" i="368"/>
  <c r="D55" i="368"/>
  <c r="E55" i="368"/>
  <c r="C56" i="368"/>
  <c r="D56" i="368"/>
  <c r="E56" i="368"/>
  <c r="C57" i="368"/>
  <c r="D57" i="368"/>
  <c r="E57" i="368"/>
  <c r="C58" i="368"/>
  <c r="D58" i="368"/>
  <c r="E58" i="368"/>
  <c r="C59" i="368"/>
  <c r="D59" i="368"/>
  <c r="E59" i="368"/>
  <c r="C60" i="368"/>
  <c r="D60" i="368"/>
  <c r="E60" i="368"/>
  <c r="C61" i="368"/>
  <c r="D61" i="368"/>
  <c r="E61" i="368"/>
  <c r="C62" i="368"/>
  <c r="D62" i="368"/>
  <c r="E62" i="368"/>
  <c r="C63" i="368"/>
  <c r="D63" i="368"/>
  <c r="E63" i="368"/>
  <c r="C64" i="368"/>
  <c r="D64" i="368"/>
  <c r="E64" i="368"/>
  <c r="C65" i="368"/>
  <c r="D65" i="368"/>
  <c r="E65" i="368"/>
  <c r="C66" i="368"/>
  <c r="D66" i="368"/>
  <c r="E66" i="368"/>
  <c r="C67" i="368"/>
  <c r="D67" i="368"/>
  <c r="E67" i="368"/>
  <c r="C68" i="368"/>
  <c r="D68" i="368"/>
  <c r="E68" i="368"/>
  <c r="C69" i="368"/>
  <c r="D69" i="368"/>
  <c r="E69" i="368"/>
  <c r="C70" i="368"/>
  <c r="D70" i="368"/>
  <c r="E70" i="368"/>
  <c r="C71" i="368"/>
  <c r="D71" i="368"/>
  <c r="E71" i="368"/>
  <c r="C72" i="368"/>
  <c r="D72" i="368"/>
  <c r="E72" i="368"/>
  <c r="C73" i="368"/>
  <c r="D73" i="368"/>
  <c r="E73" i="368"/>
  <c r="C74" i="368"/>
  <c r="D74" i="368"/>
  <c r="E74" i="368"/>
  <c r="C75" i="368"/>
  <c r="D75" i="368"/>
  <c r="E75" i="368"/>
  <c r="C76" i="368"/>
  <c r="D76" i="368"/>
  <c r="E76" i="368"/>
  <c r="C77" i="368"/>
  <c r="D77" i="368"/>
  <c r="E77" i="368"/>
  <c r="C78" i="368"/>
  <c r="D78" i="368"/>
  <c r="E78" i="368"/>
  <c r="C79" i="368"/>
  <c r="D79" i="368"/>
  <c r="E79" i="368"/>
  <c r="C80" i="368"/>
  <c r="D80" i="368"/>
  <c r="E80" i="368"/>
  <c r="C81" i="368"/>
  <c r="D81" i="368"/>
  <c r="E81" i="368"/>
  <c r="C82" i="368"/>
  <c r="D82" i="368"/>
  <c r="E82" i="368"/>
  <c r="C83" i="368"/>
  <c r="D83" i="368"/>
  <c r="E83" i="368"/>
  <c r="C84" i="368"/>
  <c r="D84" i="368"/>
  <c r="E84" i="368"/>
  <c r="C85" i="368"/>
  <c r="D85" i="368"/>
  <c r="E85" i="368"/>
  <c r="C86" i="368"/>
  <c r="D86" i="368"/>
  <c r="E86" i="368"/>
  <c r="C87" i="368"/>
  <c r="D87" i="368"/>
  <c r="E87" i="368"/>
  <c r="C88" i="368"/>
  <c r="D88" i="368"/>
  <c r="E88" i="368"/>
  <c r="C89" i="368"/>
  <c r="D89" i="368"/>
  <c r="E89" i="368"/>
  <c r="C90" i="368"/>
  <c r="D90" i="368"/>
  <c r="E90" i="368"/>
  <c r="D8" i="368"/>
  <c r="E8" i="368"/>
  <c r="C8" i="368"/>
  <c r="D95" i="367"/>
  <c r="D96" i="367"/>
  <c r="D97" i="367"/>
  <c r="D98" i="367"/>
  <c r="D99" i="367"/>
  <c r="D100" i="367"/>
  <c r="D101" i="367"/>
  <c r="D102" i="367"/>
  <c r="D103" i="367"/>
  <c r="D104" i="367"/>
  <c r="D105" i="367"/>
  <c r="D106" i="367"/>
  <c r="D107" i="367"/>
  <c r="D108" i="367"/>
  <c r="D109" i="367"/>
  <c r="D110" i="367"/>
  <c r="D111" i="367"/>
  <c r="D112" i="367"/>
  <c r="D113" i="367"/>
  <c r="D114" i="367"/>
  <c r="D115" i="367"/>
  <c r="D116" i="367"/>
  <c r="D117" i="367"/>
  <c r="D118" i="367"/>
  <c r="D119" i="367"/>
  <c r="D120" i="367"/>
  <c r="D121" i="367"/>
  <c r="D122" i="367"/>
  <c r="D123" i="367"/>
  <c r="D124" i="367"/>
  <c r="D125" i="367"/>
  <c r="D126" i="367"/>
  <c r="D127" i="367"/>
  <c r="D128" i="367"/>
  <c r="D129" i="367"/>
  <c r="D130" i="367"/>
  <c r="D131" i="367"/>
  <c r="D132" i="367"/>
  <c r="D133" i="367"/>
  <c r="D134" i="367"/>
  <c r="D135" i="367"/>
  <c r="D136" i="367"/>
  <c r="D137" i="367"/>
  <c r="D138" i="367"/>
  <c r="D139" i="367"/>
  <c r="D140" i="367"/>
  <c r="D141" i="367"/>
  <c r="D142" i="367"/>
  <c r="D143" i="367"/>
  <c r="D144" i="367"/>
  <c r="D145" i="367"/>
  <c r="D146" i="367"/>
  <c r="D147" i="367"/>
  <c r="D148" i="367"/>
  <c r="D149" i="367"/>
  <c r="D150" i="367"/>
  <c r="D151" i="367"/>
  <c r="D152" i="367"/>
  <c r="D153" i="367"/>
  <c r="D154" i="367"/>
  <c r="D155" i="367"/>
  <c r="D156" i="367"/>
  <c r="D157" i="367"/>
  <c r="D158" i="367"/>
  <c r="D94" i="367"/>
  <c r="D10" i="367"/>
  <c r="D11" i="367"/>
  <c r="D12" i="367"/>
  <c r="D13" i="367"/>
  <c r="D14" i="367"/>
  <c r="D15" i="367"/>
  <c r="D16" i="367"/>
  <c r="D17" i="367"/>
  <c r="D18" i="367"/>
  <c r="D19" i="367"/>
  <c r="D20" i="367"/>
  <c r="D21" i="367"/>
  <c r="D22" i="367"/>
  <c r="D23" i="367"/>
  <c r="D24" i="367"/>
  <c r="D25" i="367"/>
  <c r="D26" i="367"/>
  <c r="D27" i="367"/>
  <c r="D28" i="367"/>
  <c r="D29" i="367"/>
  <c r="D30" i="367"/>
  <c r="D31" i="367"/>
  <c r="D32" i="367"/>
  <c r="D33" i="367"/>
  <c r="D34" i="367"/>
  <c r="D35" i="367"/>
  <c r="D36" i="367"/>
  <c r="D37" i="367"/>
  <c r="D38" i="367"/>
  <c r="D39" i="367"/>
  <c r="D40" i="367"/>
  <c r="D41" i="367"/>
  <c r="D42" i="367"/>
  <c r="D43" i="367"/>
  <c r="D44" i="367"/>
  <c r="D45" i="367"/>
  <c r="D46" i="367"/>
  <c r="D47" i="367"/>
  <c r="D48" i="367"/>
  <c r="D49" i="367"/>
  <c r="D50" i="367"/>
  <c r="D51" i="367"/>
  <c r="D52" i="367"/>
  <c r="D53" i="367"/>
  <c r="D54" i="367"/>
  <c r="D55" i="367"/>
  <c r="D56" i="367"/>
  <c r="D57" i="367"/>
  <c r="D58" i="367"/>
  <c r="D59" i="367"/>
  <c r="D60" i="367"/>
  <c r="D61" i="367"/>
  <c r="D62" i="367"/>
  <c r="D63" i="367"/>
  <c r="D64" i="367"/>
  <c r="D65" i="367"/>
  <c r="D66" i="367"/>
  <c r="D67" i="367"/>
  <c r="D68" i="367"/>
  <c r="D69" i="367"/>
  <c r="D70" i="367"/>
  <c r="D71" i="367"/>
  <c r="D72" i="367"/>
  <c r="D73" i="367"/>
  <c r="D74" i="367"/>
  <c r="D75" i="367"/>
  <c r="D76" i="367"/>
  <c r="D77" i="367"/>
  <c r="D78" i="367"/>
  <c r="D79" i="367"/>
  <c r="D80" i="367"/>
  <c r="D81" i="367"/>
  <c r="D82" i="367"/>
  <c r="D83" i="367"/>
  <c r="D84" i="367"/>
  <c r="D85" i="367"/>
  <c r="D86" i="367"/>
  <c r="D87" i="367"/>
  <c r="D88" i="367"/>
  <c r="D89" i="367"/>
  <c r="D90" i="367"/>
  <c r="D9" i="367"/>
  <c r="C158" i="367"/>
  <c r="C157" i="367"/>
  <c r="C156" i="367"/>
  <c r="C155" i="367"/>
  <c r="C154" i="367"/>
  <c r="C153" i="367"/>
  <c r="C152" i="367"/>
  <c r="C151" i="367"/>
  <c r="C150" i="367"/>
  <c r="C149" i="367"/>
  <c r="C148" i="367"/>
  <c r="C147" i="367"/>
  <c r="C145" i="367"/>
  <c r="C144" i="367"/>
  <c r="C143" i="367"/>
  <c r="C142" i="367"/>
  <c r="C141" i="367"/>
  <c r="C139" i="367"/>
  <c r="C138" i="367"/>
  <c r="C137" i="367"/>
  <c r="C136" i="367"/>
  <c r="C135" i="367"/>
  <c r="C134" i="367"/>
  <c r="C132" i="367"/>
  <c r="C131" i="367"/>
  <c r="C130" i="367"/>
  <c r="C116" i="367"/>
  <c r="C117" i="367"/>
  <c r="C118" i="367"/>
  <c r="C119" i="367"/>
  <c r="C120" i="367"/>
  <c r="C121" i="367"/>
  <c r="C122" i="367"/>
  <c r="C123" i="367"/>
  <c r="C124" i="367"/>
  <c r="C125" i="367"/>
  <c r="C126" i="367"/>
  <c r="C127" i="367"/>
  <c r="C115" i="367"/>
  <c r="C97" i="367"/>
  <c r="C98" i="367"/>
  <c r="C99" i="367"/>
  <c r="C100" i="367"/>
  <c r="C101" i="367"/>
  <c r="C102" i="367"/>
  <c r="C103" i="367"/>
  <c r="C104" i="367"/>
  <c r="C105" i="367"/>
  <c r="C106" i="367"/>
  <c r="C107" i="367"/>
  <c r="C108" i="367"/>
  <c r="C109" i="367"/>
  <c r="C110" i="367"/>
  <c r="C111" i="367"/>
  <c r="C112" i="367"/>
  <c r="C113" i="367"/>
  <c r="C96" i="367"/>
  <c r="C95" i="367"/>
  <c r="C94" i="367"/>
  <c r="C87" i="367"/>
  <c r="C88" i="367"/>
  <c r="C89" i="367"/>
  <c r="C90" i="367"/>
  <c r="C84" i="367"/>
  <c r="C85" i="367"/>
  <c r="C86" i="367"/>
  <c r="C83" i="367"/>
  <c r="C80" i="367"/>
  <c r="C81" i="367"/>
  <c r="C79" i="367"/>
  <c r="C77" i="367"/>
  <c r="C76" i="367"/>
  <c r="C72" i="367"/>
  <c r="C73" i="367"/>
  <c r="C74" i="367"/>
  <c r="C71" i="367"/>
  <c r="C68" i="367"/>
  <c r="C69" i="367"/>
  <c r="C67" i="367"/>
  <c r="C62" i="367"/>
  <c r="C63" i="367"/>
  <c r="C64" i="367"/>
  <c r="C61" i="367"/>
  <c r="C57" i="367"/>
  <c r="C58" i="367"/>
  <c r="C59" i="367"/>
  <c r="C56" i="367"/>
  <c r="C51" i="367"/>
  <c r="C52" i="367"/>
  <c r="C53" i="367"/>
  <c r="C54" i="367"/>
  <c r="C50" i="367"/>
  <c r="C43" i="367"/>
  <c r="C44" i="367"/>
  <c r="C45" i="367"/>
  <c r="C46" i="367"/>
  <c r="C47" i="367"/>
  <c r="C48" i="367"/>
  <c r="C42" i="367"/>
  <c r="C41" i="367"/>
  <c r="C40" i="367"/>
  <c r="C39" i="367"/>
  <c r="C38" i="367"/>
  <c r="C36" i="367"/>
  <c r="C35" i="367"/>
  <c r="C34" i="367"/>
  <c r="C33" i="367"/>
  <c r="C32" i="367"/>
  <c r="C31" i="367"/>
  <c r="C30" i="367"/>
  <c r="C28" i="367"/>
  <c r="C27" i="367"/>
  <c r="C26" i="367"/>
  <c r="C25" i="367"/>
  <c r="C24" i="367"/>
  <c r="C23" i="367"/>
  <c r="C21" i="367"/>
  <c r="C20" i="367"/>
  <c r="C19" i="367"/>
  <c r="C18" i="367"/>
  <c r="C17" i="367"/>
  <c r="C16" i="367"/>
  <c r="C10" i="367"/>
  <c r="C11" i="367"/>
  <c r="C12" i="367"/>
  <c r="C13" i="367"/>
  <c r="C14" i="367"/>
  <c r="C9" i="367"/>
  <c r="D102" i="357"/>
  <c r="D103" i="357"/>
  <c r="D104" i="357"/>
  <c r="D105" i="357"/>
  <c r="D106" i="357"/>
  <c r="D107" i="357"/>
  <c r="D108" i="357"/>
  <c r="D109" i="357"/>
  <c r="D110" i="357"/>
  <c r="D111" i="357"/>
  <c r="D112" i="357"/>
  <c r="D113" i="357"/>
  <c r="D114" i="357"/>
  <c r="D115" i="357"/>
  <c r="D116" i="357"/>
  <c r="D117" i="357"/>
  <c r="D118" i="357"/>
  <c r="D119" i="357"/>
  <c r="D120" i="357"/>
  <c r="D121" i="357"/>
  <c r="D122" i="357"/>
  <c r="D123" i="357"/>
  <c r="D124" i="357"/>
  <c r="D125" i="357"/>
  <c r="D126" i="357"/>
  <c r="D127" i="357"/>
  <c r="D128" i="357"/>
  <c r="D129" i="357"/>
  <c r="D130" i="357"/>
  <c r="D131" i="357"/>
  <c r="D132" i="357"/>
  <c r="D133" i="357"/>
  <c r="D134" i="357"/>
  <c r="D136" i="357"/>
  <c r="D137" i="357"/>
  <c r="D138" i="357"/>
  <c r="D139" i="357"/>
  <c r="D140" i="357"/>
  <c r="D141" i="357"/>
  <c r="D142" i="357"/>
  <c r="D143" i="357"/>
  <c r="D144" i="357"/>
  <c r="D145" i="357"/>
  <c r="D146" i="357"/>
  <c r="D147" i="357"/>
  <c r="D148" i="357"/>
  <c r="D149" i="357"/>
  <c r="D150" i="357"/>
  <c r="D151" i="357"/>
  <c r="D152" i="357"/>
  <c r="D153" i="357"/>
  <c r="D154" i="357"/>
  <c r="D155" i="357"/>
  <c r="D156" i="357"/>
  <c r="D157" i="357"/>
  <c r="D158" i="357"/>
  <c r="D159" i="357"/>
  <c r="D160" i="357"/>
  <c r="D24" i="357"/>
  <c r="D25" i="357"/>
  <c r="D26" i="357"/>
  <c r="D27" i="357"/>
  <c r="D28" i="357"/>
  <c r="D29" i="357"/>
  <c r="D30" i="357"/>
  <c r="D31" i="357"/>
  <c r="D32" i="357"/>
  <c r="D33" i="357"/>
  <c r="D34" i="357"/>
  <c r="D35" i="357"/>
  <c r="D36" i="357"/>
  <c r="D37" i="357"/>
  <c r="D38" i="357"/>
  <c r="D39" i="357"/>
  <c r="D40" i="357"/>
  <c r="D41" i="357"/>
  <c r="D42" i="357"/>
  <c r="D43" i="357"/>
  <c r="D44" i="357"/>
  <c r="D45" i="357"/>
  <c r="D46" i="357"/>
  <c r="D47" i="357"/>
  <c r="D48" i="357"/>
  <c r="D49" i="357"/>
  <c r="D50" i="357"/>
  <c r="D51" i="357"/>
  <c r="D52" i="357"/>
  <c r="D53" i="357"/>
  <c r="D54" i="357"/>
  <c r="D55" i="357"/>
  <c r="D56" i="357"/>
  <c r="D57" i="357"/>
  <c r="D58" i="357"/>
  <c r="D59" i="357"/>
  <c r="D60" i="357"/>
  <c r="D61" i="357"/>
  <c r="D62" i="357"/>
  <c r="D63" i="357"/>
  <c r="D64" i="357"/>
  <c r="D65" i="357"/>
  <c r="D66" i="357"/>
  <c r="D67" i="357"/>
  <c r="D68" i="357"/>
  <c r="D69" i="357"/>
  <c r="D70" i="357"/>
  <c r="D71" i="357"/>
  <c r="D72" i="357"/>
  <c r="D73" i="357"/>
  <c r="D74" i="357"/>
  <c r="D75" i="357"/>
  <c r="D76" i="357"/>
  <c r="D77" i="357"/>
  <c r="D78" i="357"/>
  <c r="D79" i="357"/>
  <c r="D80" i="357"/>
  <c r="D81" i="357"/>
  <c r="D82" i="357"/>
  <c r="D83" i="357"/>
  <c r="D84" i="357"/>
  <c r="D85" i="357"/>
  <c r="D86" i="357"/>
  <c r="D87" i="357"/>
  <c r="D88" i="357"/>
  <c r="D89" i="357"/>
  <c r="D90" i="357"/>
  <c r="D91" i="357"/>
  <c r="D92" i="357"/>
  <c r="D93" i="357"/>
  <c r="D12" i="357"/>
  <c r="D13" i="357"/>
  <c r="D14" i="357"/>
  <c r="D15" i="357"/>
  <c r="D16" i="357"/>
  <c r="D17" i="357"/>
  <c r="D18" i="357"/>
  <c r="D19" i="357"/>
  <c r="D20" i="357"/>
  <c r="D21" i="357"/>
  <c r="D22" i="357"/>
  <c r="D23" i="357"/>
  <c r="D11" i="357"/>
  <c r="C162" i="357"/>
  <c r="C101" i="357"/>
  <c r="C102" i="357"/>
  <c r="C103" i="357"/>
  <c r="C104" i="357"/>
  <c r="C105" i="357"/>
  <c r="C106" i="357"/>
  <c r="C107" i="357"/>
  <c r="C108" i="357"/>
  <c r="C109" i="357"/>
  <c r="C110" i="357"/>
  <c r="C111" i="357"/>
  <c r="C112" i="357"/>
  <c r="C113" i="357"/>
  <c r="C114" i="357"/>
  <c r="C115" i="357"/>
  <c r="C116" i="357"/>
  <c r="C117" i="357"/>
  <c r="C118" i="357"/>
  <c r="C119" i="357"/>
  <c r="C120" i="357"/>
  <c r="C121" i="357"/>
  <c r="C122" i="357"/>
  <c r="C123" i="357"/>
  <c r="C124" i="357"/>
  <c r="C125" i="357"/>
  <c r="C126" i="357"/>
  <c r="C127" i="357"/>
  <c r="C128" i="357"/>
  <c r="C129" i="357"/>
  <c r="C130" i="357"/>
  <c r="C131" i="357"/>
  <c r="C132" i="357"/>
  <c r="C133" i="357"/>
  <c r="C134" i="357"/>
  <c r="C135" i="357"/>
  <c r="C136" i="357"/>
  <c r="C137" i="357"/>
  <c r="C138" i="357"/>
  <c r="C139" i="357"/>
  <c r="C140" i="357"/>
  <c r="C141" i="357"/>
  <c r="C142" i="357"/>
  <c r="C143" i="357"/>
  <c r="C144" i="357"/>
  <c r="C145" i="357"/>
  <c r="C146" i="357"/>
  <c r="C147" i="357"/>
  <c r="C148" i="357"/>
  <c r="C149" i="357"/>
  <c r="C150" i="357"/>
  <c r="C151" i="357"/>
  <c r="C152" i="357"/>
  <c r="C153" i="357"/>
  <c r="C154" i="357"/>
  <c r="C155" i="357"/>
  <c r="C156" i="357"/>
  <c r="C157" i="357"/>
  <c r="C158" i="357"/>
  <c r="C159" i="357"/>
  <c r="C160" i="357"/>
  <c r="C161" i="357"/>
  <c r="C100" i="357"/>
  <c r="C18" i="357"/>
  <c r="C19" i="357"/>
  <c r="C20" i="357"/>
  <c r="C21" i="357"/>
  <c r="C22" i="357"/>
  <c r="C23" i="357"/>
  <c r="C24" i="357"/>
  <c r="C25" i="357"/>
  <c r="C26" i="357"/>
  <c r="C27" i="357"/>
  <c r="C28" i="357"/>
  <c r="C29" i="357"/>
  <c r="C30" i="357"/>
  <c r="C31" i="357"/>
  <c r="C32" i="357"/>
  <c r="C33" i="357"/>
  <c r="C34" i="357"/>
  <c r="C35" i="357"/>
  <c r="C36" i="357"/>
  <c r="C37" i="357"/>
  <c r="C38" i="357"/>
  <c r="C39" i="357"/>
  <c r="C40" i="357"/>
  <c r="C41" i="357"/>
  <c r="C42" i="357"/>
  <c r="C43" i="357"/>
  <c r="C44" i="357"/>
  <c r="C45" i="357"/>
  <c r="C46" i="357"/>
  <c r="C47" i="357"/>
  <c r="C48" i="357"/>
  <c r="C49" i="357"/>
  <c r="C50" i="357"/>
  <c r="C51" i="357"/>
  <c r="C52" i="357"/>
  <c r="C53" i="357"/>
  <c r="C54" i="357"/>
  <c r="C55" i="357"/>
  <c r="C56" i="357"/>
  <c r="C57" i="357"/>
  <c r="C58" i="357"/>
  <c r="C59" i="357"/>
  <c r="C60" i="357"/>
  <c r="C61" i="357"/>
  <c r="C62" i="357"/>
  <c r="C63" i="357"/>
  <c r="C64" i="357"/>
  <c r="C65" i="357"/>
  <c r="C66" i="357"/>
  <c r="C67" i="357"/>
  <c r="C69" i="357"/>
  <c r="C70" i="357"/>
  <c r="C71" i="357"/>
  <c r="C72" i="357"/>
  <c r="C73" i="357"/>
  <c r="C74" i="357"/>
  <c r="C75" i="357"/>
  <c r="C76" i="357"/>
  <c r="C77" i="357"/>
  <c r="C78" i="357"/>
  <c r="C79" i="357"/>
  <c r="C80" i="357"/>
  <c r="C81" i="357"/>
  <c r="C82" i="357"/>
  <c r="C83" i="357"/>
  <c r="C84" i="357"/>
  <c r="C85" i="357"/>
  <c r="C86" i="357"/>
  <c r="C87" i="357"/>
  <c r="C88" i="357"/>
  <c r="C89" i="357"/>
  <c r="C90" i="357"/>
  <c r="C91" i="357"/>
  <c r="C92" i="357"/>
  <c r="C93" i="357"/>
  <c r="C11" i="357"/>
  <c r="C13" i="357"/>
  <c r="C14" i="357"/>
  <c r="C15" i="357"/>
  <c r="C16" i="357"/>
  <c r="C17" i="357"/>
  <c r="C12" i="357"/>
  <c r="D53" i="193"/>
  <c r="D54" i="193"/>
  <c r="D55" i="193"/>
  <c r="D52" i="193"/>
  <c r="D47" i="193"/>
  <c r="D48" i="193"/>
  <c r="D49" i="193"/>
  <c r="D50" i="193"/>
  <c r="D46" i="193"/>
  <c r="D41" i="193"/>
  <c r="D42" i="193"/>
  <c r="D40" i="193"/>
  <c r="D34" i="193"/>
  <c r="D35" i="193"/>
  <c r="D33" i="193"/>
  <c r="D30" i="193"/>
  <c r="D31" i="193"/>
  <c r="D29" i="193"/>
  <c r="D24" i="193"/>
  <c r="D25" i="193"/>
  <c r="D26" i="193"/>
  <c r="D23" i="193"/>
  <c r="D12" i="193"/>
  <c r="D13" i="193"/>
  <c r="D14" i="193"/>
  <c r="D15" i="193"/>
  <c r="D16" i="193"/>
  <c r="D17" i="193"/>
  <c r="D18" i="193"/>
  <c r="D19" i="193"/>
  <c r="D20" i="193"/>
  <c r="D21" i="193"/>
  <c r="D11" i="193"/>
  <c r="D54" i="189"/>
  <c r="D55" i="189"/>
  <c r="D56" i="189"/>
  <c r="D53" i="189"/>
  <c r="D48" i="189"/>
  <c r="D49" i="189"/>
  <c r="D50" i="189"/>
  <c r="D51" i="189"/>
  <c r="D47" i="189"/>
  <c r="D42" i="189"/>
  <c r="D43" i="189"/>
  <c r="D41" i="189"/>
  <c r="D35" i="189"/>
  <c r="D36" i="189"/>
  <c r="D34" i="189"/>
  <c r="D30" i="189"/>
  <c r="D31" i="189"/>
  <c r="D32" i="189"/>
  <c r="D29" i="189"/>
  <c r="D24" i="189"/>
  <c r="D25" i="189"/>
  <c r="D26" i="189"/>
  <c r="D23" i="189"/>
  <c r="D12" i="189"/>
  <c r="D13" i="189"/>
  <c r="D14" i="189"/>
  <c r="D15" i="189"/>
  <c r="D16" i="189"/>
  <c r="D17" i="189"/>
  <c r="D18" i="189"/>
  <c r="D19" i="189"/>
  <c r="D20" i="189"/>
  <c r="D21" i="189"/>
  <c r="D11" i="189"/>
  <c r="D151" i="185"/>
  <c r="D150" i="185"/>
  <c r="D149" i="185"/>
  <c r="D148" i="185"/>
  <c r="D147" i="185"/>
  <c r="D145" i="185"/>
  <c r="D144" i="185"/>
  <c r="D143" i="185"/>
  <c r="D142" i="185"/>
  <c r="D141" i="185"/>
  <c r="D139" i="185"/>
  <c r="D138" i="185"/>
  <c r="D137" i="185"/>
  <c r="D136" i="185"/>
  <c r="D135" i="185"/>
  <c r="D134" i="185"/>
  <c r="D132" i="185"/>
  <c r="D131" i="185"/>
  <c r="D130" i="185"/>
  <c r="D116" i="185"/>
  <c r="D117" i="185"/>
  <c r="D118" i="185"/>
  <c r="D119" i="185"/>
  <c r="D120" i="185"/>
  <c r="D121" i="185"/>
  <c r="D122" i="185"/>
  <c r="D123" i="185"/>
  <c r="D124" i="185"/>
  <c r="D125" i="185"/>
  <c r="D126" i="185"/>
  <c r="D127" i="185"/>
  <c r="D115" i="185"/>
  <c r="D95" i="185"/>
  <c r="D96" i="185"/>
  <c r="D97" i="185"/>
  <c r="D98" i="185"/>
  <c r="D99" i="185"/>
  <c r="D100" i="185"/>
  <c r="D101" i="185"/>
  <c r="D102" i="185"/>
  <c r="D103" i="185"/>
  <c r="D104" i="185"/>
  <c r="D105" i="185"/>
  <c r="D106" i="185"/>
  <c r="D107" i="185"/>
  <c r="D108" i="185"/>
  <c r="D109" i="185"/>
  <c r="D110" i="185"/>
  <c r="D111" i="185"/>
  <c r="D112" i="185"/>
  <c r="D113" i="185"/>
  <c r="D94" i="185"/>
  <c r="D86" i="185"/>
  <c r="D85" i="185"/>
  <c r="D84" i="185"/>
  <c r="D83" i="185"/>
  <c r="D81" i="185"/>
  <c r="D80" i="185"/>
  <c r="D79" i="185"/>
  <c r="D77" i="185"/>
  <c r="D76" i="185"/>
  <c r="D72" i="185"/>
  <c r="D73" i="185"/>
  <c r="D74" i="185"/>
  <c r="D71" i="185"/>
  <c r="D68" i="185"/>
  <c r="D69" i="185"/>
  <c r="D67" i="185"/>
  <c r="D62" i="185"/>
  <c r="D63" i="185"/>
  <c r="D64" i="185"/>
  <c r="D61" i="185"/>
  <c r="D57" i="185"/>
  <c r="D58" i="185"/>
  <c r="D59" i="185"/>
  <c r="D56" i="185"/>
  <c r="D51" i="185"/>
  <c r="D52" i="185"/>
  <c r="D53" i="185"/>
  <c r="D54" i="185"/>
  <c r="D50" i="185"/>
  <c r="D39" i="185"/>
  <c r="D40" i="185"/>
  <c r="D41" i="185"/>
  <c r="D42" i="185"/>
  <c r="D43" i="185"/>
  <c r="D44" i="185"/>
  <c r="D45" i="185"/>
  <c r="D46" i="185"/>
  <c r="D47" i="185"/>
  <c r="D48" i="185"/>
  <c r="D38" i="185"/>
  <c r="D31" i="185"/>
  <c r="D32" i="185"/>
  <c r="D33" i="185"/>
  <c r="D34" i="185"/>
  <c r="D35" i="185"/>
  <c r="D36" i="185"/>
  <c r="D30" i="185"/>
  <c r="D24" i="185"/>
  <c r="D25" i="185"/>
  <c r="D26" i="185"/>
  <c r="D27" i="185"/>
  <c r="D28" i="185"/>
  <c r="D23" i="185"/>
  <c r="D17" i="185"/>
  <c r="D18" i="185"/>
  <c r="D19" i="185"/>
  <c r="D20" i="185"/>
  <c r="D21" i="185"/>
  <c r="D16" i="185"/>
  <c r="D10" i="185"/>
  <c r="D11" i="185"/>
  <c r="D12" i="185"/>
  <c r="D13" i="185"/>
  <c r="D14" i="185"/>
  <c r="D9" i="185"/>
  <c r="C27" i="184"/>
  <c r="D6" i="87"/>
  <c r="D29" i="361" l="1"/>
  <c r="D30" i="361" s="1"/>
  <c r="G32" i="362"/>
  <c r="C32" i="362"/>
  <c r="C31" i="362"/>
  <c r="D32" i="362"/>
  <c r="D31" i="362"/>
  <c r="E30" i="361"/>
  <c r="C24" i="361"/>
  <c r="C29" i="361" s="1"/>
  <c r="C30" i="361" s="1"/>
  <c r="H31" i="361"/>
  <c r="D31" i="361"/>
  <c r="C31" i="361"/>
  <c r="G31" i="361"/>
  <c r="C8" i="371"/>
  <c r="E9" i="73"/>
  <c r="E10" i="73"/>
  <c r="C34" i="361" l="1"/>
  <c r="H33" i="362"/>
  <c r="D34" i="361"/>
  <c r="C33" i="362"/>
  <c r="G33" i="362"/>
  <c r="D33" i="362"/>
  <c r="D32" i="361"/>
  <c r="H32" i="361"/>
  <c r="C32" i="361"/>
  <c r="G32" i="361"/>
  <c r="C121" i="1"/>
  <c r="C122" i="1"/>
  <c r="C120" i="1"/>
  <c r="C120" i="130" s="1"/>
  <c r="E6" i="61" s="1"/>
  <c r="C100" i="1"/>
  <c r="E7" i="73" s="1"/>
  <c r="C101" i="1"/>
  <c r="E8" i="73" s="1"/>
  <c r="C99" i="1"/>
  <c r="C78" i="1"/>
  <c r="C78" i="130" s="1"/>
  <c r="C60" i="1"/>
  <c r="C60" i="130" s="1"/>
  <c r="C53" i="1"/>
  <c r="C53" i="130" s="1"/>
  <c r="C54" i="1"/>
  <c r="C52" i="1"/>
  <c r="C52" i="130" s="1"/>
  <c r="C41" i="1"/>
  <c r="C41" i="130" s="1"/>
  <c r="C42" i="1"/>
  <c r="C43" i="1"/>
  <c r="C44" i="1"/>
  <c r="C44" i="130" s="1"/>
  <c r="C45" i="1"/>
  <c r="C45" i="130" s="1"/>
  <c r="C46" i="1"/>
  <c r="C47" i="1"/>
  <c r="C48" i="1"/>
  <c r="C48" i="130" s="1"/>
  <c r="C49" i="1"/>
  <c r="C49" i="130" s="1"/>
  <c r="C50" i="1"/>
  <c r="C40" i="1"/>
  <c r="C40" i="130" s="1"/>
  <c r="C26" i="1"/>
  <c r="C26" i="130" s="1"/>
  <c r="C27" i="1"/>
  <c r="C27" i="130" s="1"/>
  <c r="C28" i="1"/>
  <c r="C29" i="1"/>
  <c r="C29" i="130" s="1"/>
  <c r="C30" i="1"/>
  <c r="C30" i="130" s="1"/>
  <c r="C25" i="1"/>
  <c r="C25" i="130" s="1"/>
  <c r="C22" i="1"/>
  <c r="C22" i="130" s="1"/>
  <c r="C19" i="1"/>
  <c r="C20" i="1"/>
  <c r="C20" i="130" s="1"/>
  <c r="C21" i="1"/>
  <c r="C21" i="130" s="1"/>
  <c r="C23" i="1"/>
  <c r="C18" i="1"/>
  <c r="C18" i="130" s="1"/>
  <c r="C12" i="1"/>
  <c r="C12" i="130" s="1"/>
  <c r="C13" i="1"/>
  <c r="C13" i="130" s="1"/>
  <c r="C14" i="1"/>
  <c r="C15" i="1"/>
  <c r="C15" i="130" s="1"/>
  <c r="C16" i="1"/>
  <c r="C16" i="130" s="1"/>
  <c r="C11" i="1"/>
  <c r="C11" i="130" s="1"/>
  <c r="D157" i="176"/>
  <c r="D156" i="176"/>
  <c r="D155" i="176"/>
  <c r="D154" i="176"/>
  <c r="D153" i="176"/>
  <c r="D151" i="176"/>
  <c r="D150" i="176"/>
  <c r="D149" i="176"/>
  <c r="D148" i="176"/>
  <c r="D142" i="176"/>
  <c r="D143" i="176"/>
  <c r="D144" i="176"/>
  <c r="D145" i="176"/>
  <c r="D146" i="176"/>
  <c r="D141" i="176"/>
  <c r="D139" i="176"/>
  <c r="D138" i="176"/>
  <c r="D137" i="176"/>
  <c r="D123" i="176"/>
  <c r="D124" i="176"/>
  <c r="D125" i="176"/>
  <c r="D126" i="176"/>
  <c r="D127" i="176"/>
  <c r="D128" i="176"/>
  <c r="D129" i="176"/>
  <c r="D130" i="176"/>
  <c r="D131" i="176"/>
  <c r="D132" i="176"/>
  <c r="D133" i="176"/>
  <c r="D134" i="176"/>
  <c r="D122" i="176"/>
  <c r="D102" i="176"/>
  <c r="D103" i="176"/>
  <c r="D104" i="176"/>
  <c r="D105" i="176"/>
  <c r="D106" i="176"/>
  <c r="D107" i="176"/>
  <c r="D108" i="176"/>
  <c r="D109" i="176"/>
  <c r="D110" i="176"/>
  <c r="D111" i="176"/>
  <c r="D112" i="176"/>
  <c r="D113" i="176"/>
  <c r="D114" i="176"/>
  <c r="D115" i="176"/>
  <c r="D116" i="176"/>
  <c r="D117" i="176"/>
  <c r="D118" i="176"/>
  <c r="D119" i="176"/>
  <c r="D120" i="176"/>
  <c r="D101" i="176"/>
  <c r="D89" i="176"/>
  <c r="D88" i="176"/>
  <c r="D87" i="176"/>
  <c r="D86" i="176"/>
  <c r="D84" i="176"/>
  <c r="D83" i="176"/>
  <c r="D82" i="176"/>
  <c r="D80" i="176"/>
  <c r="D79" i="176"/>
  <c r="D75" i="176"/>
  <c r="D76" i="176"/>
  <c r="D77" i="176"/>
  <c r="D74" i="176"/>
  <c r="D71" i="176"/>
  <c r="D72" i="176"/>
  <c r="D70" i="176"/>
  <c r="D65" i="176"/>
  <c r="D66" i="176"/>
  <c r="D67" i="176"/>
  <c r="D64" i="176"/>
  <c r="D60" i="176"/>
  <c r="D61" i="176"/>
  <c r="D62" i="176"/>
  <c r="D59" i="176"/>
  <c r="D55" i="176"/>
  <c r="D56" i="176"/>
  <c r="D57" i="176"/>
  <c r="D54" i="176"/>
  <c r="D53" i="176"/>
  <c r="D42" i="176"/>
  <c r="D43" i="176"/>
  <c r="D44" i="176"/>
  <c r="D45" i="176"/>
  <c r="D46" i="176"/>
  <c r="D47" i="176"/>
  <c r="D48" i="176"/>
  <c r="D49" i="176"/>
  <c r="D50" i="176"/>
  <c r="D51" i="176"/>
  <c r="D41" i="176"/>
  <c r="D34" i="176"/>
  <c r="D35" i="176"/>
  <c r="D36" i="176"/>
  <c r="D37" i="176"/>
  <c r="D38" i="176"/>
  <c r="D39" i="176"/>
  <c r="D33" i="176"/>
  <c r="D27" i="176"/>
  <c r="D28" i="176"/>
  <c r="D29" i="176"/>
  <c r="D30" i="176"/>
  <c r="D31" i="176"/>
  <c r="D26" i="176"/>
  <c r="D20" i="176"/>
  <c r="D21" i="176"/>
  <c r="D22" i="176"/>
  <c r="D23" i="176"/>
  <c r="D24" i="176"/>
  <c r="D19" i="176"/>
  <c r="D13" i="176"/>
  <c r="D14" i="176"/>
  <c r="D15" i="176"/>
  <c r="D16" i="176"/>
  <c r="D17" i="176"/>
  <c r="D12" i="176"/>
  <c r="C60" i="125"/>
  <c r="C59" i="125"/>
  <c r="C55" i="125"/>
  <c r="C54" i="125"/>
  <c r="C53" i="125"/>
  <c r="C52" i="125"/>
  <c r="C50" i="125"/>
  <c r="C49" i="125"/>
  <c r="C48" i="125"/>
  <c r="C47" i="125"/>
  <c r="C46" i="125"/>
  <c r="C40" i="125"/>
  <c r="C39" i="125"/>
  <c r="C38" i="125"/>
  <c r="C33" i="125"/>
  <c r="C32" i="125"/>
  <c r="C31" i="125"/>
  <c r="C29" i="125"/>
  <c r="C28" i="125"/>
  <c r="C27" i="125"/>
  <c r="C24" i="125"/>
  <c r="C23" i="125"/>
  <c r="C22" i="125"/>
  <c r="C21" i="125"/>
  <c r="C10" i="125"/>
  <c r="C11" i="125"/>
  <c r="C12" i="125"/>
  <c r="C13" i="125"/>
  <c r="C14" i="125"/>
  <c r="C15" i="125"/>
  <c r="C16" i="125"/>
  <c r="C17" i="125"/>
  <c r="C18" i="125"/>
  <c r="C19" i="125"/>
  <c r="C9" i="125"/>
  <c r="C61" i="122"/>
  <c r="C60" i="122"/>
  <c r="C54" i="122"/>
  <c r="C55" i="122"/>
  <c r="C56" i="122"/>
  <c r="C53" i="122"/>
  <c r="C48" i="122"/>
  <c r="C49" i="122"/>
  <c r="C50" i="122"/>
  <c r="C51" i="122"/>
  <c r="C47" i="122"/>
  <c r="C40" i="122"/>
  <c r="C41" i="122"/>
  <c r="C39" i="122"/>
  <c r="C34" i="122"/>
  <c r="C33" i="122"/>
  <c r="C32" i="122"/>
  <c r="C28" i="122"/>
  <c r="C29" i="122"/>
  <c r="C30" i="122"/>
  <c r="C27" i="122"/>
  <c r="C22" i="122"/>
  <c r="C23" i="122"/>
  <c r="C24" i="122"/>
  <c r="C21" i="122"/>
  <c r="C10" i="122"/>
  <c r="C11" i="122"/>
  <c r="C12" i="122"/>
  <c r="C13" i="122"/>
  <c r="C14" i="122"/>
  <c r="C15" i="122"/>
  <c r="C16" i="122"/>
  <c r="C17" i="122"/>
  <c r="C18" i="122"/>
  <c r="C19" i="122"/>
  <c r="C9" i="122"/>
  <c r="C158" i="119"/>
  <c r="C157" i="119"/>
  <c r="C148" i="119"/>
  <c r="C149" i="119"/>
  <c r="C150" i="119"/>
  <c r="C151" i="119"/>
  <c r="C147" i="119"/>
  <c r="C142" i="119"/>
  <c r="C143" i="119"/>
  <c r="C144" i="119"/>
  <c r="C145" i="119"/>
  <c r="C141" i="119"/>
  <c r="C135" i="119"/>
  <c r="C136" i="119"/>
  <c r="C137" i="119"/>
  <c r="C138" i="119"/>
  <c r="C139" i="119"/>
  <c r="C134" i="119"/>
  <c r="C131" i="119"/>
  <c r="C132" i="119"/>
  <c r="C130" i="119"/>
  <c r="C116" i="119"/>
  <c r="C117" i="119"/>
  <c r="C118" i="119"/>
  <c r="C119" i="119"/>
  <c r="C120" i="119"/>
  <c r="C121" i="119"/>
  <c r="C122" i="119"/>
  <c r="C123" i="119"/>
  <c r="C124" i="119"/>
  <c r="C125" i="119"/>
  <c r="C126" i="119"/>
  <c r="C127" i="119"/>
  <c r="C115" i="119"/>
  <c r="C95" i="119"/>
  <c r="C96" i="119"/>
  <c r="C97" i="119"/>
  <c r="C98" i="119"/>
  <c r="C99" i="119"/>
  <c r="C100" i="119"/>
  <c r="C101" i="119"/>
  <c r="C102" i="119"/>
  <c r="C103" i="119"/>
  <c r="C104" i="119"/>
  <c r="C105" i="119"/>
  <c r="C106" i="119"/>
  <c r="C107" i="119"/>
  <c r="C108" i="119"/>
  <c r="C109" i="119"/>
  <c r="C110" i="119"/>
  <c r="C111" i="119"/>
  <c r="C112" i="119"/>
  <c r="C113" i="119"/>
  <c r="C94" i="119"/>
  <c r="C84" i="119"/>
  <c r="C85" i="119"/>
  <c r="C86" i="119"/>
  <c r="C83" i="119"/>
  <c r="C80" i="119"/>
  <c r="C81" i="119"/>
  <c r="C79" i="119"/>
  <c r="C77" i="119"/>
  <c r="C76" i="119"/>
  <c r="C72" i="119"/>
  <c r="C73" i="119"/>
  <c r="C74" i="119"/>
  <c r="C71" i="119"/>
  <c r="C68" i="119"/>
  <c r="C69" i="119"/>
  <c r="C67" i="119"/>
  <c r="C62" i="119"/>
  <c r="C63" i="119"/>
  <c r="C64" i="119"/>
  <c r="C61" i="119"/>
  <c r="C57" i="119"/>
  <c r="C58" i="119"/>
  <c r="C59" i="119"/>
  <c r="C56" i="119"/>
  <c r="C51" i="119"/>
  <c r="C52" i="119"/>
  <c r="C53" i="119"/>
  <c r="C54" i="119"/>
  <c r="C50" i="119"/>
  <c r="C39" i="119"/>
  <c r="C40" i="119"/>
  <c r="C41" i="119"/>
  <c r="C42" i="119"/>
  <c r="C43" i="119"/>
  <c r="C44" i="119"/>
  <c r="C45" i="119"/>
  <c r="C46" i="119"/>
  <c r="C47" i="119"/>
  <c r="C48" i="119"/>
  <c r="C38" i="119"/>
  <c r="C31" i="119"/>
  <c r="C32" i="119"/>
  <c r="C33" i="119"/>
  <c r="C34" i="119"/>
  <c r="C35" i="119"/>
  <c r="C36" i="119"/>
  <c r="C30" i="119"/>
  <c r="C24" i="119"/>
  <c r="C25" i="119"/>
  <c r="C26" i="119"/>
  <c r="C27" i="119"/>
  <c r="C28" i="119"/>
  <c r="C23" i="119"/>
  <c r="C17" i="119"/>
  <c r="C18" i="119"/>
  <c r="C19" i="119"/>
  <c r="C20" i="119"/>
  <c r="C21" i="119"/>
  <c r="C16" i="119"/>
  <c r="C10" i="119"/>
  <c r="C11" i="119"/>
  <c r="C12" i="119"/>
  <c r="C13" i="119"/>
  <c r="C14" i="119"/>
  <c r="C9" i="119"/>
  <c r="C152" i="130"/>
  <c r="C153" i="130"/>
  <c r="C154" i="130"/>
  <c r="C155" i="130"/>
  <c r="C151" i="130"/>
  <c r="C147" i="130"/>
  <c r="C148" i="130"/>
  <c r="C149" i="130"/>
  <c r="C146" i="130"/>
  <c r="C140" i="130"/>
  <c r="C141" i="130"/>
  <c r="C142" i="130"/>
  <c r="C143" i="130"/>
  <c r="C144" i="130"/>
  <c r="C139" i="130"/>
  <c r="C136" i="130"/>
  <c r="C137" i="130"/>
  <c r="C135" i="130"/>
  <c r="C121" i="130"/>
  <c r="E7" i="61" s="1"/>
  <c r="C122" i="130"/>
  <c r="E8" i="61" s="1"/>
  <c r="C123" i="130"/>
  <c r="E9" i="61" s="1"/>
  <c r="C124" i="130"/>
  <c r="C125" i="130"/>
  <c r="C126" i="130"/>
  <c r="C127" i="130"/>
  <c r="C128" i="130"/>
  <c r="C129" i="130"/>
  <c r="C130" i="130"/>
  <c r="C131" i="130"/>
  <c r="C132" i="130"/>
  <c r="C101" i="130"/>
  <c r="C102" i="130"/>
  <c r="C103" i="130"/>
  <c r="C104" i="130"/>
  <c r="C105" i="130"/>
  <c r="C106" i="130"/>
  <c r="C107" i="130"/>
  <c r="C108" i="130"/>
  <c r="C109" i="130"/>
  <c r="C110" i="130"/>
  <c r="C111" i="130"/>
  <c r="C112" i="130"/>
  <c r="C113" i="130"/>
  <c r="C114" i="130"/>
  <c r="C115" i="130"/>
  <c r="C116" i="130"/>
  <c r="C117" i="130"/>
  <c r="C118" i="130"/>
  <c r="C88" i="130"/>
  <c r="C87" i="130"/>
  <c r="C86" i="130"/>
  <c r="C85" i="130"/>
  <c r="C83" i="130"/>
  <c r="C82" i="130"/>
  <c r="C81" i="130"/>
  <c r="C79" i="130"/>
  <c r="C74" i="130"/>
  <c r="C75" i="130"/>
  <c r="C76" i="130"/>
  <c r="C73" i="130"/>
  <c r="C70" i="130"/>
  <c r="C71" i="130"/>
  <c r="C69" i="130"/>
  <c r="C64" i="130"/>
  <c r="C65" i="130"/>
  <c r="C66" i="130"/>
  <c r="C63" i="130"/>
  <c r="C59" i="130"/>
  <c r="C61" i="130"/>
  <c r="C58" i="130"/>
  <c r="C54" i="130"/>
  <c r="C55" i="130"/>
  <c r="C56" i="130"/>
  <c r="C42" i="130"/>
  <c r="C43" i="130"/>
  <c r="C46" i="130"/>
  <c r="C47" i="130"/>
  <c r="C50" i="130"/>
  <c r="C33" i="130"/>
  <c r="C34" i="130"/>
  <c r="C35" i="130"/>
  <c r="C36" i="130"/>
  <c r="C37" i="130"/>
  <c r="C38" i="130"/>
  <c r="C32" i="130"/>
  <c r="C28" i="130"/>
  <c r="C19" i="130"/>
  <c r="C23" i="130"/>
  <c r="C14" i="130"/>
  <c r="D104" i="71"/>
  <c r="C104" i="71"/>
  <c r="B104" i="71"/>
  <c r="E103" i="71"/>
  <c r="E102" i="71"/>
  <c r="E101" i="71"/>
  <c r="E100" i="71"/>
  <c r="E99" i="71"/>
  <c r="D96" i="71"/>
  <c r="C96" i="71"/>
  <c r="B96" i="71"/>
  <c r="E95" i="71"/>
  <c r="E94" i="71"/>
  <c r="E93" i="71"/>
  <c r="E92" i="71"/>
  <c r="E91" i="71"/>
  <c r="E90" i="71"/>
  <c r="E89" i="71"/>
  <c r="D87" i="71"/>
  <c r="D84" i="71"/>
  <c r="C84" i="71"/>
  <c r="B84" i="71"/>
  <c r="E83" i="71"/>
  <c r="E82" i="71"/>
  <c r="E81" i="71"/>
  <c r="E80" i="71"/>
  <c r="E79" i="71"/>
  <c r="D76" i="71"/>
  <c r="C76" i="71"/>
  <c r="B76" i="71"/>
  <c r="E75" i="71"/>
  <c r="E74" i="71"/>
  <c r="E73" i="71"/>
  <c r="E72" i="71"/>
  <c r="E71" i="71"/>
  <c r="E70" i="71"/>
  <c r="E69" i="71"/>
  <c r="D67" i="71"/>
  <c r="D64" i="71"/>
  <c r="C64" i="71"/>
  <c r="B64" i="71"/>
  <c r="E63" i="71"/>
  <c r="E62" i="71"/>
  <c r="E61" i="71"/>
  <c r="E60" i="71"/>
  <c r="E59" i="71"/>
  <c r="D56" i="71"/>
  <c r="C56" i="71"/>
  <c r="B56" i="71"/>
  <c r="E55" i="71"/>
  <c r="E54" i="71"/>
  <c r="E53" i="71"/>
  <c r="E52" i="71"/>
  <c r="E51" i="71"/>
  <c r="E50" i="71"/>
  <c r="E49" i="71"/>
  <c r="D47" i="71"/>
  <c r="A106" i="71"/>
  <c r="D111" i="71"/>
  <c r="E19" i="71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F23" i="63"/>
  <c r="F24" i="63"/>
  <c r="F25" i="63"/>
  <c r="F26" i="63"/>
  <c r="F27" i="63"/>
  <c r="F28" i="63"/>
  <c r="F29" i="63"/>
  <c r="E30" i="63"/>
  <c r="B30" i="63"/>
  <c r="C100" i="130" l="1"/>
  <c r="C99" i="130"/>
  <c r="E6" i="73"/>
  <c r="E96" i="71"/>
  <c r="C39" i="1"/>
  <c r="C10" i="73" s="1"/>
  <c r="E76" i="71"/>
  <c r="E104" i="71"/>
  <c r="E84" i="71"/>
  <c r="E56" i="71"/>
  <c r="E64" i="71"/>
  <c r="B2" i="371"/>
  <c r="B8" i="182" l="1"/>
  <c r="C155" i="178"/>
  <c r="C156" i="178"/>
  <c r="C155" i="177"/>
  <c r="D4" i="427"/>
  <c r="B136" i="134"/>
  <c r="B135" i="134"/>
  <c r="B134" i="134"/>
  <c r="B148" i="134"/>
  <c r="B25" i="354"/>
  <c r="B12" i="354"/>
  <c r="B11" i="354"/>
  <c r="B10" i="354"/>
  <c r="A1" i="428"/>
  <c r="G40" i="428"/>
  <c r="F40" i="428"/>
  <c r="D40" i="428"/>
  <c r="C40" i="428"/>
  <c r="E39" i="428"/>
  <c r="E38" i="428"/>
  <c r="E37" i="428"/>
  <c r="E36" i="428"/>
  <c r="E35" i="428"/>
  <c r="E33" i="428"/>
  <c r="E32" i="428"/>
  <c r="E31" i="428"/>
  <c r="E30" i="428"/>
  <c r="E29" i="428"/>
  <c r="E28" i="428"/>
  <c r="E27" i="428"/>
  <c r="E26" i="428"/>
  <c r="E25" i="428"/>
  <c r="E24" i="428"/>
  <c r="E23" i="428"/>
  <c r="E22" i="428"/>
  <c r="E21" i="428"/>
  <c r="E20" i="428"/>
  <c r="E19" i="428"/>
  <c r="E18" i="428"/>
  <c r="E17" i="428"/>
  <c r="E16" i="428"/>
  <c r="E15" i="428"/>
  <c r="E14" i="428"/>
  <c r="E13" i="428"/>
  <c r="E12" i="428"/>
  <c r="E11" i="428"/>
  <c r="E10" i="428"/>
  <c r="E9" i="428"/>
  <c r="B1" i="426"/>
  <c r="F5" i="242"/>
  <c r="C155" i="176"/>
  <c r="C154" i="235"/>
  <c r="K5" i="187"/>
  <c r="K5" i="247" s="1"/>
  <c r="K5" i="186"/>
  <c r="K5" i="246" s="1"/>
  <c r="K5" i="185"/>
  <c r="K5" i="245" s="1"/>
  <c r="K5" i="184"/>
  <c r="I5" i="182"/>
  <c r="K9" i="178"/>
  <c r="K98" i="178" s="1"/>
  <c r="K98" i="238" s="1"/>
  <c r="J9" i="178"/>
  <c r="I9" i="178"/>
  <c r="H9" i="178"/>
  <c r="H98" i="178" s="1"/>
  <c r="H98" i="238" s="1"/>
  <c r="G9" i="178"/>
  <c r="F9" i="178"/>
  <c r="E9" i="178"/>
  <c r="D9" i="178"/>
  <c r="D98" i="178" s="1"/>
  <c r="D98" i="238" s="1"/>
  <c r="K9" i="177"/>
  <c r="J9" i="177"/>
  <c r="I9" i="177"/>
  <c r="H9" i="177"/>
  <c r="H98" i="177" s="1"/>
  <c r="H98" i="237" s="1"/>
  <c r="G9" i="177"/>
  <c r="F9" i="177"/>
  <c r="E9" i="177"/>
  <c r="D9" i="177"/>
  <c r="K9" i="176"/>
  <c r="J9" i="176"/>
  <c r="I9" i="176"/>
  <c r="H9" i="176"/>
  <c r="G9" i="176"/>
  <c r="F9" i="176"/>
  <c r="E9" i="176"/>
  <c r="D9" i="176"/>
  <c r="D98" i="176" s="1"/>
  <c r="D98" i="236" s="1"/>
  <c r="K98" i="175"/>
  <c r="K98" i="235" s="1"/>
  <c r="J98" i="175"/>
  <c r="J98" i="235" s="1"/>
  <c r="I98" i="175"/>
  <c r="I98" i="235" s="1"/>
  <c r="H98" i="175"/>
  <c r="H98" i="235" s="1"/>
  <c r="G98" i="175"/>
  <c r="G98" i="235" s="1"/>
  <c r="F98" i="175"/>
  <c r="F98" i="235" s="1"/>
  <c r="E98" i="175"/>
  <c r="E98" i="235" s="1"/>
  <c r="D98" i="175"/>
  <c r="D98" i="235" s="1"/>
  <c r="A4" i="78"/>
  <c r="A4" i="77"/>
  <c r="A4" i="62"/>
  <c r="B2" i="1"/>
  <c r="J30" i="185"/>
  <c r="J30" i="245" s="1"/>
  <c r="C31" i="1"/>
  <c r="D30" i="415"/>
  <c r="E32" i="360"/>
  <c r="J27" i="195"/>
  <c r="J27" i="255" s="1"/>
  <c r="J27" i="194"/>
  <c r="J27" i="254" s="1"/>
  <c r="J27" i="193"/>
  <c r="J27" i="253" s="1"/>
  <c r="J27" i="192"/>
  <c r="J27" i="252" s="1"/>
  <c r="J27" i="191"/>
  <c r="J27" i="251" s="1"/>
  <c r="J27" i="189"/>
  <c r="J27" i="190"/>
  <c r="J27" i="250" s="1"/>
  <c r="J27" i="188"/>
  <c r="J27" i="248" s="1"/>
  <c r="C29" i="3"/>
  <c r="C29" i="184" s="1"/>
  <c r="E17" i="61"/>
  <c r="G17" i="180" s="1"/>
  <c r="D9" i="415"/>
  <c r="D16" i="415"/>
  <c r="D23" i="415"/>
  <c r="D38" i="415"/>
  <c r="D49" i="415"/>
  <c r="D55" i="415"/>
  <c r="D60" i="415"/>
  <c r="D66" i="415"/>
  <c r="D70" i="415"/>
  <c r="D75" i="415"/>
  <c r="D78" i="415"/>
  <c r="D82" i="415"/>
  <c r="I60" i="255"/>
  <c r="H60" i="255"/>
  <c r="G60" i="255"/>
  <c r="F60" i="255"/>
  <c r="E60" i="255"/>
  <c r="D60" i="255"/>
  <c r="I59" i="255"/>
  <c r="H59" i="255"/>
  <c r="G59" i="255"/>
  <c r="F59" i="255"/>
  <c r="E59" i="255"/>
  <c r="D59" i="255"/>
  <c r="J58" i="255"/>
  <c r="I58" i="255"/>
  <c r="H58" i="255"/>
  <c r="G58" i="255"/>
  <c r="F58" i="255"/>
  <c r="E58" i="255"/>
  <c r="D58" i="255"/>
  <c r="I56" i="255"/>
  <c r="H56" i="255"/>
  <c r="G56" i="255"/>
  <c r="F56" i="255"/>
  <c r="E56" i="255"/>
  <c r="D56" i="255"/>
  <c r="I55" i="255"/>
  <c r="H55" i="255"/>
  <c r="G55" i="255"/>
  <c r="F55" i="255"/>
  <c r="E55" i="255"/>
  <c r="D55" i="255"/>
  <c r="I54" i="255"/>
  <c r="H54" i="255"/>
  <c r="G54" i="255"/>
  <c r="F54" i="255"/>
  <c r="E54" i="255"/>
  <c r="D54" i="255"/>
  <c r="I53" i="255"/>
  <c r="H53" i="255"/>
  <c r="G53" i="255"/>
  <c r="F53" i="255"/>
  <c r="E53" i="255"/>
  <c r="D53" i="255"/>
  <c r="I52" i="255"/>
  <c r="H52" i="255"/>
  <c r="G52" i="255"/>
  <c r="F52" i="255"/>
  <c r="E52" i="255"/>
  <c r="D52" i="255"/>
  <c r="I50" i="255"/>
  <c r="H50" i="255"/>
  <c r="G50" i="255"/>
  <c r="F50" i="255"/>
  <c r="E50" i="255"/>
  <c r="D50" i="255"/>
  <c r="I49" i="255"/>
  <c r="H49" i="255"/>
  <c r="G49" i="255"/>
  <c r="F49" i="255"/>
  <c r="E49" i="255"/>
  <c r="D49" i="255"/>
  <c r="I48" i="255"/>
  <c r="H48" i="255"/>
  <c r="G48" i="255"/>
  <c r="F48" i="255"/>
  <c r="E48" i="255"/>
  <c r="D48" i="255"/>
  <c r="I47" i="255"/>
  <c r="H47" i="255"/>
  <c r="G47" i="255"/>
  <c r="F47" i="255"/>
  <c r="E47" i="255"/>
  <c r="D47" i="255"/>
  <c r="I46" i="255"/>
  <c r="H46" i="255"/>
  <c r="G46" i="255"/>
  <c r="F46" i="255"/>
  <c r="E46" i="255"/>
  <c r="D46" i="255"/>
  <c r="I42" i="255"/>
  <c r="H42" i="255"/>
  <c r="G42" i="255"/>
  <c r="F42" i="255"/>
  <c r="E42" i="255"/>
  <c r="D42" i="255"/>
  <c r="I41" i="255"/>
  <c r="H41" i="255"/>
  <c r="G41" i="255"/>
  <c r="F41" i="255"/>
  <c r="E41" i="255"/>
  <c r="D41" i="255"/>
  <c r="I40" i="255"/>
  <c r="H40" i="255"/>
  <c r="G40" i="255"/>
  <c r="F40" i="255"/>
  <c r="E40" i="255"/>
  <c r="D40" i="255"/>
  <c r="I37" i="255"/>
  <c r="H37" i="255"/>
  <c r="G37" i="255"/>
  <c r="F37" i="255"/>
  <c r="E37" i="255"/>
  <c r="D37" i="255"/>
  <c r="I36" i="255"/>
  <c r="H36" i="255"/>
  <c r="G36" i="255"/>
  <c r="F36" i="255"/>
  <c r="E36" i="255"/>
  <c r="D36" i="255"/>
  <c r="I35" i="255"/>
  <c r="H35" i="255"/>
  <c r="G35" i="255"/>
  <c r="F35" i="255"/>
  <c r="E35" i="255"/>
  <c r="D35" i="255"/>
  <c r="I34" i="255"/>
  <c r="H34" i="255"/>
  <c r="G34" i="255"/>
  <c r="F34" i="255"/>
  <c r="E34" i="255"/>
  <c r="D34" i="255"/>
  <c r="I33" i="255"/>
  <c r="H33" i="255"/>
  <c r="G33" i="255"/>
  <c r="F33" i="255"/>
  <c r="E33" i="255"/>
  <c r="D33" i="255"/>
  <c r="I31" i="255"/>
  <c r="H31" i="255"/>
  <c r="G31" i="255"/>
  <c r="F31" i="255"/>
  <c r="E31" i="255"/>
  <c r="D31" i="255"/>
  <c r="I30" i="255"/>
  <c r="H30" i="255"/>
  <c r="G30" i="255"/>
  <c r="F30" i="255"/>
  <c r="E30" i="255"/>
  <c r="D30" i="255"/>
  <c r="I29" i="255"/>
  <c r="H29" i="255"/>
  <c r="G29" i="255"/>
  <c r="F29" i="255"/>
  <c r="E29" i="255"/>
  <c r="D29" i="255"/>
  <c r="I27" i="255"/>
  <c r="H27" i="255"/>
  <c r="G27" i="255"/>
  <c r="F27" i="255"/>
  <c r="E27" i="255"/>
  <c r="D27" i="255"/>
  <c r="I26" i="255"/>
  <c r="H26" i="255"/>
  <c r="G26" i="255"/>
  <c r="F26" i="255"/>
  <c r="E26" i="255"/>
  <c r="D26" i="255"/>
  <c r="I25" i="255"/>
  <c r="H25" i="255"/>
  <c r="G25" i="255"/>
  <c r="F25" i="255"/>
  <c r="E25" i="255"/>
  <c r="D25" i="255"/>
  <c r="I24" i="255"/>
  <c r="H24" i="255"/>
  <c r="G24" i="255"/>
  <c r="F24" i="255"/>
  <c r="E24" i="255"/>
  <c r="D24" i="255"/>
  <c r="I23" i="255"/>
  <c r="H23" i="255"/>
  <c r="G23" i="255"/>
  <c r="F23" i="255"/>
  <c r="E23" i="255"/>
  <c r="D23" i="255"/>
  <c r="I21" i="255"/>
  <c r="H21" i="255"/>
  <c r="G21" i="255"/>
  <c r="F21" i="255"/>
  <c r="E21" i="255"/>
  <c r="D21" i="255"/>
  <c r="I20" i="255"/>
  <c r="H20" i="255"/>
  <c r="G20" i="255"/>
  <c r="F20" i="255"/>
  <c r="E20" i="255"/>
  <c r="D20" i="255"/>
  <c r="I19" i="255"/>
  <c r="H19" i="255"/>
  <c r="G19" i="255"/>
  <c r="F19" i="255"/>
  <c r="E19" i="255"/>
  <c r="D19" i="255"/>
  <c r="I18" i="255"/>
  <c r="H18" i="255"/>
  <c r="G18" i="255"/>
  <c r="F18" i="255"/>
  <c r="E18" i="255"/>
  <c r="D18" i="255"/>
  <c r="I17" i="255"/>
  <c r="H17" i="255"/>
  <c r="G17" i="255"/>
  <c r="F17" i="255"/>
  <c r="E17" i="255"/>
  <c r="D17" i="255"/>
  <c r="I16" i="255"/>
  <c r="H16" i="255"/>
  <c r="G16" i="255"/>
  <c r="F16" i="255"/>
  <c r="E16" i="255"/>
  <c r="D16" i="255"/>
  <c r="I15" i="255"/>
  <c r="H15" i="255"/>
  <c r="G15" i="255"/>
  <c r="F15" i="255"/>
  <c r="E15" i="255"/>
  <c r="D15" i="255"/>
  <c r="I14" i="255"/>
  <c r="H14" i="255"/>
  <c r="G14" i="255"/>
  <c r="F14" i="255"/>
  <c r="E14" i="255"/>
  <c r="D14" i="255"/>
  <c r="I13" i="255"/>
  <c r="H13" i="255"/>
  <c r="G13" i="255"/>
  <c r="F13" i="255"/>
  <c r="E13" i="255"/>
  <c r="D13" i="255"/>
  <c r="I12" i="255"/>
  <c r="H12" i="255"/>
  <c r="G12" i="255"/>
  <c r="F12" i="255"/>
  <c r="E12" i="255"/>
  <c r="D12" i="255"/>
  <c r="I11" i="255"/>
  <c r="H11" i="255"/>
  <c r="G11" i="255"/>
  <c r="F11" i="255"/>
  <c r="E11" i="255"/>
  <c r="D11" i="255"/>
  <c r="I60" i="254"/>
  <c r="H60" i="254"/>
  <c r="G60" i="254"/>
  <c r="F60" i="254"/>
  <c r="E60" i="254"/>
  <c r="D60" i="254"/>
  <c r="I59" i="254"/>
  <c r="H59" i="254"/>
  <c r="G59" i="254"/>
  <c r="F59" i="254"/>
  <c r="E59" i="254"/>
  <c r="D59" i="254"/>
  <c r="J58" i="254"/>
  <c r="I58" i="254"/>
  <c r="H58" i="254"/>
  <c r="G58" i="254"/>
  <c r="F58" i="254"/>
  <c r="E58" i="254"/>
  <c r="D58" i="254"/>
  <c r="I56" i="254"/>
  <c r="H56" i="254"/>
  <c r="G56" i="254"/>
  <c r="F56" i="254"/>
  <c r="E56" i="254"/>
  <c r="D56" i="254"/>
  <c r="I55" i="254"/>
  <c r="H55" i="254"/>
  <c r="G55" i="254"/>
  <c r="F55" i="254"/>
  <c r="E55" i="254"/>
  <c r="D55" i="254"/>
  <c r="I54" i="254"/>
  <c r="H54" i="254"/>
  <c r="G54" i="254"/>
  <c r="F54" i="254"/>
  <c r="E54" i="254"/>
  <c r="D54" i="254"/>
  <c r="I53" i="254"/>
  <c r="H53" i="254"/>
  <c r="G53" i="254"/>
  <c r="F53" i="254"/>
  <c r="E53" i="254"/>
  <c r="D53" i="254"/>
  <c r="I52" i="254"/>
  <c r="H52" i="254"/>
  <c r="G52" i="254"/>
  <c r="F52" i="254"/>
  <c r="E52" i="254"/>
  <c r="D52" i="254"/>
  <c r="I50" i="254"/>
  <c r="H50" i="254"/>
  <c r="G50" i="254"/>
  <c r="F50" i="254"/>
  <c r="E50" i="254"/>
  <c r="D50" i="254"/>
  <c r="I49" i="254"/>
  <c r="H49" i="254"/>
  <c r="G49" i="254"/>
  <c r="F49" i="254"/>
  <c r="E49" i="254"/>
  <c r="D49" i="254"/>
  <c r="I48" i="254"/>
  <c r="H48" i="254"/>
  <c r="G48" i="254"/>
  <c r="F48" i="254"/>
  <c r="E48" i="254"/>
  <c r="D48" i="254"/>
  <c r="I47" i="254"/>
  <c r="H47" i="254"/>
  <c r="G47" i="254"/>
  <c r="F47" i="254"/>
  <c r="E47" i="254"/>
  <c r="D47" i="254"/>
  <c r="I46" i="254"/>
  <c r="H46" i="254"/>
  <c r="G46" i="254"/>
  <c r="F46" i="254"/>
  <c r="E46" i="254"/>
  <c r="D46" i="254"/>
  <c r="I42" i="254"/>
  <c r="H42" i="254"/>
  <c r="G42" i="254"/>
  <c r="F42" i="254"/>
  <c r="E42" i="254"/>
  <c r="D42" i="254"/>
  <c r="I41" i="254"/>
  <c r="H41" i="254"/>
  <c r="G41" i="254"/>
  <c r="F41" i="254"/>
  <c r="E41" i="254"/>
  <c r="D41" i="254"/>
  <c r="I40" i="254"/>
  <c r="H40" i="254"/>
  <c r="G40" i="254"/>
  <c r="F40" i="254"/>
  <c r="E40" i="254"/>
  <c r="D40" i="254"/>
  <c r="I37" i="254"/>
  <c r="H37" i="254"/>
  <c r="G37" i="254"/>
  <c r="F37" i="254"/>
  <c r="E37" i="254"/>
  <c r="D37" i="254"/>
  <c r="I36" i="254"/>
  <c r="H36" i="254"/>
  <c r="G36" i="254"/>
  <c r="F36" i="254"/>
  <c r="E36" i="254"/>
  <c r="D36" i="254"/>
  <c r="I35" i="254"/>
  <c r="H35" i="254"/>
  <c r="G35" i="254"/>
  <c r="F35" i="254"/>
  <c r="E35" i="254"/>
  <c r="D35" i="254"/>
  <c r="I34" i="254"/>
  <c r="H34" i="254"/>
  <c r="G34" i="254"/>
  <c r="F34" i="254"/>
  <c r="E34" i="254"/>
  <c r="D34" i="254"/>
  <c r="I33" i="254"/>
  <c r="H33" i="254"/>
  <c r="G33" i="254"/>
  <c r="F33" i="254"/>
  <c r="E33" i="254"/>
  <c r="D33" i="254"/>
  <c r="I31" i="254"/>
  <c r="H31" i="254"/>
  <c r="G31" i="254"/>
  <c r="F31" i="254"/>
  <c r="E31" i="254"/>
  <c r="D31" i="254"/>
  <c r="I30" i="254"/>
  <c r="H30" i="254"/>
  <c r="G30" i="254"/>
  <c r="F30" i="254"/>
  <c r="E30" i="254"/>
  <c r="D30" i="254"/>
  <c r="I29" i="254"/>
  <c r="H29" i="254"/>
  <c r="G29" i="254"/>
  <c r="F29" i="254"/>
  <c r="E29" i="254"/>
  <c r="D29" i="254"/>
  <c r="I27" i="254"/>
  <c r="H27" i="254"/>
  <c r="G27" i="254"/>
  <c r="F27" i="254"/>
  <c r="E27" i="254"/>
  <c r="D27" i="254"/>
  <c r="I26" i="254"/>
  <c r="H26" i="254"/>
  <c r="G26" i="254"/>
  <c r="F26" i="254"/>
  <c r="E26" i="254"/>
  <c r="D26" i="254"/>
  <c r="I25" i="254"/>
  <c r="H25" i="254"/>
  <c r="G25" i="254"/>
  <c r="F25" i="254"/>
  <c r="E25" i="254"/>
  <c r="D25" i="254"/>
  <c r="I24" i="254"/>
  <c r="H24" i="254"/>
  <c r="G24" i="254"/>
  <c r="F24" i="254"/>
  <c r="E24" i="254"/>
  <c r="D24" i="254"/>
  <c r="I23" i="254"/>
  <c r="H23" i="254"/>
  <c r="G23" i="254"/>
  <c r="F23" i="254"/>
  <c r="E23" i="254"/>
  <c r="D23" i="254"/>
  <c r="I21" i="254"/>
  <c r="H21" i="254"/>
  <c r="G21" i="254"/>
  <c r="F21" i="254"/>
  <c r="E21" i="254"/>
  <c r="D21" i="254"/>
  <c r="I20" i="254"/>
  <c r="H20" i="254"/>
  <c r="G20" i="254"/>
  <c r="F20" i="254"/>
  <c r="E20" i="254"/>
  <c r="D20" i="254"/>
  <c r="I19" i="254"/>
  <c r="H19" i="254"/>
  <c r="G19" i="254"/>
  <c r="F19" i="254"/>
  <c r="E19" i="254"/>
  <c r="D19" i="254"/>
  <c r="I18" i="254"/>
  <c r="H18" i="254"/>
  <c r="G18" i="254"/>
  <c r="F18" i="254"/>
  <c r="E18" i="254"/>
  <c r="D18" i="254"/>
  <c r="I17" i="254"/>
  <c r="H17" i="254"/>
  <c r="G17" i="254"/>
  <c r="F17" i="254"/>
  <c r="E17" i="254"/>
  <c r="D17" i="254"/>
  <c r="I16" i="254"/>
  <c r="H16" i="254"/>
  <c r="G16" i="254"/>
  <c r="F16" i="254"/>
  <c r="E16" i="254"/>
  <c r="D16" i="254"/>
  <c r="I15" i="254"/>
  <c r="H15" i="254"/>
  <c r="G15" i="254"/>
  <c r="F15" i="254"/>
  <c r="E15" i="254"/>
  <c r="D15" i="254"/>
  <c r="I14" i="254"/>
  <c r="H14" i="254"/>
  <c r="G14" i="254"/>
  <c r="F14" i="254"/>
  <c r="E14" i="254"/>
  <c r="D14" i="254"/>
  <c r="I13" i="254"/>
  <c r="H13" i="254"/>
  <c r="G13" i="254"/>
  <c r="F13" i="254"/>
  <c r="E13" i="254"/>
  <c r="D13" i="254"/>
  <c r="I12" i="254"/>
  <c r="H12" i="254"/>
  <c r="G12" i="254"/>
  <c r="F12" i="254"/>
  <c r="E12" i="254"/>
  <c r="D12" i="254"/>
  <c r="I11" i="254"/>
  <c r="H11" i="254"/>
  <c r="G11" i="254"/>
  <c r="F11" i="254"/>
  <c r="E11" i="254"/>
  <c r="D11" i="254"/>
  <c r="I60" i="253"/>
  <c r="H60" i="253"/>
  <c r="G60" i="253"/>
  <c r="F60" i="253"/>
  <c r="E60" i="253"/>
  <c r="D60" i="253"/>
  <c r="I59" i="253"/>
  <c r="H59" i="253"/>
  <c r="G59" i="253"/>
  <c r="F59" i="253"/>
  <c r="E59" i="253"/>
  <c r="D59" i="253"/>
  <c r="J58" i="253"/>
  <c r="I58" i="253"/>
  <c r="H58" i="253"/>
  <c r="G58" i="253"/>
  <c r="F58" i="253"/>
  <c r="E58" i="253"/>
  <c r="D58" i="253"/>
  <c r="I56" i="253"/>
  <c r="H56" i="253"/>
  <c r="G56" i="253"/>
  <c r="F56" i="253"/>
  <c r="E56" i="253"/>
  <c r="D56" i="253"/>
  <c r="I55" i="253"/>
  <c r="H55" i="253"/>
  <c r="G55" i="253"/>
  <c r="F55" i="253"/>
  <c r="E55" i="253"/>
  <c r="D55" i="253"/>
  <c r="I54" i="253"/>
  <c r="H54" i="253"/>
  <c r="G54" i="253"/>
  <c r="F54" i="253"/>
  <c r="E54" i="253"/>
  <c r="D54" i="253"/>
  <c r="I53" i="253"/>
  <c r="H53" i="253"/>
  <c r="G53" i="253"/>
  <c r="F53" i="253"/>
  <c r="E53" i="253"/>
  <c r="D53" i="253"/>
  <c r="I52" i="253"/>
  <c r="H52" i="253"/>
  <c r="G52" i="253"/>
  <c r="F52" i="253"/>
  <c r="E52" i="253"/>
  <c r="D52" i="253"/>
  <c r="I50" i="253"/>
  <c r="H50" i="253"/>
  <c r="G50" i="253"/>
  <c r="F50" i="253"/>
  <c r="E50" i="253"/>
  <c r="D50" i="253"/>
  <c r="I49" i="253"/>
  <c r="H49" i="253"/>
  <c r="G49" i="253"/>
  <c r="F49" i="253"/>
  <c r="E49" i="253"/>
  <c r="D49" i="253"/>
  <c r="I48" i="253"/>
  <c r="H48" i="253"/>
  <c r="G48" i="253"/>
  <c r="F48" i="253"/>
  <c r="E48" i="253"/>
  <c r="D48" i="253"/>
  <c r="I47" i="253"/>
  <c r="H47" i="253"/>
  <c r="G47" i="253"/>
  <c r="F47" i="253"/>
  <c r="E47" i="253"/>
  <c r="D47" i="253"/>
  <c r="I46" i="253"/>
  <c r="H46" i="253"/>
  <c r="G46" i="253"/>
  <c r="F46" i="253"/>
  <c r="E46" i="253"/>
  <c r="D46" i="253"/>
  <c r="I42" i="253"/>
  <c r="H42" i="253"/>
  <c r="G42" i="253"/>
  <c r="F42" i="253"/>
  <c r="E42" i="253"/>
  <c r="D42" i="253"/>
  <c r="I41" i="253"/>
  <c r="H41" i="253"/>
  <c r="G41" i="253"/>
  <c r="F41" i="253"/>
  <c r="E41" i="253"/>
  <c r="D41" i="253"/>
  <c r="I40" i="253"/>
  <c r="H40" i="253"/>
  <c r="G40" i="253"/>
  <c r="F40" i="253"/>
  <c r="E40" i="253"/>
  <c r="D40" i="253"/>
  <c r="I37" i="253"/>
  <c r="H37" i="253"/>
  <c r="G37" i="253"/>
  <c r="F37" i="253"/>
  <c r="E37" i="253"/>
  <c r="D37" i="253"/>
  <c r="I36" i="253"/>
  <c r="H36" i="253"/>
  <c r="G36" i="253"/>
  <c r="F36" i="253"/>
  <c r="E36" i="253"/>
  <c r="D36" i="253"/>
  <c r="I35" i="253"/>
  <c r="H35" i="253"/>
  <c r="G35" i="253"/>
  <c r="F35" i="253"/>
  <c r="E35" i="253"/>
  <c r="D35" i="253"/>
  <c r="I34" i="253"/>
  <c r="H34" i="253"/>
  <c r="G34" i="253"/>
  <c r="F34" i="253"/>
  <c r="E34" i="253"/>
  <c r="D34" i="253"/>
  <c r="I33" i="253"/>
  <c r="H33" i="253"/>
  <c r="G33" i="253"/>
  <c r="F33" i="253"/>
  <c r="E33" i="253"/>
  <c r="D33" i="253"/>
  <c r="I31" i="253"/>
  <c r="H31" i="253"/>
  <c r="G31" i="253"/>
  <c r="F31" i="253"/>
  <c r="E31" i="253"/>
  <c r="D31" i="253"/>
  <c r="I30" i="253"/>
  <c r="H30" i="253"/>
  <c r="G30" i="253"/>
  <c r="F30" i="253"/>
  <c r="E30" i="253"/>
  <c r="D30" i="253"/>
  <c r="I29" i="253"/>
  <c r="H29" i="253"/>
  <c r="G29" i="253"/>
  <c r="F29" i="253"/>
  <c r="E29" i="253"/>
  <c r="D29" i="253"/>
  <c r="I27" i="253"/>
  <c r="H27" i="253"/>
  <c r="G27" i="253"/>
  <c r="F27" i="253"/>
  <c r="E27" i="253"/>
  <c r="D27" i="253"/>
  <c r="I26" i="253"/>
  <c r="H26" i="253"/>
  <c r="G26" i="253"/>
  <c r="F26" i="253"/>
  <c r="E26" i="253"/>
  <c r="D26" i="253"/>
  <c r="I25" i="253"/>
  <c r="H25" i="253"/>
  <c r="G25" i="253"/>
  <c r="F25" i="253"/>
  <c r="E25" i="253"/>
  <c r="D25" i="253"/>
  <c r="I24" i="253"/>
  <c r="H24" i="253"/>
  <c r="G24" i="253"/>
  <c r="F24" i="253"/>
  <c r="E24" i="253"/>
  <c r="D24" i="253"/>
  <c r="I23" i="253"/>
  <c r="H23" i="253"/>
  <c r="G23" i="253"/>
  <c r="F23" i="253"/>
  <c r="E23" i="253"/>
  <c r="D23" i="253"/>
  <c r="I21" i="253"/>
  <c r="H21" i="253"/>
  <c r="G21" i="253"/>
  <c r="F21" i="253"/>
  <c r="E21" i="253"/>
  <c r="D21" i="253"/>
  <c r="I20" i="253"/>
  <c r="H20" i="253"/>
  <c r="G20" i="253"/>
  <c r="F20" i="253"/>
  <c r="E20" i="253"/>
  <c r="D20" i="253"/>
  <c r="I19" i="253"/>
  <c r="H19" i="253"/>
  <c r="G19" i="253"/>
  <c r="F19" i="253"/>
  <c r="E19" i="253"/>
  <c r="D19" i="253"/>
  <c r="I18" i="253"/>
  <c r="H18" i="253"/>
  <c r="G18" i="253"/>
  <c r="F18" i="253"/>
  <c r="E18" i="253"/>
  <c r="D18" i="253"/>
  <c r="I17" i="253"/>
  <c r="H17" i="253"/>
  <c r="G17" i="253"/>
  <c r="F17" i="253"/>
  <c r="E17" i="253"/>
  <c r="D17" i="253"/>
  <c r="I16" i="253"/>
  <c r="H16" i="253"/>
  <c r="G16" i="253"/>
  <c r="F16" i="253"/>
  <c r="E16" i="253"/>
  <c r="D16" i="253"/>
  <c r="I15" i="253"/>
  <c r="H15" i="253"/>
  <c r="G15" i="253"/>
  <c r="F15" i="253"/>
  <c r="E15" i="253"/>
  <c r="D15" i="253"/>
  <c r="I14" i="253"/>
  <c r="H14" i="253"/>
  <c r="G14" i="253"/>
  <c r="F14" i="253"/>
  <c r="E14" i="253"/>
  <c r="D14" i="253"/>
  <c r="I13" i="253"/>
  <c r="H13" i="253"/>
  <c r="G13" i="253"/>
  <c r="F13" i="253"/>
  <c r="E13" i="253"/>
  <c r="D13" i="253"/>
  <c r="I12" i="253"/>
  <c r="H12" i="253"/>
  <c r="G12" i="253"/>
  <c r="F12" i="253"/>
  <c r="E12" i="253"/>
  <c r="D12" i="253"/>
  <c r="I11" i="253"/>
  <c r="H11" i="253"/>
  <c r="G11" i="253"/>
  <c r="F11" i="253"/>
  <c r="E11" i="253"/>
  <c r="D11" i="253"/>
  <c r="I60" i="252"/>
  <c r="H60" i="252"/>
  <c r="G60" i="252"/>
  <c r="F60" i="252"/>
  <c r="E60" i="252"/>
  <c r="D60" i="252"/>
  <c r="I59" i="252"/>
  <c r="H59" i="252"/>
  <c r="G59" i="252"/>
  <c r="F59" i="252"/>
  <c r="E59" i="252"/>
  <c r="D59" i="252"/>
  <c r="J58" i="252"/>
  <c r="I58" i="252"/>
  <c r="H58" i="252"/>
  <c r="G58" i="252"/>
  <c r="F58" i="252"/>
  <c r="E58" i="252"/>
  <c r="D58" i="252"/>
  <c r="I56" i="252"/>
  <c r="H56" i="252"/>
  <c r="G56" i="252"/>
  <c r="F56" i="252"/>
  <c r="E56" i="252"/>
  <c r="D56" i="252"/>
  <c r="I55" i="252"/>
  <c r="H55" i="252"/>
  <c r="G55" i="252"/>
  <c r="F55" i="252"/>
  <c r="E55" i="252"/>
  <c r="D55" i="252"/>
  <c r="I54" i="252"/>
  <c r="H54" i="252"/>
  <c r="G54" i="252"/>
  <c r="F54" i="252"/>
  <c r="E54" i="252"/>
  <c r="D54" i="252"/>
  <c r="I53" i="252"/>
  <c r="H53" i="252"/>
  <c r="G53" i="252"/>
  <c r="F53" i="252"/>
  <c r="E53" i="252"/>
  <c r="D53" i="252"/>
  <c r="I52" i="252"/>
  <c r="H52" i="252"/>
  <c r="G52" i="252"/>
  <c r="F52" i="252"/>
  <c r="E52" i="252"/>
  <c r="D52" i="252"/>
  <c r="I50" i="252"/>
  <c r="H50" i="252"/>
  <c r="G50" i="252"/>
  <c r="F50" i="252"/>
  <c r="E50" i="252"/>
  <c r="D50" i="252"/>
  <c r="I49" i="252"/>
  <c r="H49" i="252"/>
  <c r="G49" i="252"/>
  <c r="F49" i="252"/>
  <c r="E49" i="252"/>
  <c r="D49" i="252"/>
  <c r="I48" i="252"/>
  <c r="H48" i="252"/>
  <c r="G48" i="252"/>
  <c r="F48" i="252"/>
  <c r="E48" i="252"/>
  <c r="D48" i="252"/>
  <c r="I47" i="252"/>
  <c r="H47" i="252"/>
  <c r="G47" i="252"/>
  <c r="F47" i="252"/>
  <c r="E47" i="252"/>
  <c r="D47" i="252"/>
  <c r="I46" i="252"/>
  <c r="H46" i="252"/>
  <c r="G46" i="252"/>
  <c r="F46" i="252"/>
  <c r="E46" i="252"/>
  <c r="D46" i="252"/>
  <c r="I42" i="252"/>
  <c r="H42" i="252"/>
  <c r="G42" i="252"/>
  <c r="F42" i="252"/>
  <c r="E42" i="252"/>
  <c r="D42" i="252"/>
  <c r="I41" i="252"/>
  <c r="H41" i="252"/>
  <c r="G41" i="252"/>
  <c r="F41" i="252"/>
  <c r="E41" i="252"/>
  <c r="D41" i="252"/>
  <c r="I40" i="252"/>
  <c r="H40" i="252"/>
  <c r="G40" i="252"/>
  <c r="F40" i="252"/>
  <c r="E40" i="252"/>
  <c r="D40" i="252"/>
  <c r="I37" i="252"/>
  <c r="H37" i="252"/>
  <c r="G37" i="252"/>
  <c r="F37" i="252"/>
  <c r="E37" i="252"/>
  <c r="D37" i="252"/>
  <c r="I36" i="252"/>
  <c r="H36" i="252"/>
  <c r="G36" i="252"/>
  <c r="F36" i="252"/>
  <c r="E36" i="252"/>
  <c r="D36" i="252"/>
  <c r="I35" i="252"/>
  <c r="H35" i="252"/>
  <c r="G35" i="252"/>
  <c r="F35" i="252"/>
  <c r="E35" i="252"/>
  <c r="D35" i="252"/>
  <c r="I34" i="252"/>
  <c r="H34" i="252"/>
  <c r="G34" i="252"/>
  <c r="F34" i="252"/>
  <c r="E34" i="252"/>
  <c r="D34" i="252"/>
  <c r="I33" i="252"/>
  <c r="H33" i="252"/>
  <c r="G33" i="252"/>
  <c r="F33" i="252"/>
  <c r="E33" i="252"/>
  <c r="D33" i="252"/>
  <c r="I31" i="252"/>
  <c r="H31" i="252"/>
  <c r="G31" i="252"/>
  <c r="F31" i="252"/>
  <c r="E31" i="252"/>
  <c r="D31" i="252"/>
  <c r="I30" i="252"/>
  <c r="H30" i="252"/>
  <c r="G30" i="252"/>
  <c r="F30" i="252"/>
  <c r="E30" i="252"/>
  <c r="D30" i="252"/>
  <c r="I29" i="252"/>
  <c r="H29" i="252"/>
  <c r="G29" i="252"/>
  <c r="F29" i="252"/>
  <c r="E29" i="252"/>
  <c r="D29" i="252"/>
  <c r="I27" i="252"/>
  <c r="H27" i="252"/>
  <c r="G27" i="252"/>
  <c r="F27" i="252"/>
  <c r="E27" i="252"/>
  <c r="D27" i="252"/>
  <c r="I26" i="252"/>
  <c r="H26" i="252"/>
  <c r="G26" i="252"/>
  <c r="F26" i="252"/>
  <c r="E26" i="252"/>
  <c r="D26" i="252"/>
  <c r="I25" i="252"/>
  <c r="H25" i="252"/>
  <c r="G25" i="252"/>
  <c r="F25" i="252"/>
  <c r="E25" i="252"/>
  <c r="D25" i="252"/>
  <c r="I24" i="252"/>
  <c r="H24" i="252"/>
  <c r="G24" i="252"/>
  <c r="F24" i="252"/>
  <c r="E24" i="252"/>
  <c r="D24" i="252"/>
  <c r="I23" i="252"/>
  <c r="H23" i="252"/>
  <c r="G23" i="252"/>
  <c r="F23" i="252"/>
  <c r="E23" i="252"/>
  <c r="D23" i="252"/>
  <c r="I21" i="252"/>
  <c r="H21" i="252"/>
  <c r="G21" i="252"/>
  <c r="F21" i="252"/>
  <c r="E21" i="252"/>
  <c r="D21" i="252"/>
  <c r="I20" i="252"/>
  <c r="H20" i="252"/>
  <c r="G20" i="252"/>
  <c r="F20" i="252"/>
  <c r="E20" i="252"/>
  <c r="D20" i="252"/>
  <c r="I19" i="252"/>
  <c r="H19" i="252"/>
  <c r="G19" i="252"/>
  <c r="F19" i="252"/>
  <c r="E19" i="252"/>
  <c r="D19" i="252"/>
  <c r="I18" i="252"/>
  <c r="H18" i="252"/>
  <c r="G18" i="252"/>
  <c r="F18" i="252"/>
  <c r="E18" i="252"/>
  <c r="D18" i="252"/>
  <c r="I17" i="252"/>
  <c r="H17" i="252"/>
  <c r="G17" i="252"/>
  <c r="F17" i="252"/>
  <c r="E17" i="252"/>
  <c r="D17" i="252"/>
  <c r="I16" i="252"/>
  <c r="H16" i="252"/>
  <c r="G16" i="252"/>
  <c r="F16" i="252"/>
  <c r="E16" i="252"/>
  <c r="D16" i="252"/>
  <c r="I15" i="252"/>
  <c r="H15" i="252"/>
  <c r="G15" i="252"/>
  <c r="F15" i="252"/>
  <c r="E15" i="252"/>
  <c r="D15" i="252"/>
  <c r="I14" i="252"/>
  <c r="H14" i="252"/>
  <c r="G14" i="252"/>
  <c r="F14" i="252"/>
  <c r="E14" i="252"/>
  <c r="D14" i="252"/>
  <c r="I13" i="252"/>
  <c r="H13" i="252"/>
  <c r="G13" i="252"/>
  <c r="F13" i="252"/>
  <c r="E13" i="252"/>
  <c r="D13" i="252"/>
  <c r="I12" i="252"/>
  <c r="H12" i="252"/>
  <c r="G12" i="252"/>
  <c r="F12" i="252"/>
  <c r="E12" i="252"/>
  <c r="D12" i="252"/>
  <c r="I11" i="252"/>
  <c r="H11" i="252"/>
  <c r="G11" i="252"/>
  <c r="F11" i="252"/>
  <c r="E11" i="252"/>
  <c r="D11" i="252"/>
  <c r="I61" i="251"/>
  <c r="H61" i="251"/>
  <c r="G61" i="251"/>
  <c r="F61" i="251"/>
  <c r="E61" i="251"/>
  <c r="D61" i="251"/>
  <c r="I60" i="251"/>
  <c r="H60" i="251"/>
  <c r="G60" i="251"/>
  <c r="F60" i="251"/>
  <c r="E60" i="251"/>
  <c r="D60" i="251"/>
  <c r="J59" i="251"/>
  <c r="I59" i="251"/>
  <c r="H59" i="251"/>
  <c r="G59" i="251"/>
  <c r="F59" i="251"/>
  <c r="E59" i="251"/>
  <c r="D59" i="251"/>
  <c r="I57" i="251"/>
  <c r="H57" i="251"/>
  <c r="G57" i="251"/>
  <c r="F57" i="251"/>
  <c r="E57" i="251"/>
  <c r="D57" i="251"/>
  <c r="I56" i="251"/>
  <c r="H56" i="251"/>
  <c r="G56" i="251"/>
  <c r="F56" i="251"/>
  <c r="E56" i="251"/>
  <c r="D56" i="251"/>
  <c r="I55" i="251"/>
  <c r="H55" i="251"/>
  <c r="G55" i="251"/>
  <c r="F55" i="251"/>
  <c r="E55" i="251"/>
  <c r="D55" i="251"/>
  <c r="I54" i="251"/>
  <c r="H54" i="251"/>
  <c r="G54" i="251"/>
  <c r="F54" i="251"/>
  <c r="E54" i="251"/>
  <c r="D54" i="251"/>
  <c r="I53" i="251"/>
  <c r="H53" i="251"/>
  <c r="G53" i="251"/>
  <c r="F53" i="251"/>
  <c r="E53" i="251"/>
  <c r="D53" i="251"/>
  <c r="I51" i="251"/>
  <c r="H51" i="251"/>
  <c r="G51" i="251"/>
  <c r="F51" i="251"/>
  <c r="E51" i="251"/>
  <c r="D51" i="251"/>
  <c r="I50" i="251"/>
  <c r="H50" i="251"/>
  <c r="G50" i="251"/>
  <c r="F50" i="251"/>
  <c r="E50" i="251"/>
  <c r="D50" i="251"/>
  <c r="I49" i="251"/>
  <c r="H49" i="251"/>
  <c r="G49" i="251"/>
  <c r="F49" i="251"/>
  <c r="E49" i="251"/>
  <c r="D49" i="251"/>
  <c r="I48" i="251"/>
  <c r="H48" i="251"/>
  <c r="G48" i="251"/>
  <c r="F48" i="251"/>
  <c r="E48" i="251"/>
  <c r="D48" i="251"/>
  <c r="I47" i="251"/>
  <c r="H47" i="251"/>
  <c r="G47" i="251"/>
  <c r="F47" i="251"/>
  <c r="E47" i="251"/>
  <c r="D47" i="251"/>
  <c r="I43" i="251"/>
  <c r="H43" i="251"/>
  <c r="G43" i="251"/>
  <c r="F43" i="251"/>
  <c r="E43" i="251"/>
  <c r="D43" i="251"/>
  <c r="I42" i="251"/>
  <c r="H42" i="251"/>
  <c r="G42" i="251"/>
  <c r="F42" i="251"/>
  <c r="E42" i="251"/>
  <c r="D42" i="251"/>
  <c r="I41" i="251"/>
  <c r="H41" i="251"/>
  <c r="G41" i="251"/>
  <c r="F41" i="251"/>
  <c r="E41" i="251"/>
  <c r="D41" i="251"/>
  <c r="I38" i="251"/>
  <c r="H38" i="251"/>
  <c r="G38" i="251"/>
  <c r="F38" i="251"/>
  <c r="E38" i="251"/>
  <c r="D38" i="251"/>
  <c r="I37" i="251"/>
  <c r="H37" i="251"/>
  <c r="G37" i="251"/>
  <c r="F37" i="251"/>
  <c r="E37" i="251"/>
  <c r="D37" i="251"/>
  <c r="I36" i="251"/>
  <c r="H36" i="251"/>
  <c r="G36" i="251"/>
  <c r="F36" i="251"/>
  <c r="E36" i="251"/>
  <c r="D36" i="251"/>
  <c r="I35" i="251"/>
  <c r="H35" i="251"/>
  <c r="G35" i="251"/>
  <c r="F35" i="251"/>
  <c r="E35" i="251"/>
  <c r="D35" i="251"/>
  <c r="I34" i="251"/>
  <c r="H34" i="251"/>
  <c r="G34" i="251"/>
  <c r="F34" i="251"/>
  <c r="E34" i="251"/>
  <c r="D34" i="251"/>
  <c r="I32" i="251"/>
  <c r="H32" i="251"/>
  <c r="G32" i="251"/>
  <c r="F32" i="251"/>
  <c r="E32" i="251"/>
  <c r="D32" i="251"/>
  <c r="I31" i="251"/>
  <c r="H31" i="251"/>
  <c r="G31" i="251"/>
  <c r="F31" i="251"/>
  <c r="E31" i="251"/>
  <c r="D31" i="251"/>
  <c r="I30" i="251"/>
  <c r="H30" i="251"/>
  <c r="G30" i="251"/>
  <c r="F30" i="251"/>
  <c r="E30" i="251"/>
  <c r="D30" i="251"/>
  <c r="I29" i="251"/>
  <c r="H29" i="251"/>
  <c r="G29" i="251"/>
  <c r="F29" i="251"/>
  <c r="E29" i="251"/>
  <c r="D29" i="251"/>
  <c r="I27" i="251"/>
  <c r="H27" i="251"/>
  <c r="G27" i="251"/>
  <c r="F27" i="251"/>
  <c r="E27" i="251"/>
  <c r="D27" i="251"/>
  <c r="I26" i="251"/>
  <c r="H26" i="251"/>
  <c r="G26" i="251"/>
  <c r="F26" i="251"/>
  <c r="E26" i="251"/>
  <c r="D26" i="251"/>
  <c r="I25" i="251"/>
  <c r="H25" i="251"/>
  <c r="G25" i="251"/>
  <c r="F25" i="251"/>
  <c r="E25" i="251"/>
  <c r="D25" i="251"/>
  <c r="I24" i="251"/>
  <c r="H24" i="251"/>
  <c r="G24" i="251"/>
  <c r="F24" i="251"/>
  <c r="E24" i="251"/>
  <c r="D24" i="251"/>
  <c r="I23" i="251"/>
  <c r="H23" i="251"/>
  <c r="G23" i="251"/>
  <c r="F23" i="251"/>
  <c r="E23" i="251"/>
  <c r="D23" i="251"/>
  <c r="I21" i="251"/>
  <c r="H21" i="251"/>
  <c r="G21" i="251"/>
  <c r="F21" i="251"/>
  <c r="E21" i="251"/>
  <c r="D21" i="251"/>
  <c r="I20" i="251"/>
  <c r="H20" i="251"/>
  <c r="G20" i="251"/>
  <c r="F20" i="251"/>
  <c r="E20" i="251"/>
  <c r="D20" i="251"/>
  <c r="I19" i="251"/>
  <c r="H19" i="251"/>
  <c r="G19" i="251"/>
  <c r="F19" i="251"/>
  <c r="E19" i="251"/>
  <c r="D19" i="251"/>
  <c r="I18" i="251"/>
  <c r="H18" i="251"/>
  <c r="G18" i="251"/>
  <c r="F18" i="251"/>
  <c r="E18" i="251"/>
  <c r="D18" i="251"/>
  <c r="I17" i="251"/>
  <c r="H17" i="251"/>
  <c r="G17" i="251"/>
  <c r="F17" i="251"/>
  <c r="E17" i="251"/>
  <c r="D17" i="251"/>
  <c r="I16" i="251"/>
  <c r="H16" i="251"/>
  <c r="G16" i="251"/>
  <c r="F16" i="251"/>
  <c r="E16" i="251"/>
  <c r="D16" i="251"/>
  <c r="I15" i="251"/>
  <c r="H15" i="251"/>
  <c r="G15" i="251"/>
  <c r="F15" i="251"/>
  <c r="E15" i="251"/>
  <c r="D15" i="251"/>
  <c r="I14" i="251"/>
  <c r="H14" i="251"/>
  <c r="G14" i="251"/>
  <c r="F14" i="251"/>
  <c r="E14" i="251"/>
  <c r="D14" i="251"/>
  <c r="I13" i="251"/>
  <c r="H13" i="251"/>
  <c r="G13" i="251"/>
  <c r="F13" i="251"/>
  <c r="E13" i="251"/>
  <c r="D13" i="251"/>
  <c r="I12" i="251"/>
  <c r="H12" i="251"/>
  <c r="G12" i="251"/>
  <c r="F12" i="251"/>
  <c r="E12" i="251"/>
  <c r="D12" i="251"/>
  <c r="I11" i="251"/>
  <c r="H11" i="251"/>
  <c r="G11" i="251"/>
  <c r="F11" i="251"/>
  <c r="E11" i="251"/>
  <c r="D11" i="251"/>
  <c r="I61" i="250"/>
  <c r="H61" i="250"/>
  <c r="G61" i="250"/>
  <c r="F61" i="250"/>
  <c r="E61" i="250"/>
  <c r="D61" i="250"/>
  <c r="I60" i="250"/>
  <c r="H60" i="250"/>
  <c r="G60" i="250"/>
  <c r="F60" i="250"/>
  <c r="E60" i="250"/>
  <c r="D60" i="250"/>
  <c r="J59" i="250"/>
  <c r="I59" i="250"/>
  <c r="H59" i="250"/>
  <c r="G59" i="250"/>
  <c r="F59" i="250"/>
  <c r="E59" i="250"/>
  <c r="D59" i="250"/>
  <c r="I57" i="250"/>
  <c r="H57" i="250"/>
  <c r="G57" i="250"/>
  <c r="F57" i="250"/>
  <c r="E57" i="250"/>
  <c r="D57" i="250"/>
  <c r="I56" i="250"/>
  <c r="H56" i="250"/>
  <c r="G56" i="250"/>
  <c r="F56" i="250"/>
  <c r="E56" i="250"/>
  <c r="D56" i="250"/>
  <c r="I55" i="250"/>
  <c r="H55" i="250"/>
  <c r="G55" i="250"/>
  <c r="F55" i="250"/>
  <c r="E55" i="250"/>
  <c r="D55" i="250"/>
  <c r="I54" i="250"/>
  <c r="H54" i="250"/>
  <c r="G54" i="250"/>
  <c r="F54" i="250"/>
  <c r="E54" i="250"/>
  <c r="D54" i="250"/>
  <c r="I53" i="250"/>
  <c r="H53" i="250"/>
  <c r="G53" i="250"/>
  <c r="F53" i="250"/>
  <c r="E53" i="250"/>
  <c r="D53" i="250"/>
  <c r="I51" i="250"/>
  <c r="H51" i="250"/>
  <c r="G51" i="250"/>
  <c r="F51" i="250"/>
  <c r="E51" i="250"/>
  <c r="D51" i="250"/>
  <c r="I50" i="250"/>
  <c r="H50" i="250"/>
  <c r="G50" i="250"/>
  <c r="F50" i="250"/>
  <c r="E50" i="250"/>
  <c r="D50" i="250"/>
  <c r="I49" i="250"/>
  <c r="H49" i="250"/>
  <c r="G49" i="250"/>
  <c r="F49" i="250"/>
  <c r="E49" i="250"/>
  <c r="D49" i="250"/>
  <c r="I48" i="250"/>
  <c r="H48" i="250"/>
  <c r="G48" i="250"/>
  <c r="F48" i="250"/>
  <c r="E48" i="250"/>
  <c r="D48" i="250"/>
  <c r="I47" i="250"/>
  <c r="H47" i="250"/>
  <c r="G47" i="250"/>
  <c r="F47" i="250"/>
  <c r="E47" i="250"/>
  <c r="D47" i="250"/>
  <c r="I43" i="250"/>
  <c r="H43" i="250"/>
  <c r="G43" i="250"/>
  <c r="F43" i="250"/>
  <c r="E43" i="250"/>
  <c r="D43" i="250"/>
  <c r="I42" i="250"/>
  <c r="H42" i="250"/>
  <c r="G42" i="250"/>
  <c r="F42" i="250"/>
  <c r="E42" i="250"/>
  <c r="D42" i="250"/>
  <c r="I41" i="250"/>
  <c r="H41" i="250"/>
  <c r="G41" i="250"/>
  <c r="F41" i="250"/>
  <c r="E41" i="250"/>
  <c r="D41" i="250"/>
  <c r="I38" i="250"/>
  <c r="H38" i="250"/>
  <c r="G38" i="250"/>
  <c r="F38" i="250"/>
  <c r="E38" i="250"/>
  <c r="D38" i="250"/>
  <c r="I37" i="250"/>
  <c r="H37" i="250"/>
  <c r="G37" i="250"/>
  <c r="F37" i="250"/>
  <c r="E37" i="250"/>
  <c r="D37" i="250"/>
  <c r="I36" i="250"/>
  <c r="H36" i="250"/>
  <c r="G36" i="250"/>
  <c r="F36" i="250"/>
  <c r="E36" i="250"/>
  <c r="D36" i="250"/>
  <c r="I35" i="250"/>
  <c r="H35" i="250"/>
  <c r="G35" i="250"/>
  <c r="F35" i="250"/>
  <c r="E35" i="250"/>
  <c r="D35" i="250"/>
  <c r="I34" i="250"/>
  <c r="H34" i="250"/>
  <c r="G34" i="250"/>
  <c r="F34" i="250"/>
  <c r="E34" i="250"/>
  <c r="D34" i="250"/>
  <c r="I32" i="250"/>
  <c r="H32" i="250"/>
  <c r="G32" i="250"/>
  <c r="F32" i="250"/>
  <c r="E32" i="250"/>
  <c r="D32" i="250"/>
  <c r="I31" i="250"/>
  <c r="H31" i="250"/>
  <c r="G31" i="250"/>
  <c r="F31" i="250"/>
  <c r="E31" i="250"/>
  <c r="D31" i="250"/>
  <c r="I30" i="250"/>
  <c r="H30" i="250"/>
  <c r="G30" i="250"/>
  <c r="F30" i="250"/>
  <c r="E30" i="250"/>
  <c r="D30" i="250"/>
  <c r="I29" i="250"/>
  <c r="H29" i="250"/>
  <c r="G29" i="250"/>
  <c r="F29" i="250"/>
  <c r="E29" i="250"/>
  <c r="D29" i="250"/>
  <c r="I27" i="250"/>
  <c r="H27" i="250"/>
  <c r="G27" i="250"/>
  <c r="F27" i="250"/>
  <c r="E27" i="250"/>
  <c r="D27" i="250"/>
  <c r="I26" i="250"/>
  <c r="H26" i="250"/>
  <c r="G26" i="250"/>
  <c r="F26" i="250"/>
  <c r="E26" i="250"/>
  <c r="D26" i="250"/>
  <c r="I25" i="250"/>
  <c r="H25" i="250"/>
  <c r="G25" i="250"/>
  <c r="F25" i="250"/>
  <c r="E25" i="250"/>
  <c r="D25" i="250"/>
  <c r="I24" i="250"/>
  <c r="H24" i="250"/>
  <c r="G24" i="250"/>
  <c r="F24" i="250"/>
  <c r="E24" i="250"/>
  <c r="D24" i="250"/>
  <c r="I23" i="250"/>
  <c r="H23" i="250"/>
  <c r="G23" i="250"/>
  <c r="F23" i="250"/>
  <c r="E23" i="250"/>
  <c r="D23" i="250"/>
  <c r="I21" i="250"/>
  <c r="H21" i="250"/>
  <c r="G21" i="250"/>
  <c r="F21" i="250"/>
  <c r="E21" i="250"/>
  <c r="D21" i="250"/>
  <c r="I20" i="250"/>
  <c r="H20" i="250"/>
  <c r="G20" i="250"/>
  <c r="F20" i="250"/>
  <c r="E20" i="250"/>
  <c r="D20" i="250"/>
  <c r="I19" i="250"/>
  <c r="H19" i="250"/>
  <c r="G19" i="250"/>
  <c r="F19" i="250"/>
  <c r="E19" i="250"/>
  <c r="D19" i="250"/>
  <c r="I18" i="250"/>
  <c r="H18" i="250"/>
  <c r="G18" i="250"/>
  <c r="F18" i="250"/>
  <c r="E18" i="250"/>
  <c r="D18" i="250"/>
  <c r="I17" i="250"/>
  <c r="H17" i="250"/>
  <c r="G17" i="250"/>
  <c r="F17" i="250"/>
  <c r="E17" i="250"/>
  <c r="D17" i="250"/>
  <c r="I16" i="250"/>
  <c r="H16" i="250"/>
  <c r="G16" i="250"/>
  <c r="F16" i="250"/>
  <c r="E16" i="250"/>
  <c r="D16" i="250"/>
  <c r="I15" i="250"/>
  <c r="H15" i="250"/>
  <c r="G15" i="250"/>
  <c r="F15" i="250"/>
  <c r="E15" i="250"/>
  <c r="D15" i="250"/>
  <c r="I14" i="250"/>
  <c r="H14" i="250"/>
  <c r="G14" i="250"/>
  <c r="F14" i="250"/>
  <c r="E14" i="250"/>
  <c r="D14" i="250"/>
  <c r="I13" i="250"/>
  <c r="H13" i="250"/>
  <c r="G13" i="250"/>
  <c r="F13" i="250"/>
  <c r="E13" i="250"/>
  <c r="D13" i="250"/>
  <c r="I12" i="250"/>
  <c r="H12" i="250"/>
  <c r="G12" i="250"/>
  <c r="F12" i="250"/>
  <c r="E12" i="250"/>
  <c r="D12" i="250"/>
  <c r="I11" i="250"/>
  <c r="H11" i="250"/>
  <c r="G11" i="250"/>
  <c r="F11" i="250"/>
  <c r="E11" i="250"/>
  <c r="D11" i="250"/>
  <c r="I61" i="249"/>
  <c r="H61" i="249"/>
  <c r="G61" i="249"/>
  <c r="F61" i="249"/>
  <c r="E61" i="249"/>
  <c r="D61" i="249"/>
  <c r="I60" i="249"/>
  <c r="H60" i="249"/>
  <c r="G60" i="249"/>
  <c r="F60" i="249"/>
  <c r="E60" i="249"/>
  <c r="D60" i="249"/>
  <c r="J59" i="249"/>
  <c r="I59" i="249"/>
  <c r="H59" i="249"/>
  <c r="G59" i="249"/>
  <c r="F59" i="249"/>
  <c r="E59" i="249"/>
  <c r="D59" i="249"/>
  <c r="I57" i="249"/>
  <c r="H57" i="249"/>
  <c r="G57" i="249"/>
  <c r="F57" i="249"/>
  <c r="E57" i="249"/>
  <c r="D57" i="249"/>
  <c r="I56" i="249"/>
  <c r="H56" i="249"/>
  <c r="G56" i="249"/>
  <c r="F56" i="249"/>
  <c r="E56" i="249"/>
  <c r="D56" i="249"/>
  <c r="I55" i="249"/>
  <c r="H55" i="249"/>
  <c r="G55" i="249"/>
  <c r="F55" i="249"/>
  <c r="E55" i="249"/>
  <c r="D55" i="249"/>
  <c r="I54" i="249"/>
  <c r="H54" i="249"/>
  <c r="G54" i="249"/>
  <c r="F54" i="249"/>
  <c r="E54" i="249"/>
  <c r="D54" i="249"/>
  <c r="I53" i="249"/>
  <c r="H53" i="249"/>
  <c r="G53" i="249"/>
  <c r="F53" i="249"/>
  <c r="E53" i="249"/>
  <c r="D53" i="249"/>
  <c r="I51" i="249"/>
  <c r="H51" i="249"/>
  <c r="G51" i="249"/>
  <c r="F51" i="249"/>
  <c r="E51" i="249"/>
  <c r="D51" i="249"/>
  <c r="I50" i="249"/>
  <c r="H50" i="249"/>
  <c r="G50" i="249"/>
  <c r="F50" i="249"/>
  <c r="E50" i="249"/>
  <c r="D50" i="249"/>
  <c r="I49" i="249"/>
  <c r="H49" i="249"/>
  <c r="G49" i="249"/>
  <c r="F49" i="249"/>
  <c r="E49" i="249"/>
  <c r="D49" i="249"/>
  <c r="I48" i="249"/>
  <c r="H48" i="249"/>
  <c r="G48" i="249"/>
  <c r="F48" i="249"/>
  <c r="E48" i="249"/>
  <c r="D48" i="249"/>
  <c r="I47" i="249"/>
  <c r="H47" i="249"/>
  <c r="G47" i="249"/>
  <c r="F47" i="249"/>
  <c r="E47" i="249"/>
  <c r="D47" i="249"/>
  <c r="I43" i="249"/>
  <c r="H43" i="249"/>
  <c r="G43" i="249"/>
  <c r="F43" i="249"/>
  <c r="E43" i="249"/>
  <c r="D43" i="249"/>
  <c r="I42" i="249"/>
  <c r="H42" i="249"/>
  <c r="G42" i="249"/>
  <c r="F42" i="249"/>
  <c r="E42" i="249"/>
  <c r="D42" i="249"/>
  <c r="I41" i="249"/>
  <c r="H41" i="249"/>
  <c r="G41" i="249"/>
  <c r="F41" i="249"/>
  <c r="E41" i="249"/>
  <c r="D41" i="249"/>
  <c r="I38" i="249"/>
  <c r="H38" i="249"/>
  <c r="G38" i="249"/>
  <c r="F38" i="249"/>
  <c r="E38" i="249"/>
  <c r="D38" i="249"/>
  <c r="I37" i="249"/>
  <c r="H37" i="249"/>
  <c r="G37" i="249"/>
  <c r="F37" i="249"/>
  <c r="E37" i="249"/>
  <c r="D37" i="249"/>
  <c r="I36" i="249"/>
  <c r="H36" i="249"/>
  <c r="G36" i="249"/>
  <c r="F36" i="249"/>
  <c r="E36" i="249"/>
  <c r="D36" i="249"/>
  <c r="I35" i="249"/>
  <c r="H35" i="249"/>
  <c r="G35" i="249"/>
  <c r="F35" i="249"/>
  <c r="E35" i="249"/>
  <c r="D35" i="249"/>
  <c r="I34" i="249"/>
  <c r="H34" i="249"/>
  <c r="G34" i="249"/>
  <c r="F34" i="249"/>
  <c r="E34" i="249"/>
  <c r="D34" i="249"/>
  <c r="I32" i="249"/>
  <c r="H32" i="249"/>
  <c r="G32" i="249"/>
  <c r="F32" i="249"/>
  <c r="E32" i="249"/>
  <c r="D32" i="249"/>
  <c r="I31" i="249"/>
  <c r="H31" i="249"/>
  <c r="G31" i="249"/>
  <c r="F31" i="249"/>
  <c r="E31" i="249"/>
  <c r="D31" i="249"/>
  <c r="I30" i="249"/>
  <c r="H30" i="249"/>
  <c r="G30" i="249"/>
  <c r="F30" i="249"/>
  <c r="E30" i="249"/>
  <c r="D30" i="249"/>
  <c r="I29" i="249"/>
  <c r="H29" i="249"/>
  <c r="G29" i="249"/>
  <c r="F29" i="249"/>
  <c r="E29" i="249"/>
  <c r="D29" i="249"/>
  <c r="I27" i="249"/>
  <c r="H27" i="249"/>
  <c r="G27" i="249"/>
  <c r="F27" i="249"/>
  <c r="E27" i="249"/>
  <c r="D27" i="249"/>
  <c r="I26" i="249"/>
  <c r="H26" i="249"/>
  <c r="G26" i="249"/>
  <c r="F26" i="249"/>
  <c r="E26" i="249"/>
  <c r="D26" i="249"/>
  <c r="I25" i="249"/>
  <c r="H25" i="249"/>
  <c r="G25" i="249"/>
  <c r="F25" i="249"/>
  <c r="E25" i="249"/>
  <c r="D25" i="249"/>
  <c r="I24" i="249"/>
  <c r="H24" i="249"/>
  <c r="G24" i="249"/>
  <c r="F24" i="249"/>
  <c r="E24" i="249"/>
  <c r="D24" i="249"/>
  <c r="I23" i="249"/>
  <c r="H23" i="249"/>
  <c r="G23" i="249"/>
  <c r="F23" i="249"/>
  <c r="E23" i="249"/>
  <c r="D23" i="249"/>
  <c r="I21" i="249"/>
  <c r="H21" i="249"/>
  <c r="G21" i="249"/>
  <c r="F21" i="249"/>
  <c r="E21" i="249"/>
  <c r="D21" i="249"/>
  <c r="I20" i="249"/>
  <c r="H20" i="249"/>
  <c r="G20" i="249"/>
  <c r="F20" i="249"/>
  <c r="E20" i="249"/>
  <c r="D20" i="249"/>
  <c r="I19" i="249"/>
  <c r="H19" i="249"/>
  <c r="G19" i="249"/>
  <c r="F19" i="249"/>
  <c r="E19" i="249"/>
  <c r="D19" i="249"/>
  <c r="I18" i="249"/>
  <c r="H18" i="249"/>
  <c r="G18" i="249"/>
  <c r="F18" i="249"/>
  <c r="E18" i="249"/>
  <c r="D18" i="249"/>
  <c r="I17" i="249"/>
  <c r="H17" i="249"/>
  <c r="G17" i="249"/>
  <c r="F17" i="249"/>
  <c r="E17" i="249"/>
  <c r="D17" i="249"/>
  <c r="I16" i="249"/>
  <c r="H16" i="249"/>
  <c r="G16" i="249"/>
  <c r="F16" i="249"/>
  <c r="E16" i="249"/>
  <c r="D16" i="249"/>
  <c r="I15" i="249"/>
  <c r="H15" i="249"/>
  <c r="G15" i="249"/>
  <c r="F15" i="249"/>
  <c r="E15" i="249"/>
  <c r="D15" i="249"/>
  <c r="I14" i="249"/>
  <c r="H14" i="249"/>
  <c r="G14" i="249"/>
  <c r="F14" i="249"/>
  <c r="E14" i="249"/>
  <c r="D14" i="249"/>
  <c r="I13" i="249"/>
  <c r="H13" i="249"/>
  <c r="G13" i="249"/>
  <c r="F13" i="249"/>
  <c r="E13" i="249"/>
  <c r="D13" i="249"/>
  <c r="I12" i="249"/>
  <c r="H12" i="249"/>
  <c r="G12" i="249"/>
  <c r="F12" i="249"/>
  <c r="E12" i="249"/>
  <c r="D12" i="249"/>
  <c r="I11" i="249"/>
  <c r="H11" i="249"/>
  <c r="G11" i="249"/>
  <c r="F11" i="249"/>
  <c r="E11" i="249"/>
  <c r="D11" i="249"/>
  <c r="I61" i="248"/>
  <c r="H61" i="248"/>
  <c r="G61" i="248"/>
  <c r="F61" i="248"/>
  <c r="E61" i="248"/>
  <c r="D61" i="248"/>
  <c r="I60" i="248"/>
  <c r="H60" i="248"/>
  <c r="G60" i="248"/>
  <c r="F60" i="248"/>
  <c r="E60" i="248"/>
  <c r="D60" i="248"/>
  <c r="J59" i="248"/>
  <c r="I59" i="248"/>
  <c r="H59" i="248"/>
  <c r="G59" i="248"/>
  <c r="F59" i="248"/>
  <c r="E59" i="248"/>
  <c r="D59" i="248"/>
  <c r="I57" i="248"/>
  <c r="H57" i="248"/>
  <c r="G57" i="248"/>
  <c r="F57" i="248"/>
  <c r="E57" i="248"/>
  <c r="D57" i="248"/>
  <c r="I56" i="248"/>
  <c r="H56" i="248"/>
  <c r="G56" i="248"/>
  <c r="F56" i="248"/>
  <c r="E56" i="248"/>
  <c r="D56" i="248"/>
  <c r="I55" i="248"/>
  <c r="H55" i="248"/>
  <c r="G55" i="248"/>
  <c r="F55" i="248"/>
  <c r="E55" i="248"/>
  <c r="D55" i="248"/>
  <c r="I54" i="248"/>
  <c r="H54" i="248"/>
  <c r="G54" i="248"/>
  <c r="F54" i="248"/>
  <c r="E54" i="248"/>
  <c r="D54" i="248"/>
  <c r="I53" i="248"/>
  <c r="H53" i="248"/>
  <c r="G53" i="248"/>
  <c r="F53" i="248"/>
  <c r="E53" i="248"/>
  <c r="D53" i="248"/>
  <c r="I51" i="248"/>
  <c r="H51" i="248"/>
  <c r="G51" i="248"/>
  <c r="F51" i="248"/>
  <c r="E51" i="248"/>
  <c r="D51" i="248"/>
  <c r="I50" i="248"/>
  <c r="H50" i="248"/>
  <c r="G50" i="248"/>
  <c r="F50" i="248"/>
  <c r="E50" i="248"/>
  <c r="D50" i="248"/>
  <c r="I49" i="248"/>
  <c r="H49" i="248"/>
  <c r="G49" i="248"/>
  <c r="F49" i="248"/>
  <c r="E49" i="248"/>
  <c r="D49" i="248"/>
  <c r="I48" i="248"/>
  <c r="H48" i="248"/>
  <c r="G48" i="248"/>
  <c r="F48" i="248"/>
  <c r="E48" i="248"/>
  <c r="D48" i="248"/>
  <c r="I47" i="248"/>
  <c r="H47" i="248"/>
  <c r="G47" i="248"/>
  <c r="F47" i="248"/>
  <c r="E47" i="248"/>
  <c r="D47" i="248"/>
  <c r="I43" i="248"/>
  <c r="H43" i="248"/>
  <c r="G43" i="248"/>
  <c r="F43" i="248"/>
  <c r="E43" i="248"/>
  <c r="D43" i="248"/>
  <c r="I42" i="248"/>
  <c r="H42" i="248"/>
  <c r="G42" i="248"/>
  <c r="F42" i="248"/>
  <c r="E42" i="248"/>
  <c r="D42" i="248"/>
  <c r="I41" i="248"/>
  <c r="H41" i="248"/>
  <c r="G41" i="248"/>
  <c r="F41" i="248"/>
  <c r="E41" i="248"/>
  <c r="D41" i="248"/>
  <c r="I38" i="248"/>
  <c r="H38" i="248"/>
  <c r="G38" i="248"/>
  <c r="F38" i="248"/>
  <c r="E38" i="248"/>
  <c r="D38" i="248"/>
  <c r="I37" i="248"/>
  <c r="H37" i="248"/>
  <c r="G37" i="248"/>
  <c r="F37" i="248"/>
  <c r="E37" i="248"/>
  <c r="D37" i="248"/>
  <c r="I36" i="248"/>
  <c r="H36" i="248"/>
  <c r="G36" i="248"/>
  <c r="F36" i="248"/>
  <c r="E36" i="248"/>
  <c r="D36" i="248"/>
  <c r="I35" i="248"/>
  <c r="H35" i="248"/>
  <c r="G35" i="248"/>
  <c r="F35" i="248"/>
  <c r="E35" i="248"/>
  <c r="D35" i="248"/>
  <c r="I34" i="248"/>
  <c r="H34" i="248"/>
  <c r="G34" i="248"/>
  <c r="F34" i="248"/>
  <c r="E34" i="248"/>
  <c r="D34" i="248"/>
  <c r="I32" i="248"/>
  <c r="H32" i="248"/>
  <c r="G32" i="248"/>
  <c r="F32" i="248"/>
  <c r="E32" i="248"/>
  <c r="D32" i="248"/>
  <c r="I31" i="248"/>
  <c r="H31" i="248"/>
  <c r="G31" i="248"/>
  <c r="F31" i="248"/>
  <c r="E31" i="248"/>
  <c r="D31" i="248"/>
  <c r="I30" i="248"/>
  <c r="H30" i="248"/>
  <c r="G30" i="248"/>
  <c r="F30" i="248"/>
  <c r="E30" i="248"/>
  <c r="D30" i="248"/>
  <c r="I29" i="248"/>
  <c r="H29" i="248"/>
  <c r="G29" i="248"/>
  <c r="F29" i="248"/>
  <c r="E29" i="248"/>
  <c r="D29" i="248"/>
  <c r="I27" i="248"/>
  <c r="H27" i="248"/>
  <c r="G27" i="248"/>
  <c r="F27" i="248"/>
  <c r="E27" i="248"/>
  <c r="D27" i="248"/>
  <c r="I26" i="248"/>
  <c r="H26" i="248"/>
  <c r="G26" i="248"/>
  <c r="F26" i="248"/>
  <c r="E26" i="248"/>
  <c r="D26" i="248"/>
  <c r="I25" i="248"/>
  <c r="H25" i="248"/>
  <c r="G25" i="248"/>
  <c r="F25" i="248"/>
  <c r="E25" i="248"/>
  <c r="D25" i="248"/>
  <c r="I24" i="248"/>
  <c r="H24" i="248"/>
  <c r="G24" i="248"/>
  <c r="F24" i="248"/>
  <c r="E24" i="248"/>
  <c r="D24" i="248"/>
  <c r="I23" i="248"/>
  <c r="H23" i="248"/>
  <c r="G23" i="248"/>
  <c r="F23" i="248"/>
  <c r="E23" i="248"/>
  <c r="D23" i="248"/>
  <c r="I21" i="248"/>
  <c r="H21" i="248"/>
  <c r="G21" i="248"/>
  <c r="F21" i="248"/>
  <c r="E21" i="248"/>
  <c r="D21" i="248"/>
  <c r="I20" i="248"/>
  <c r="H20" i="248"/>
  <c r="G20" i="248"/>
  <c r="F20" i="248"/>
  <c r="E20" i="248"/>
  <c r="D20" i="248"/>
  <c r="I19" i="248"/>
  <c r="H19" i="248"/>
  <c r="G19" i="248"/>
  <c r="F19" i="248"/>
  <c r="E19" i="248"/>
  <c r="D19" i="248"/>
  <c r="I18" i="248"/>
  <c r="H18" i="248"/>
  <c r="G18" i="248"/>
  <c r="F18" i="248"/>
  <c r="E18" i="248"/>
  <c r="D18" i="248"/>
  <c r="I17" i="248"/>
  <c r="H17" i="248"/>
  <c r="G17" i="248"/>
  <c r="F17" i="248"/>
  <c r="E17" i="248"/>
  <c r="D17" i="248"/>
  <c r="I16" i="248"/>
  <c r="H16" i="248"/>
  <c r="G16" i="248"/>
  <c r="F16" i="248"/>
  <c r="E16" i="248"/>
  <c r="D16" i="248"/>
  <c r="I15" i="248"/>
  <c r="H15" i="248"/>
  <c r="G15" i="248"/>
  <c r="F15" i="248"/>
  <c r="E15" i="248"/>
  <c r="D15" i="248"/>
  <c r="I14" i="248"/>
  <c r="H14" i="248"/>
  <c r="G14" i="248"/>
  <c r="F14" i="248"/>
  <c r="E14" i="248"/>
  <c r="D14" i="248"/>
  <c r="I13" i="248"/>
  <c r="H13" i="248"/>
  <c r="G13" i="248"/>
  <c r="F13" i="248"/>
  <c r="E13" i="248"/>
  <c r="D13" i="248"/>
  <c r="I12" i="248"/>
  <c r="H12" i="248"/>
  <c r="G12" i="248"/>
  <c r="F12" i="248"/>
  <c r="E12" i="248"/>
  <c r="D12" i="248"/>
  <c r="I11" i="248"/>
  <c r="H11" i="248"/>
  <c r="G11" i="248"/>
  <c r="F11" i="248"/>
  <c r="E11" i="248"/>
  <c r="D11" i="248"/>
  <c r="I158" i="247"/>
  <c r="H158" i="247"/>
  <c r="G158" i="247"/>
  <c r="F158" i="247"/>
  <c r="E158" i="247"/>
  <c r="D158" i="247"/>
  <c r="I157" i="247"/>
  <c r="H157" i="247"/>
  <c r="G157" i="247"/>
  <c r="F157" i="247"/>
  <c r="E157" i="247"/>
  <c r="D157" i="247"/>
  <c r="J156" i="247"/>
  <c r="I156" i="247"/>
  <c r="H156" i="247"/>
  <c r="G156" i="247"/>
  <c r="F156" i="247"/>
  <c r="E156" i="247"/>
  <c r="D156" i="247"/>
  <c r="I153" i="247"/>
  <c r="H153" i="247"/>
  <c r="G153" i="247"/>
  <c r="F153" i="247"/>
  <c r="E153" i="247"/>
  <c r="D153" i="247"/>
  <c r="I152" i="247"/>
  <c r="H152" i="247"/>
  <c r="G152" i="247"/>
  <c r="F152" i="247"/>
  <c r="E152" i="247"/>
  <c r="D152" i="247"/>
  <c r="I151" i="247"/>
  <c r="H151" i="247"/>
  <c r="G151" i="247"/>
  <c r="F151" i="247"/>
  <c r="E151" i="247"/>
  <c r="D151" i="247"/>
  <c r="I150" i="247"/>
  <c r="H150" i="247"/>
  <c r="G150" i="247"/>
  <c r="F150" i="247"/>
  <c r="E150" i="247"/>
  <c r="D150" i="247"/>
  <c r="I149" i="247"/>
  <c r="H149" i="247"/>
  <c r="G149" i="247"/>
  <c r="F149" i="247"/>
  <c r="E149" i="247"/>
  <c r="D149" i="247"/>
  <c r="I148" i="247"/>
  <c r="H148" i="247"/>
  <c r="G148" i="247"/>
  <c r="F148" i="247"/>
  <c r="E148" i="247"/>
  <c r="D148" i="247"/>
  <c r="I147" i="247"/>
  <c r="H147" i="247"/>
  <c r="G147" i="247"/>
  <c r="F147" i="247"/>
  <c r="E147" i="247"/>
  <c r="D147" i="247"/>
  <c r="I145" i="247"/>
  <c r="H145" i="247"/>
  <c r="G145" i="247"/>
  <c r="F145" i="247"/>
  <c r="E145" i="247"/>
  <c r="D145" i="247"/>
  <c r="I144" i="247"/>
  <c r="H144" i="247"/>
  <c r="G144" i="247"/>
  <c r="F144" i="247"/>
  <c r="E144" i="247"/>
  <c r="D144" i="247"/>
  <c r="I143" i="247"/>
  <c r="H143" i="247"/>
  <c r="G143" i="247"/>
  <c r="F143" i="247"/>
  <c r="E143" i="247"/>
  <c r="D143" i="247"/>
  <c r="I142" i="247"/>
  <c r="H142" i="247"/>
  <c r="G142" i="247"/>
  <c r="F142" i="247"/>
  <c r="E142" i="247"/>
  <c r="D142" i="247"/>
  <c r="I141" i="247"/>
  <c r="H141" i="247"/>
  <c r="G141" i="247"/>
  <c r="F141" i="247"/>
  <c r="E141" i="247"/>
  <c r="D141" i="247"/>
  <c r="I139" i="247"/>
  <c r="H139" i="247"/>
  <c r="G139" i="247"/>
  <c r="F139" i="247"/>
  <c r="E139" i="247"/>
  <c r="D139" i="247"/>
  <c r="I138" i="247"/>
  <c r="H138" i="247"/>
  <c r="G138" i="247"/>
  <c r="F138" i="247"/>
  <c r="E138" i="247"/>
  <c r="D138" i="247"/>
  <c r="I137" i="247"/>
  <c r="H137" i="247"/>
  <c r="G137" i="247"/>
  <c r="F137" i="247"/>
  <c r="E137" i="247"/>
  <c r="D137" i="247"/>
  <c r="I136" i="247"/>
  <c r="H136" i="247"/>
  <c r="G136" i="247"/>
  <c r="F136" i="247"/>
  <c r="E136" i="247"/>
  <c r="D136" i="247"/>
  <c r="I135" i="247"/>
  <c r="H135" i="247"/>
  <c r="G135" i="247"/>
  <c r="F135" i="247"/>
  <c r="E135" i="247"/>
  <c r="D135" i="247"/>
  <c r="I134" i="247"/>
  <c r="H134" i="247"/>
  <c r="G134" i="247"/>
  <c r="F134" i="247"/>
  <c r="E134" i="247"/>
  <c r="D134" i="247"/>
  <c r="I132" i="247"/>
  <c r="H132" i="247"/>
  <c r="G132" i="247"/>
  <c r="F132" i="247"/>
  <c r="E132" i="247"/>
  <c r="D132" i="247"/>
  <c r="I131" i="247"/>
  <c r="H131" i="247"/>
  <c r="G131" i="247"/>
  <c r="F131" i="247"/>
  <c r="E131" i="247"/>
  <c r="D131" i="247"/>
  <c r="I130" i="247"/>
  <c r="H130" i="247"/>
  <c r="G130" i="247"/>
  <c r="F130" i="247"/>
  <c r="E130" i="247"/>
  <c r="D130" i="247"/>
  <c r="I127" i="247"/>
  <c r="H127" i="247"/>
  <c r="G127" i="247"/>
  <c r="F127" i="247"/>
  <c r="E127" i="247"/>
  <c r="D127" i="247"/>
  <c r="I126" i="247"/>
  <c r="H126" i="247"/>
  <c r="G126" i="247"/>
  <c r="F126" i="247"/>
  <c r="E126" i="247"/>
  <c r="D126" i="247"/>
  <c r="I125" i="247"/>
  <c r="H125" i="247"/>
  <c r="G125" i="247"/>
  <c r="F125" i="247"/>
  <c r="E125" i="247"/>
  <c r="D125" i="247"/>
  <c r="I124" i="247"/>
  <c r="H124" i="247"/>
  <c r="G124" i="247"/>
  <c r="F124" i="247"/>
  <c r="E124" i="247"/>
  <c r="D124" i="247"/>
  <c r="I123" i="247"/>
  <c r="H123" i="247"/>
  <c r="G123" i="247"/>
  <c r="F123" i="247"/>
  <c r="E123" i="247"/>
  <c r="D123" i="247"/>
  <c r="I122" i="247"/>
  <c r="H122" i="247"/>
  <c r="G122" i="247"/>
  <c r="F122" i="247"/>
  <c r="E122" i="247"/>
  <c r="D122" i="247"/>
  <c r="I121" i="247"/>
  <c r="H121" i="247"/>
  <c r="G121" i="247"/>
  <c r="F121" i="247"/>
  <c r="E121" i="247"/>
  <c r="D121" i="247"/>
  <c r="I120" i="247"/>
  <c r="H120" i="247"/>
  <c r="G120" i="247"/>
  <c r="F120" i="247"/>
  <c r="E120" i="247"/>
  <c r="D120" i="247"/>
  <c r="I119" i="247"/>
  <c r="H119" i="247"/>
  <c r="G119" i="247"/>
  <c r="F119" i="247"/>
  <c r="E119" i="247"/>
  <c r="D119" i="247"/>
  <c r="I118" i="247"/>
  <c r="H118" i="247"/>
  <c r="G118" i="247"/>
  <c r="F118" i="247"/>
  <c r="E118" i="247"/>
  <c r="D118" i="247"/>
  <c r="I117" i="247"/>
  <c r="H117" i="247"/>
  <c r="G117" i="247"/>
  <c r="F117" i="247"/>
  <c r="E117" i="247"/>
  <c r="D117" i="247"/>
  <c r="I116" i="247"/>
  <c r="H116" i="247"/>
  <c r="G116" i="247"/>
  <c r="F116" i="247"/>
  <c r="E116" i="247"/>
  <c r="D116" i="247"/>
  <c r="I115" i="247"/>
  <c r="H115" i="247"/>
  <c r="G115" i="247"/>
  <c r="F115" i="247"/>
  <c r="E115" i="247"/>
  <c r="D115" i="247"/>
  <c r="I113" i="247"/>
  <c r="H113" i="247"/>
  <c r="G113" i="247"/>
  <c r="F113" i="247"/>
  <c r="E113" i="247"/>
  <c r="D113" i="247"/>
  <c r="I112" i="247"/>
  <c r="H112" i="247"/>
  <c r="G112" i="247"/>
  <c r="F112" i="247"/>
  <c r="E112" i="247"/>
  <c r="D112" i="247"/>
  <c r="I111" i="247"/>
  <c r="H111" i="247"/>
  <c r="G111" i="247"/>
  <c r="F111" i="247"/>
  <c r="E111" i="247"/>
  <c r="D111" i="247"/>
  <c r="I110" i="247"/>
  <c r="H110" i="247"/>
  <c r="G110" i="247"/>
  <c r="F110" i="247"/>
  <c r="E110" i="247"/>
  <c r="D110" i="247"/>
  <c r="I109" i="247"/>
  <c r="H109" i="247"/>
  <c r="G109" i="247"/>
  <c r="F109" i="247"/>
  <c r="E109" i="247"/>
  <c r="D109" i="247"/>
  <c r="I108" i="247"/>
  <c r="H108" i="247"/>
  <c r="G108" i="247"/>
  <c r="F108" i="247"/>
  <c r="E108" i="247"/>
  <c r="D108" i="247"/>
  <c r="I107" i="247"/>
  <c r="H107" i="247"/>
  <c r="G107" i="247"/>
  <c r="F107" i="247"/>
  <c r="E107" i="247"/>
  <c r="D107" i="247"/>
  <c r="I106" i="247"/>
  <c r="H106" i="247"/>
  <c r="G106" i="247"/>
  <c r="F106" i="247"/>
  <c r="E106" i="247"/>
  <c r="D106" i="247"/>
  <c r="I105" i="247"/>
  <c r="H105" i="247"/>
  <c r="G105" i="247"/>
  <c r="F105" i="247"/>
  <c r="E105" i="247"/>
  <c r="D105" i="247"/>
  <c r="I104" i="247"/>
  <c r="H104" i="247"/>
  <c r="G104" i="247"/>
  <c r="F104" i="247"/>
  <c r="E104" i="247"/>
  <c r="D104" i="247"/>
  <c r="I103" i="247"/>
  <c r="H103" i="247"/>
  <c r="G103" i="247"/>
  <c r="F103" i="247"/>
  <c r="E103" i="247"/>
  <c r="D103" i="247"/>
  <c r="I102" i="247"/>
  <c r="H102" i="247"/>
  <c r="G102" i="247"/>
  <c r="F102" i="247"/>
  <c r="E102" i="247"/>
  <c r="D102" i="247"/>
  <c r="I101" i="247"/>
  <c r="H101" i="247"/>
  <c r="G101" i="247"/>
  <c r="F101" i="247"/>
  <c r="E101" i="247"/>
  <c r="D101" i="247"/>
  <c r="I100" i="247"/>
  <c r="H100" i="247"/>
  <c r="G100" i="247"/>
  <c r="F100" i="247"/>
  <c r="E100" i="247"/>
  <c r="D100" i="247"/>
  <c r="I99" i="247"/>
  <c r="H99" i="247"/>
  <c r="G99" i="247"/>
  <c r="F99" i="247"/>
  <c r="E99" i="247"/>
  <c r="D99" i="247"/>
  <c r="I98" i="247"/>
  <c r="H98" i="247"/>
  <c r="G98" i="247"/>
  <c r="F98" i="247"/>
  <c r="E98" i="247"/>
  <c r="D98" i="247"/>
  <c r="I97" i="247"/>
  <c r="H97" i="247"/>
  <c r="G97" i="247"/>
  <c r="F97" i="247"/>
  <c r="E97" i="247"/>
  <c r="D97" i="247"/>
  <c r="I96" i="247"/>
  <c r="H96" i="247"/>
  <c r="G96" i="247"/>
  <c r="F96" i="247"/>
  <c r="E96" i="247"/>
  <c r="D96" i="247"/>
  <c r="I95" i="247"/>
  <c r="H95" i="247"/>
  <c r="G95" i="247"/>
  <c r="F95" i="247"/>
  <c r="E95" i="247"/>
  <c r="D95" i="247"/>
  <c r="I94" i="247"/>
  <c r="H94" i="247"/>
  <c r="G94" i="247"/>
  <c r="F94" i="247"/>
  <c r="E94" i="247"/>
  <c r="D94" i="247"/>
  <c r="I88" i="247"/>
  <c r="H88" i="247"/>
  <c r="G88" i="247"/>
  <c r="F88" i="247"/>
  <c r="E88" i="247"/>
  <c r="D88" i="247"/>
  <c r="I87" i="247"/>
  <c r="H87" i="247"/>
  <c r="G87" i="247"/>
  <c r="F87" i="247"/>
  <c r="E87" i="247"/>
  <c r="D87" i="247"/>
  <c r="I86" i="247"/>
  <c r="H86" i="247"/>
  <c r="G86" i="247"/>
  <c r="F86" i="247"/>
  <c r="E86" i="247"/>
  <c r="D86" i="247"/>
  <c r="I85" i="247"/>
  <c r="H85" i="247"/>
  <c r="G85" i="247"/>
  <c r="F85" i="247"/>
  <c r="E85" i="247"/>
  <c r="D85" i="247"/>
  <c r="I84" i="247"/>
  <c r="H84" i="247"/>
  <c r="G84" i="247"/>
  <c r="F84" i="247"/>
  <c r="E84" i="247"/>
  <c r="D84" i="247"/>
  <c r="I83" i="247"/>
  <c r="H83" i="247"/>
  <c r="G83" i="247"/>
  <c r="F83" i="247"/>
  <c r="E83" i="247"/>
  <c r="D83" i="247"/>
  <c r="I81" i="247"/>
  <c r="H81" i="247"/>
  <c r="G81" i="247"/>
  <c r="F81" i="247"/>
  <c r="E81" i="247"/>
  <c r="D81" i="247"/>
  <c r="I80" i="247"/>
  <c r="H80" i="247"/>
  <c r="G80" i="247"/>
  <c r="F80" i="247"/>
  <c r="E80" i="247"/>
  <c r="D80" i="247"/>
  <c r="I79" i="247"/>
  <c r="H79" i="247"/>
  <c r="G79" i="247"/>
  <c r="F79" i="247"/>
  <c r="E79" i="247"/>
  <c r="D79" i="247"/>
  <c r="I77" i="247"/>
  <c r="H77" i="247"/>
  <c r="G77" i="247"/>
  <c r="F77" i="247"/>
  <c r="E77" i="247"/>
  <c r="D77" i="247"/>
  <c r="I76" i="247"/>
  <c r="H76" i="247"/>
  <c r="G76" i="247"/>
  <c r="F76" i="247"/>
  <c r="E76" i="247"/>
  <c r="D76" i="247"/>
  <c r="I74" i="247"/>
  <c r="H74" i="247"/>
  <c r="G74" i="247"/>
  <c r="F74" i="247"/>
  <c r="E74" i="247"/>
  <c r="D74" i="247"/>
  <c r="I73" i="247"/>
  <c r="H73" i="247"/>
  <c r="G73" i="247"/>
  <c r="F73" i="247"/>
  <c r="E73" i="247"/>
  <c r="D73" i="247"/>
  <c r="I72" i="247"/>
  <c r="H72" i="247"/>
  <c r="G72" i="247"/>
  <c r="F72" i="247"/>
  <c r="E72" i="247"/>
  <c r="D72" i="247"/>
  <c r="I71" i="247"/>
  <c r="H71" i="247"/>
  <c r="G71" i="247"/>
  <c r="F71" i="247"/>
  <c r="E71" i="247"/>
  <c r="D71" i="247"/>
  <c r="I69" i="247"/>
  <c r="H69" i="247"/>
  <c r="G69" i="247"/>
  <c r="F69" i="247"/>
  <c r="E69" i="247"/>
  <c r="D69" i="247"/>
  <c r="I68" i="247"/>
  <c r="H68" i="247"/>
  <c r="G68" i="247"/>
  <c r="F68" i="247"/>
  <c r="E68" i="247"/>
  <c r="D68" i="247"/>
  <c r="I67" i="247"/>
  <c r="H67" i="247"/>
  <c r="G67" i="247"/>
  <c r="F67" i="247"/>
  <c r="E67" i="247"/>
  <c r="D67" i="247"/>
  <c r="I64" i="247"/>
  <c r="H64" i="247"/>
  <c r="G64" i="247"/>
  <c r="F64" i="247"/>
  <c r="E64" i="247"/>
  <c r="D64" i="247"/>
  <c r="I63" i="247"/>
  <c r="H63" i="247"/>
  <c r="G63" i="247"/>
  <c r="F63" i="247"/>
  <c r="E63" i="247"/>
  <c r="D63" i="247"/>
  <c r="I62" i="247"/>
  <c r="H62" i="247"/>
  <c r="G62" i="247"/>
  <c r="F62" i="247"/>
  <c r="E62" i="247"/>
  <c r="D62" i="247"/>
  <c r="I61" i="247"/>
  <c r="H61" i="247"/>
  <c r="G61" i="247"/>
  <c r="F61" i="247"/>
  <c r="E61" i="247"/>
  <c r="D61" i="247"/>
  <c r="I59" i="247"/>
  <c r="H59" i="247"/>
  <c r="G59" i="247"/>
  <c r="F59" i="247"/>
  <c r="E59" i="247"/>
  <c r="D59" i="247"/>
  <c r="I58" i="247"/>
  <c r="H58" i="247"/>
  <c r="G58" i="247"/>
  <c r="F58" i="247"/>
  <c r="E58" i="247"/>
  <c r="D58" i="247"/>
  <c r="I57" i="247"/>
  <c r="H57" i="247"/>
  <c r="G57" i="247"/>
  <c r="F57" i="247"/>
  <c r="E57" i="247"/>
  <c r="D57" i="247"/>
  <c r="I56" i="247"/>
  <c r="H56" i="247"/>
  <c r="G56" i="247"/>
  <c r="F56" i="247"/>
  <c r="E56" i="247"/>
  <c r="D56" i="247"/>
  <c r="I54" i="247"/>
  <c r="H54" i="247"/>
  <c r="G54" i="247"/>
  <c r="F54" i="247"/>
  <c r="E54" i="247"/>
  <c r="D54" i="247"/>
  <c r="I53" i="247"/>
  <c r="H53" i="247"/>
  <c r="G53" i="247"/>
  <c r="F53" i="247"/>
  <c r="E53" i="247"/>
  <c r="D53" i="247"/>
  <c r="I52" i="247"/>
  <c r="H52" i="247"/>
  <c r="G52" i="247"/>
  <c r="F52" i="247"/>
  <c r="E52" i="247"/>
  <c r="D52" i="247"/>
  <c r="I51" i="247"/>
  <c r="H51" i="247"/>
  <c r="G51" i="247"/>
  <c r="F51" i="247"/>
  <c r="E51" i="247"/>
  <c r="D51" i="247"/>
  <c r="I50" i="247"/>
  <c r="H50" i="247"/>
  <c r="G50" i="247"/>
  <c r="F50" i="247"/>
  <c r="E50" i="247"/>
  <c r="D50" i="247"/>
  <c r="I48" i="247"/>
  <c r="H48" i="247"/>
  <c r="G48" i="247"/>
  <c r="F48" i="247"/>
  <c r="E48" i="247"/>
  <c r="D48" i="247"/>
  <c r="I47" i="247"/>
  <c r="H47" i="247"/>
  <c r="G47" i="247"/>
  <c r="F47" i="247"/>
  <c r="E47" i="247"/>
  <c r="D47" i="247"/>
  <c r="I46" i="247"/>
  <c r="H46" i="247"/>
  <c r="G46" i="247"/>
  <c r="F46" i="247"/>
  <c r="E46" i="247"/>
  <c r="D46" i="247"/>
  <c r="I45" i="247"/>
  <c r="H45" i="247"/>
  <c r="G45" i="247"/>
  <c r="F45" i="247"/>
  <c r="E45" i="247"/>
  <c r="D45" i="247"/>
  <c r="I44" i="247"/>
  <c r="H44" i="247"/>
  <c r="G44" i="247"/>
  <c r="F44" i="247"/>
  <c r="E44" i="247"/>
  <c r="D44" i="247"/>
  <c r="I43" i="247"/>
  <c r="H43" i="247"/>
  <c r="G43" i="247"/>
  <c r="F43" i="247"/>
  <c r="E43" i="247"/>
  <c r="D43" i="247"/>
  <c r="I42" i="247"/>
  <c r="H42" i="247"/>
  <c r="G42" i="247"/>
  <c r="F42" i="247"/>
  <c r="E42" i="247"/>
  <c r="D42" i="247"/>
  <c r="I41" i="247"/>
  <c r="H41" i="247"/>
  <c r="G41" i="247"/>
  <c r="F41" i="247"/>
  <c r="E41" i="247"/>
  <c r="D41" i="247"/>
  <c r="I40" i="247"/>
  <c r="H40" i="247"/>
  <c r="G40" i="247"/>
  <c r="F40" i="247"/>
  <c r="E40" i="247"/>
  <c r="D40" i="247"/>
  <c r="I39" i="247"/>
  <c r="H39" i="247"/>
  <c r="G39" i="247"/>
  <c r="F39" i="247"/>
  <c r="E39" i="247"/>
  <c r="D39" i="247"/>
  <c r="I38" i="247"/>
  <c r="H38" i="247"/>
  <c r="G38" i="247"/>
  <c r="F38" i="247"/>
  <c r="E38" i="247"/>
  <c r="D38" i="247"/>
  <c r="I36" i="247"/>
  <c r="H36" i="247"/>
  <c r="G36" i="247"/>
  <c r="F36" i="247"/>
  <c r="E36" i="247"/>
  <c r="D36" i="247"/>
  <c r="I35" i="247"/>
  <c r="H35" i="247"/>
  <c r="G35" i="247"/>
  <c r="F35" i="247"/>
  <c r="E35" i="247"/>
  <c r="D35" i="247"/>
  <c r="I34" i="247"/>
  <c r="H34" i="247"/>
  <c r="G34" i="247"/>
  <c r="F34" i="247"/>
  <c r="E34" i="247"/>
  <c r="D34" i="247"/>
  <c r="I33" i="247"/>
  <c r="H33" i="247"/>
  <c r="G33" i="247"/>
  <c r="F33" i="247"/>
  <c r="E33" i="247"/>
  <c r="D33" i="247"/>
  <c r="I32" i="247"/>
  <c r="H32" i="247"/>
  <c r="G32" i="247"/>
  <c r="F32" i="247"/>
  <c r="E32" i="247"/>
  <c r="D32" i="247"/>
  <c r="I31" i="247"/>
  <c r="H31" i="247"/>
  <c r="G31" i="247"/>
  <c r="F31" i="247"/>
  <c r="E31" i="247"/>
  <c r="D31" i="247"/>
  <c r="I30" i="247"/>
  <c r="H30" i="247"/>
  <c r="G30" i="247"/>
  <c r="F30" i="247"/>
  <c r="E30" i="247"/>
  <c r="D30" i="247"/>
  <c r="I28" i="247"/>
  <c r="H28" i="247"/>
  <c r="G28" i="247"/>
  <c r="F28" i="247"/>
  <c r="E28" i="247"/>
  <c r="D28" i="247"/>
  <c r="I27" i="247"/>
  <c r="H27" i="247"/>
  <c r="G27" i="247"/>
  <c r="F27" i="247"/>
  <c r="E27" i="247"/>
  <c r="D27" i="247"/>
  <c r="I26" i="247"/>
  <c r="H26" i="247"/>
  <c r="G26" i="247"/>
  <c r="F26" i="247"/>
  <c r="E26" i="247"/>
  <c r="D26" i="247"/>
  <c r="I25" i="247"/>
  <c r="H25" i="247"/>
  <c r="G25" i="247"/>
  <c r="F25" i="247"/>
  <c r="E25" i="247"/>
  <c r="D25" i="247"/>
  <c r="I24" i="247"/>
  <c r="H24" i="247"/>
  <c r="G24" i="247"/>
  <c r="F24" i="247"/>
  <c r="E24" i="247"/>
  <c r="D24" i="247"/>
  <c r="I23" i="247"/>
  <c r="H23" i="247"/>
  <c r="G23" i="247"/>
  <c r="F23" i="247"/>
  <c r="E23" i="247"/>
  <c r="D23" i="247"/>
  <c r="I21" i="247"/>
  <c r="H21" i="247"/>
  <c r="G21" i="247"/>
  <c r="F21" i="247"/>
  <c r="E21" i="247"/>
  <c r="D21" i="247"/>
  <c r="I20" i="247"/>
  <c r="H20" i="247"/>
  <c r="G20" i="247"/>
  <c r="F20" i="247"/>
  <c r="E20" i="247"/>
  <c r="D20" i="247"/>
  <c r="I19" i="247"/>
  <c r="H19" i="247"/>
  <c r="G19" i="247"/>
  <c r="F19" i="247"/>
  <c r="E19" i="247"/>
  <c r="D19" i="247"/>
  <c r="I18" i="247"/>
  <c r="H18" i="247"/>
  <c r="G18" i="247"/>
  <c r="F18" i="247"/>
  <c r="E18" i="247"/>
  <c r="D18" i="247"/>
  <c r="I17" i="247"/>
  <c r="H17" i="247"/>
  <c r="G17" i="247"/>
  <c r="F17" i="247"/>
  <c r="E17" i="247"/>
  <c r="D17" i="247"/>
  <c r="I16" i="247"/>
  <c r="H16" i="247"/>
  <c r="G16" i="247"/>
  <c r="F16" i="247"/>
  <c r="E16" i="247"/>
  <c r="D16" i="247"/>
  <c r="I14" i="247"/>
  <c r="H14" i="247"/>
  <c r="G14" i="247"/>
  <c r="F14" i="247"/>
  <c r="E14" i="247"/>
  <c r="D14" i="247"/>
  <c r="I13" i="247"/>
  <c r="H13" i="247"/>
  <c r="G13" i="247"/>
  <c r="F13" i="247"/>
  <c r="E13" i="247"/>
  <c r="D13" i="247"/>
  <c r="I12" i="247"/>
  <c r="H12" i="247"/>
  <c r="G12" i="247"/>
  <c r="F12" i="247"/>
  <c r="E12" i="247"/>
  <c r="D12" i="247"/>
  <c r="I11" i="247"/>
  <c r="H11" i="247"/>
  <c r="G11" i="247"/>
  <c r="F11" i="247"/>
  <c r="E11" i="247"/>
  <c r="D11" i="247"/>
  <c r="I10" i="247"/>
  <c r="H10" i="247"/>
  <c r="G10" i="247"/>
  <c r="F10" i="247"/>
  <c r="E10" i="247"/>
  <c r="D10" i="247"/>
  <c r="I9" i="247"/>
  <c r="H9" i="247"/>
  <c r="G9" i="247"/>
  <c r="F9" i="247"/>
  <c r="E9" i="247"/>
  <c r="D9" i="247"/>
  <c r="J5" i="247"/>
  <c r="I158" i="246"/>
  <c r="H158" i="246"/>
  <c r="G158" i="246"/>
  <c r="F158" i="246"/>
  <c r="E158" i="246"/>
  <c r="D158" i="246"/>
  <c r="I157" i="246"/>
  <c r="H157" i="246"/>
  <c r="G157" i="246"/>
  <c r="F157" i="246"/>
  <c r="E157" i="246"/>
  <c r="D157" i="246"/>
  <c r="J156" i="246"/>
  <c r="I156" i="246"/>
  <c r="H156" i="246"/>
  <c r="G156" i="246"/>
  <c r="F156" i="246"/>
  <c r="E156" i="246"/>
  <c r="D156" i="246"/>
  <c r="I153" i="246"/>
  <c r="H153" i="246"/>
  <c r="G153" i="246"/>
  <c r="F153" i="246"/>
  <c r="E153" i="246"/>
  <c r="D153" i="246"/>
  <c r="I152" i="246"/>
  <c r="H152" i="246"/>
  <c r="G152" i="246"/>
  <c r="F152" i="246"/>
  <c r="E152" i="246"/>
  <c r="D152" i="246"/>
  <c r="I151" i="246"/>
  <c r="H151" i="246"/>
  <c r="G151" i="246"/>
  <c r="F151" i="246"/>
  <c r="E151" i="246"/>
  <c r="D151" i="246"/>
  <c r="I150" i="246"/>
  <c r="H150" i="246"/>
  <c r="G150" i="246"/>
  <c r="F150" i="246"/>
  <c r="E150" i="246"/>
  <c r="D150" i="246"/>
  <c r="I149" i="246"/>
  <c r="H149" i="246"/>
  <c r="G149" i="246"/>
  <c r="F149" i="246"/>
  <c r="E149" i="246"/>
  <c r="D149" i="246"/>
  <c r="I148" i="246"/>
  <c r="H148" i="246"/>
  <c r="G148" i="246"/>
  <c r="F148" i="246"/>
  <c r="E148" i="246"/>
  <c r="D148" i="246"/>
  <c r="I147" i="246"/>
  <c r="H147" i="246"/>
  <c r="G147" i="246"/>
  <c r="F147" i="246"/>
  <c r="E147" i="246"/>
  <c r="D147" i="246"/>
  <c r="I145" i="246"/>
  <c r="H145" i="246"/>
  <c r="G145" i="246"/>
  <c r="F145" i="246"/>
  <c r="E145" i="246"/>
  <c r="D145" i="246"/>
  <c r="I144" i="246"/>
  <c r="H144" i="246"/>
  <c r="G144" i="246"/>
  <c r="F144" i="246"/>
  <c r="E144" i="246"/>
  <c r="D144" i="246"/>
  <c r="I143" i="246"/>
  <c r="H143" i="246"/>
  <c r="G143" i="246"/>
  <c r="F143" i="246"/>
  <c r="E143" i="246"/>
  <c r="D143" i="246"/>
  <c r="I142" i="246"/>
  <c r="H142" i="246"/>
  <c r="G142" i="246"/>
  <c r="F142" i="246"/>
  <c r="E142" i="246"/>
  <c r="D142" i="246"/>
  <c r="I141" i="246"/>
  <c r="H141" i="246"/>
  <c r="G141" i="246"/>
  <c r="F141" i="246"/>
  <c r="E141" i="246"/>
  <c r="D141" i="246"/>
  <c r="I139" i="246"/>
  <c r="H139" i="246"/>
  <c r="G139" i="246"/>
  <c r="F139" i="246"/>
  <c r="E139" i="246"/>
  <c r="D139" i="246"/>
  <c r="I138" i="246"/>
  <c r="H138" i="246"/>
  <c r="G138" i="246"/>
  <c r="F138" i="246"/>
  <c r="E138" i="246"/>
  <c r="D138" i="246"/>
  <c r="I137" i="246"/>
  <c r="H137" i="246"/>
  <c r="G137" i="246"/>
  <c r="F137" i="246"/>
  <c r="E137" i="246"/>
  <c r="D137" i="246"/>
  <c r="I136" i="246"/>
  <c r="H136" i="246"/>
  <c r="G136" i="246"/>
  <c r="F136" i="246"/>
  <c r="E136" i="246"/>
  <c r="D136" i="246"/>
  <c r="I135" i="246"/>
  <c r="H135" i="246"/>
  <c r="G135" i="246"/>
  <c r="F135" i="246"/>
  <c r="E135" i="246"/>
  <c r="D135" i="246"/>
  <c r="I134" i="246"/>
  <c r="H134" i="246"/>
  <c r="G134" i="246"/>
  <c r="F134" i="246"/>
  <c r="E134" i="246"/>
  <c r="D134" i="246"/>
  <c r="I132" i="246"/>
  <c r="H132" i="246"/>
  <c r="G132" i="246"/>
  <c r="F132" i="246"/>
  <c r="E132" i="246"/>
  <c r="D132" i="246"/>
  <c r="I131" i="246"/>
  <c r="H131" i="246"/>
  <c r="G131" i="246"/>
  <c r="F131" i="246"/>
  <c r="E131" i="246"/>
  <c r="D131" i="246"/>
  <c r="I130" i="246"/>
  <c r="H130" i="246"/>
  <c r="G130" i="246"/>
  <c r="F130" i="246"/>
  <c r="E130" i="246"/>
  <c r="D130" i="246"/>
  <c r="I127" i="246"/>
  <c r="H127" i="246"/>
  <c r="G127" i="246"/>
  <c r="F127" i="246"/>
  <c r="E127" i="246"/>
  <c r="D127" i="246"/>
  <c r="I126" i="246"/>
  <c r="H126" i="246"/>
  <c r="G126" i="246"/>
  <c r="F126" i="246"/>
  <c r="E126" i="246"/>
  <c r="D126" i="246"/>
  <c r="I125" i="246"/>
  <c r="H125" i="246"/>
  <c r="G125" i="246"/>
  <c r="F125" i="246"/>
  <c r="E125" i="246"/>
  <c r="D125" i="246"/>
  <c r="I124" i="246"/>
  <c r="H124" i="246"/>
  <c r="G124" i="246"/>
  <c r="F124" i="246"/>
  <c r="E124" i="246"/>
  <c r="D124" i="246"/>
  <c r="I123" i="246"/>
  <c r="H123" i="246"/>
  <c r="G123" i="246"/>
  <c r="F123" i="246"/>
  <c r="E123" i="246"/>
  <c r="D123" i="246"/>
  <c r="I122" i="246"/>
  <c r="H122" i="246"/>
  <c r="G122" i="246"/>
  <c r="F122" i="246"/>
  <c r="E122" i="246"/>
  <c r="D122" i="246"/>
  <c r="I121" i="246"/>
  <c r="H121" i="246"/>
  <c r="G121" i="246"/>
  <c r="F121" i="246"/>
  <c r="E121" i="246"/>
  <c r="D121" i="246"/>
  <c r="I120" i="246"/>
  <c r="H120" i="246"/>
  <c r="G120" i="246"/>
  <c r="F120" i="246"/>
  <c r="E120" i="246"/>
  <c r="D120" i="246"/>
  <c r="I119" i="246"/>
  <c r="H119" i="246"/>
  <c r="G119" i="246"/>
  <c r="F119" i="246"/>
  <c r="E119" i="246"/>
  <c r="D119" i="246"/>
  <c r="I118" i="246"/>
  <c r="H118" i="246"/>
  <c r="G118" i="246"/>
  <c r="F118" i="246"/>
  <c r="E118" i="246"/>
  <c r="D118" i="246"/>
  <c r="I117" i="246"/>
  <c r="H117" i="246"/>
  <c r="G117" i="246"/>
  <c r="F117" i="246"/>
  <c r="E117" i="246"/>
  <c r="D117" i="246"/>
  <c r="I116" i="246"/>
  <c r="H116" i="246"/>
  <c r="G116" i="246"/>
  <c r="F116" i="246"/>
  <c r="E116" i="246"/>
  <c r="D116" i="246"/>
  <c r="I115" i="246"/>
  <c r="H115" i="246"/>
  <c r="G115" i="246"/>
  <c r="F115" i="246"/>
  <c r="E115" i="246"/>
  <c r="D115" i="246"/>
  <c r="I113" i="246"/>
  <c r="H113" i="246"/>
  <c r="G113" i="246"/>
  <c r="F113" i="246"/>
  <c r="E113" i="246"/>
  <c r="D113" i="246"/>
  <c r="I112" i="246"/>
  <c r="H112" i="246"/>
  <c r="G112" i="246"/>
  <c r="F112" i="246"/>
  <c r="E112" i="246"/>
  <c r="D112" i="246"/>
  <c r="I111" i="246"/>
  <c r="H111" i="246"/>
  <c r="G111" i="246"/>
  <c r="F111" i="246"/>
  <c r="E111" i="246"/>
  <c r="D111" i="246"/>
  <c r="I110" i="246"/>
  <c r="H110" i="246"/>
  <c r="G110" i="246"/>
  <c r="F110" i="246"/>
  <c r="E110" i="246"/>
  <c r="D110" i="246"/>
  <c r="I109" i="246"/>
  <c r="H109" i="246"/>
  <c r="G109" i="246"/>
  <c r="F109" i="246"/>
  <c r="E109" i="246"/>
  <c r="D109" i="246"/>
  <c r="I108" i="246"/>
  <c r="H108" i="246"/>
  <c r="G108" i="246"/>
  <c r="F108" i="246"/>
  <c r="E108" i="246"/>
  <c r="D108" i="246"/>
  <c r="I107" i="246"/>
  <c r="H107" i="246"/>
  <c r="G107" i="246"/>
  <c r="F107" i="246"/>
  <c r="E107" i="246"/>
  <c r="D107" i="246"/>
  <c r="I106" i="246"/>
  <c r="H106" i="246"/>
  <c r="G106" i="246"/>
  <c r="F106" i="246"/>
  <c r="E106" i="246"/>
  <c r="D106" i="246"/>
  <c r="I105" i="246"/>
  <c r="H105" i="246"/>
  <c r="G105" i="246"/>
  <c r="F105" i="246"/>
  <c r="E105" i="246"/>
  <c r="D105" i="246"/>
  <c r="I104" i="246"/>
  <c r="H104" i="246"/>
  <c r="G104" i="246"/>
  <c r="F104" i="246"/>
  <c r="E104" i="246"/>
  <c r="D104" i="246"/>
  <c r="I103" i="246"/>
  <c r="H103" i="246"/>
  <c r="G103" i="246"/>
  <c r="F103" i="246"/>
  <c r="E103" i="246"/>
  <c r="D103" i="246"/>
  <c r="I102" i="246"/>
  <c r="H102" i="246"/>
  <c r="G102" i="246"/>
  <c r="F102" i="246"/>
  <c r="E102" i="246"/>
  <c r="D102" i="246"/>
  <c r="I101" i="246"/>
  <c r="H101" i="246"/>
  <c r="G101" i="246"/>
  <c r="F101" i="246"/>
  <c r="E101" i="246"/>
  <c r="D101" i="246"/>
  <c r="I100" i="246"/>
  <c r="H100" i="246"/>
  <c r="G100" i="246"/>
  <c r="F100" i="246"/>
  <c r="E100" i="246"/>
  <c r="D100" i="246"/>
  <c r="I99" i="246"/>
  <c r="H99" i="246"/>
  <c r="G99" i="246"/>
  <c r="F99" i="246"/>
  <c r="E99" i="246"/>
  <c r="D99" i="246"/>
  <c r="I98" i="246"/>
  <c r="H98" i="246"/>
  <c r="G98" i="246"/>
  <c r="F98" i="246"/>
  <c r="E98" i="246"/>
  <c r="D98" i="246"/>
  <c r="I97" i="246"/>
  <c r="H97" i="246"/>
  <c r="G97" i="246"/>
  <c r="F97" i="246"/>
  <c r="E97" i="246"/>
  <c r="D97" i="246"/>
  <c r="I96" i="246"/>
  <c r="H96" i="246"/>
  <c r="G96" i="246"/>
  <c r="F96" i="246"/>
  <c r="E96" i="246"/>
  <c r="D96" i="246"/>
  <c r="I95" i="246"/>
  <c r="H95" i="246"/>
  <c r="G95" i="246"/>
  <c r="F95" i="246"/>
  <c r="E95" i="246"/>
  <c r="D95" i="246"/>
  <c r="I94" i="246"/>
  <c r="H94" i="246"/>
  <c r="G94" i="246"/>
  <c r="F94" i="246"/>
  <c r="E94" i="246"/>
  <c r="D94" i="246"/>
  <c r="I88" i="246"/>
  <c r="H88" i="246"/>
  <c r="G88" i="246"/>
  <c r="F88" i="246"/>
  <c r="E88" i="246"/>
  <c r="D88" i="246"/>
  <c r="I87" i="246"/>
  <c r="H87" i="246"/>
  <c r="G87" i="246"/>
  <c r="F87" i="246"/>
  <c r="E87" i="246"/>
  <c r="D87" i="246"/>
  <c r="I86" i="246"/>
  <c r="H86" i="246"/>
  <c r="G86" i="246"/>
  <c r="F86" i="246"/>
  <c r="E86" i="246"/>
  <c r="D86" i="246"/>
  <c r="I85" i="246"/>
  <c r="H85" i="246"/>
  <c r="G85" i="246"/>
  <c r="F85" i="246"/>
  <c r="E85" i="246"/>
  <c r="D85" i="246"/>
  <c r="I84" i="246"/>
  <c r="H84" i="246"/>
  <c r="G84" i="246"/>
  <c r="F84" i="246"/>
  <c r="E84" i="246"/>
  <c r="D84" i="246"/>
  <c r="I83" i="246"/>
  <c r="H83" i="246"/>
  <c r="G83" i="246"/>
  <c r="F83" i="246"/>
  <c r="E83" i="246"/>
  <c r="D83" i="246"/>
  <c r="I81" i="246"/>
  <c r="H81" i="246"/>
  <c r="G81" i="246"/>
  <c r="F81" i="246"/>
  <c r="E81" i="246"/>
  <c r="D81" i="246"/>
  <c r="I80" i="246"/>
  <c r="H80" i="246"/>
  <c r="G80" i="246"/>
  <c r="F80" i="246"/>
  <c r="E80" i="246"/>
  <c r="D80" i="246"/>
  <c r="I79" i="246"/>
  <c r="H79" i="246"/>
  <c r="G79" i="246"/>
  <c r="F79" i="246"/>
  <c r="E79" i="246"/>
  <c r="D79" i="246"/>
  <c r="I77" i="246"/>
  <c r="H77" i="246"/>
  <c r="G77" i="246"/>
  <c r="F77" i="246"/>
  <c r="E77" i="246"/>
  <c r="D77" i="246"/>
  <c r="I76" i="246"/>
  <c r="H76" i="246"/>
  <c r="G76" i="246"/>
  <c r="F76" i="246"/>
  <c r="E76" i="246"/>
  <c r="D76" i="246"/>
  <c r="I74" i="246"/>
  <c r="H74" i="246"/>
  <c r="G74" i="246"/>
  <c r="F74" i="246"/>
  <c r="E74" i="246"/>
  <c r="D74" i="246"/>
  <c r="I73" i="246"/>
  <c r="H73" i="246"/>
  <c r="G73" i="246"/>
  <c r="F73" i="246"/>
  <c r="E73" i="246"/>
  <c r="D73" i="246"/>
  <c r="I72" i="246"/>
  <c r="H72" i="246"/>
  <c r="G72" i="246"/>
  <c r="F72" i="246"/>
  <c r="E72" i="246"/>
  <c r="D72" i="246"/>
  <c r="I71" i="246"/>
  <c r="H71" i="246"/>
  <c r="G71" i="246"/>
  <c r="F71" i="246"/>
  <c r="E71" i="246"/>
  <c r="D71" i="246"/>
  <c r="I69" i="246"/>
  <c r="H69" i="246"/>
  <c r="G69" i="246"/>
  <c r="F69" i="246"/>
  <c r="E69" i="246"/>
  <c r="D69" i="246"/>
  <c r="I68" i="246"/>
  <c r="H68" i="246"/>
  <c r="G68" i="246"/>
  <c r="F68" i="246"/>
  <c r="E68" i="246"/>
  <c r="D68" i="246"/>
  <c r="I67" i="246"/>
  <c r="H67" i="246"/>
  <c r="G67" i="246"/>
  <c r="F67" i="246"/>
  <c r="E67" i="246"/>
  <c r="D67" i="246"/>
  <c r="I64" i="246"/>
  <c r="H64" i="246"/>
  <c r="G64" i="246"/>
  <c r="F64" i="246"/>
  <c r="E64" i="246"/>
  <c r="D64" i="246"/>
  <c r="I63" i="246"/>
  <c r="H63" i="246"/>
  <c r="G63" i="246"/>
  <c r="F63" i="246"/>
  <c r="E63" i="246"/>
  <c r="D63" i="246"/>
  <c r="I62" i="246"/>
  <c r="H62" i="246"/>
  <c r="G62" i="246"/>
  <c r="F62" i="246"/>
  <c r="E62" i="246"/>
  <c r="D62" i="246"/>
  <c r="I61" i="246"/>
  <c r="H61" i="246"/>
  <c r="G61" i="246"/>
  <c r="F61" i="246"/>
  <c r="E61" i="246"/>
  <c r="D61" i="246"/>
  <c r="I59" i="246"/>
  <c r="H59" i="246"/>
  <c r="G59" i="246"/>
  <c r="F59" i="246"/>
  <c r="E59" i="246"/>
  <c r="D59" i="246"/>
  <c r="I58" i="246"/>
  <c r="H58" i="246"/>
  <c r="G58" i="246"/>
  <c r="F58" i="246"/>
  <c r="E58" i="246"/>
  <c r="D58" i="246"/>
  <c r="I57" i="246"/>
  <c r="H57" i="246"/>
  <c r="G57" i="246"/>
  <c r="F57" i="246"/>
  <c r="E57" i="246"/>
  <c r="D57" i="246"/>
  <c r="I56" i="246"/>
  <c r="H56" i="246"/>
  <c r="G56" i="246"/>
  <c r="F56" i="246"/>
  <c r="E56" i="246"/>
  <c r="D56" i="246"/>
  <c r="I54" i="246"/>
  <c r="H54" i="246"/>
  <c r="G54" i="246"/>
  <c r="F54" i="246"/>
  <c r="E54" i="246"/>
  <c r="D54" i="246"/>
  <c r="I53" i="246"/>
  <c r="H53" i="246"/>
  <c r="G53" i="246"/>
  <c r="F53" i="246"/>
  <c r="E53" i="246"/>
  <c r="D53" i="246"/>
  <c r="I52" i="246"/>
  <c r="H52" i="246"/>
  <c r="G52" i="246"/>
  <c r="F52" i="246"/>
  <c r="E52" i="246"/>
  <c r="D52" i="246"/>
  <c r="I51" i="246"/>
  <c r="H51" i="246"/>
  <c r="G51" i="246"/>
  <c r="F51" i="246"/>
  <c r="E51" i="246"/>
  <c r="D51" i="246"/>
  <c r="I50" i="246"/>
  <c r="H50" i="246"/>
  <c r="G50" i="246"/>
  <c r="F50" i="246"/>
  <c r="E50" i="246"/>
  <c r="D50" i="246"/>
  <c r="I48" i="246"/>
  <c r="H48" i="246"/>
  <c r="G48" i="246"/>
  <c r="F48" i="246"/>
  <c r="E48" i="246"/>
  <c r="D48" i="246"/>
  <c r="I47" i="246"/>
  <c r="H47" i="246"/>
  <c r="G47" i="246"/>
  <c r="F47" i="246"/>
  <c r="E47" i="246"/>
  <c r="D47" i="246"/>
  <c r="I46" i="246"/>
  <c r="H46" i="246"/>
  <c r="G46" i="246"/>
  <c r="F46" i="246"/>
  <c r="E46" i="246"/>
  <c r="D46" i="246"/>
  <c r="I45" i="246"/>
  <c r="H45" i="246"/>
  <c r="G45" i="246"/>
  <c r="F45" i="246"/>
  <c r="E45" i="246"/>
  <c r="D45" i="246"/>
  <c r="I44" i="246"/>
  <c r="H44" i="246"/>
  <c r="G44" i="246"/>
  <c r="F44" i="246"/>
  <c r="E44" i="246"/>
  <c r="D44" i="246"/>
  <c r="I43" i="246"/>
  <c r="H43" i="246"/>
  <c r="G43" i="246"/>
  <c r="F43" i="246"/>
  <c r="E43" i="246"/>
  <c r="D43" i="246"/>
  <c r="I42" i="246"/>
  <c r="H42" i="246"/>
  <c r="G42" i="246"/>
  <c r="F42" i="246"/>
  <c r="E42" i="246"/>
  <c r="D42" i="246"/>
  <c r="I41" i="246"/>
  <c r="H41" i="246"/>
  <c r="G41" i="246"/>
  <c r="F41" i="246"/>
  <c r="E41" i="246"/>
  <c r="D41" i="246"/>
  <c r="I40" i="246"/>
  <c r="H40" i="246"/>
  <c r="G40" i="246"/>
  <c r="F40" i="246"/>
  <c r="E40" i="246"/>
  <c r="D40" i="246"/>
  <c r="I39" i="246"/>
  <c r="H39" i="246"/>
  <c r="G39" i="246"/>
  <c r="F39" i="246"/>
  <c r="E39" i="246"/>
  <c r="D39" i="246"/>
  <c r="I38" i="246"/>
  <c r="H38" i="246"/>
  <c r="G38" i="246"/>
  <c r="F38" i="246"/>
  <c r="E38" i="246"/>
  <c r="D38" i="246"/>
  <c r="I36" i="246"/>
  <c r="H36" i="246"/>
  <c r="G36" i="246"/>
  <c r="F36" i="246"/>
  <c r="E36" i="246"/>
  <c r="D36" i="246"/>
  <c r="I35" i="246"/>
  <c r="H35" i="246"/>
  <c r="G35" i="246"/>
  <c r="F35" i="246"/>
  <c r="E35" i="246"/>
  <c r="D35" i="246"/>
  <c r="I34" i="246"/>
  <c r="H34" i="246"/>
  <c r="G34" i="246"/>
  <c r="F34" i="246"/>
  <c r="E34" i="246"/>
  <c r="D34" i="246"/>
  <c r="I33" i="246"/>
  <c r="H33" i="246"/>
  <c r="G33" i="246"/>
  <c r="F33" i="246"/>
  <c r="E33" i="246"/>
  <c r="D33" i="246"/>
  <c r="I32" i="246"/>
  <c r="H32" i="246"/>
  <c r="G32" i="246"/>
  <c r="F32" i="246"/>
  <c r="E32" i="246"/>
  <c r="D32" i="246"/>
  <c r="I31" i="246"/>
  <c r="H31" i="246"/>
  <c r="G31" i="246"/>
  <c r="F31" i="246"/>
  <c r="E31" i="246"/>
  <c r="D31" i="246"/>
  <c r="I30" i="246"/>
  <c r="H30" i="246"/>
  <c r="G30" i="246"/>
  <c r="F30" i="246"/>
  <c r="E30" i="246"/>
  <c r="D30" i="246"/>
  <c r="I28" i="246"/>
  <c r="H28" i="246"/>
  <c r="G28" i="246"/>
  <c r="F28" i="246"/>
  <c r="E28" i="246"/>
  <c r="D28" i="246"/>
  <c r="I27" i="246"/>
  <c r="H27" i="246"/>
  <c r="G27" i="246"/>
  <c r="F27" i="246"/>
  <c r="E27" i="246"/>
  <c r="D27" i="246"/>
  <c r="I26" i="246"/>
  <c r="H26" i="246"/>
  <c r="G26" i="246"/>
  <c r="F26" i="246"/>
  <c r="E26" i="246"/>
  <c r="D26" i="246"/>
  <c r="I25" i="246"/>
  <c r="H25" i="246"/>
  <c r="G25" i="246"/>
  <c r="F25" i="246"/>
  <c r="E25" i="246"/>
  <c r="D25" i="246"/>
  <c r="I24" i="246"/>
  <c r="H24" i="246"/>
  <c r="G24" i="246"/>
  <c r="F24" i="246"/>
  <c r="E24" i="246"/>
  <c r="D24" i="246"/>
  <c r="I23" i="246"/>
  <c r="H23" i="246"/>
  <c r="G23" i="246"/>
  <c r="F23" i="246"/>
  <c r="E23" i="246"/>
  <c r="D23" i="246"/>
  <c r="I21" i="246"/>
  <c r="H21" i="246"/>
  <c r="G21" i="246"/>
  <c r="F21" i="246"/>
  <c r="E21" i="246"/>
  <c r="D21" i="246"/>
  <c r="I20" i="246"/>
  <c r="H20" i="246"/>
  <c r="G20" i="246"/>
  <c r="F20" i="246"/>
  <c r="E20" i="246"/>
  <c r="D20" i="246"/>
  <c r="I19" i="246"/>
  <c r="H19" i="246"/>
  <c r="G19" i="246"/>
  <c r="F19" i="246"/>
  <c r="E19" i="246"/>
  <c r="D19" i="246"/>
  <c r="I18" i="246"/>
  <c r="H18" i="246"/>
  <c r="G18" i="246"/>
  <c r="F18" i="246"/>
  <c r="E18" i="246"/>
  <c r="D18" i="246"/>
  <c r="I17" i="246"/>
  <c r="H17" i="246"/>
  <c r="G17" i="246"/>
  <c r="F17" i="246"/>
  <c r="E17" i="246"/>
  <c r="D17" i="246"/>
  <c r="I16" i="246"/>
  <c r="H16" i="246"/>
  <c r="G16" i="246"/>
  <c r="F16" i="246"/>
  <c r="E16" i="246"/>
  <c r="D16" i="246"/>
  <c r="I14" i="246"/>
  <c r="H14" i="246"/>
  <c r="G14" i="246"/>
  <c r="F14" i="246"/>
  <c r="E14" i="246"/>
  <c r="D14" i="246"/>
  <c r="I13" i="246"/>
  <c r="H13" i="246"/>
  <c r="G13" i="246"/>
  <c r="F13" i="246"/>
  <c r="E13" i="246"/>
  <c r="D13" i="246"/>
  <c r="I12" i="246"/>
  <c r="H12" i="246"/>
  <c r="G12" i="246"/>
  <c r="F12" i="246"/>
  <c r="E12" i="246"/>
  <c r="D12" i="246"/>
  <c r="I11" i="246"/>
  <c r="H11" i="246"/>
  <c r="G11" i="246"/>
  <c r="F11" i="246"/>
  <c r="E11" i="246"/>
  <c r="D11" i="246"/>
  <c r="I10" i="246"/>
  <c r="H10" i="246"/>
  <c r="G10" i="246"/>
  <c r="F10" i="246"/>
  <c r="E10" i="246"/>
  <c r="D10" i="246"/>
  <c r="I9" i="246"/>
  <c r="H9" i="246"/>
  <c r="G9" i="246"/>
  <c r="F9" i="246"/>
  <c r="E9" i="246"/>
  <c r="D9" i="246"/>
  <c r="J5" i="246"/>
  <c r="I158" i="245"/>
  <c r="H158" i="245"/>
  <c r="G158" i="245"/>
  <c r="F158" i="245"/>
  <c r="E158" i="245"/>
  <c r="D158" i="245"/>
  <c r="I157" i="245"/>
  <c r="H157" i="245"/>
  <c r="G157" i="245"/>
  <c r="F157" i="245"/>
  <c r="E157" i="245"/>
  <c r="D157" i="245"/>
  <c r="J156" i="245"/>
  <c r="I156" i="245"/>
  <c r="H156" i="245"/>
  <c r="G156" i="245"/>
  <c r="F156" i="245"/>
  <c r="E156" i="245"/>
  <c r="D156" i="245"/>
  <c r="I153" i="245"/>
  <c r="H153" i="245"/>
  <c r="G153" i="245"/>
  <c r="F153" i="245"/>
  <c r="E153" i="245"/>
  <c r="D153" i="245"/>
  <c r="I152" i="245"/>
  <c r="H152" i="245"/>
  <c r="G152" i="245"/>
  <c r="F152" i="245"/>
  <c r="E152" i="245"/>
  <c r="D152" i="245"/>
  <c r="I151" i="245"/>
  <c r="H151" i="245"/>
  <c r="G151" i="245"/>
  <c r="F151" i="245"/>
  <c r="E151" i="245"/>
  <c r="D151" i="245"/>
  <c r="I150" i="245"/>
  <c r="H150" i="245"/>
  <c r="G150" i="245"/>
  <c r="F150" i="245"/>
  <c r="E150" i="245"/>
  <c r="D150" i="245"/>
  <c r="I149" i="245"/>
  <c r="H149" i="245"/>
  <c r="G149" i="245"/>
  <c r="F149" i="245"/>
  <c r="E149" i="245"/>
  <c r="D149" i="245"/>
  <c r="I148" i="245"/>
  <c r="H148" i="245"/>
  <c r="G148" i="245"/>
  <c r="F148" i="245"/>
  <c r="E148" i="245"/>
  <c r="D148" i="245"/>
  <c r="I147" i="245"/>
  <c r="H147" i="245"/>
  <c r="G147" i="245"/>
  <c r="F147" i="245"/>
  <c r="E147" i="245"/>
  <c r="D147" i="245"/>
  <c r="I145" i="245"/>
  <c r="H145" i="245"/>
  <c r="G145" i="245"/>
  <c r="F145" i="245"/>
  <c r="E145" i="245"/>
  <c r="D145" i="245"/>
  <c r="I144" i="245"/>
  <c r="H144" i="245"/>
  <c r="G144" i="245"/>
  <c r="F144" i="245"/>
  <c r="E144" i="245"/>
  <c r="D144" i="245"/>
  <c r="I143" i="245"/>
  <c r="H143" i="245"/>
  <c r="G143" i="245"/>
  <c r="F143" i="245"/>
  <c r="E143" i="245"/>
  <c r="D143" i="245"/>
  <c r="I142" i="245"/>
  <c r="H142" i="245"/>
  <c r="G142" i="245"/>
  <c r="F142" i="245"/>
  <c r="E142" i="245"/>
  <c r="D142" i="245"/>
  <c r="I141" i="245"/>
  <c r="H141" i="245"/>
  <c r="G141" i="245"/>
  <c r="F141" i="245"/>
  <c r="E141" i="245"/>
  <c r="D141" i="245"/>
  <c r="I139" i="245"/>
  <c r="H139" i="245"/>
  <c r="G139" i="245"/>
  <c r="F139" i="245"/>
  <c r="E139" i="245"/>
  <c r="D139" i="245"/>
  <c r="I138" i="245"/>
  <c r="H138" i="245"/>
  <c r="G138" i="245"/>
  <c r="F138" i="245"/>
  <c r="E138" i="245"/>
  <c r="D138" i="245"/>
  <c r="I137" i="245"/>
  <c r="H137" i="245"/>
  <c r="G137" i="245"/>
  <c r="F137" i="245"/>
  <c r="E137" i="245"/>
  <c r="D137" i="245"/>
  <c r="I136" i="245"/>
  <c r="H136" i="245"/>
  <c r="G136" i="245"/>
  <c r="F136" i="245"/>
  <c r="E136" i="245"/>
  <c r="D136" i="245"/>
  <c r="I135" i="245"/>
  <c r="H135" i="245"/>
  <c r="G135" i="245"/>
  <c r="F135" i="245"/>
  <c r="E135" i="245"/>
  <c r="D135" i="245"/>
  <c r="I134" i="245"/>
  <c r="H134" i="245"/>
  <c r="G134" i="245"/>
  <c r="F134" i="245"/>
  <c r="E134" i="245"/>
  <c r="D134" i="245"/>
  <c r="I132" i="245"/>
  <c r="H132" i="245"/>
  <c r="G132" i="245"/>
  <c r="F132" i="245"/>
  <c r="E132" i="245"/>
  <c r="D132" i="245"/>
  <c r="I131" i="245"/>
  <c r="H131" i="245"/>
  <c r="G131" i="245"/>
  <c r="F131" i="245"/>
  <c r="E131" i="245"/>
  <c r="D131" i="245"/>
  <c r="I130" i="245"/>
  <c r="H130" i="245"/>
  <c r="G130" i="245"/>
  <c r="F130" i="245"/>
  <c r="E130" i="245"/>
  <c r="D130" i="245"/>
  <c r="I127" i="245"/>
  <c r="H127" i="245"/>
  <c r="G127" i="245"/>
  <c r="F127" i="245"/>
  <c r="E127" i="245"/>
  <c r="D127" i="245"/>
  <c r="I126" i="245"/>
  <c r="H126" i="245"/>
  <c r="G126" i="245"/>
  <c r="F126" i="245"/>
  <c r="E126" i="245"/>
  <c r="D126" i="245"/>
  <c r="I125" i="245"/>
  <c r="H125" i="245"/>
  <c r="G125" i="245"/>
  <c r="F125" i="245"/>
  <c r="E125" i="245"/>
  <c r="D125" i="245"/>
  <c r="I124" i="245"/>
  <c r="H124" i="245"/>
  <c r="G124" i="245"/>
  <c r="F124" i="245"/>
  <c r="E124" i="245"/>
  <c r="D124" i="245"/>
  <c r="I123" i="245"/>
  <c r="H123" i="245"/>
  <c r="G123" i="245"/>
  <c r="F123" i="245"/>
  <c r="E123" i="245"/>
  <c r="D123" i="245"/>
  <c r="I122" i="245"/>
  <c r="H122" i="245"/>
  <c r="G122" i="245"/>
  <c r="F122" i="245"/>
  <c r="E122" i="245"/>
  <c r="D122" i="245"/>
  <c r="I121" i="245"/>
  <c r="H121" i="245"/>
  <c r="G121" i="245"/>
  <c r="F121" i="245"/>
  <c r="E121" i="245"/>
  <c r="D121" i="245"/>
  <c r="I120" i="245"/>
  <c r="H120" i="245"/>
  <c r="G120" i="245"/>
  <c r="F120" i="245"/>
  <c r="E120" i="245"/>
  <c r="D120" i="245"/>
  <c r="I119" i="245"/>
  <c r="H119" i="245"/>
  <c r="G119" i="245"/>
  <c r="F119" i="245"/>
  <c r="E119" i="245"/>
  <c r="D119" i="245"/>
  <c r="I118" i="245"/>
  <c r="H118" i="245"/>
  <c r="G118" i="245"/>
  <c r="F118" i="245"/>
  <c r="E118" i="245"/>
  <c r="D118" i="245"/>
  <c r="I117" i="245"/>
  <c r="H117" i="245"/>
  <c r="G117" i="245"/>
  <c r="F117" i="245"/>
  <c r="E117" i="245"/>
  <c r="D117" i="245"/>
  <c r="I116" i="245"/>
  <c r="H116" i="245"/>
  <c r="G116" i="245"/>
  <c r="F116" i="245"/>
  <c r="E116" i="245"/>
  <c r="D116" i="245"/>
  <c r="I115" i="245"/>
  <c r="H115" i="245"/>
  <c r="G115" i="245"/>
  <c r="F115" i="245"/>
  <c r="E115" i="245"/>
  <c r="D115" i="245"/>
  <c r="I113" i="245"/>
  <c r="H113" i="245"/>
  <c r="G113" i="245"/>
  <c r="F113" i="245"/>
  <c r="E113" i="245"/>
  <c r="D113" i="245"/>
  <c r="I112" i="245"/>
  <c r="H112" i="245"/>
  <c r="G112" i="245"/>
  <c r="F112" i="245"/>
  <c r="E112" i="245"/>
  <c r="D112" i="245"/>
  <c r="I111" i="245"/>
  <c r="H111" i="245"/>
  <c r="G111" i="245"/>
  <c r="F111" i="245"/>
  <c r="E111" i="245"/>
  <c r="D111" i="245"/>
  <c r="I110" i="245"/>
  <c r="H110" i="245"/>
  <c r="G110" i="245"/>
  <c r="F110" i="245"/>
  <c r="E110" i="245"/>
  <c r="D110" i="245"/>
  <c r="I109" i="245"/>
  <c r="H109" i="245"/>
  <c r="G109" i="245"/>
  <c r="F109" i="245"/>
  <c r="E109" i="245"/>
  <c r="D109" i="245"/>
  <c r="I108" i="245"/>
  <c r="H108" i="245"/>
  <c r="G108" i="245"/>
  <c r="F108" i="245"/>
  <c r="E108" i="245"/>
  <c r="D108" i="245"/>
  <c r="I107" i="245"/>
  <c r="H107" i="245"/>
  <c r="G107" i="245"/>
  <c r="F107" i="245"/>
  <c r="E107" i="245"/>
  <c r="D107" i="245"/>
  <c r="I106" i="245"/>
  <c r="H106" i="245"/>
  <c r="G106" i="245"/>
  <c r="F106" i="245"/>
  <c r="E106" i="245"/>
  <c r="D106" i="245"/>
  <c r="I105" i="245"/>
  <c r="H105" i="245"/>
  <c r="G105" i="245"/>
  <c r="F105" i="245"/>
  <c r="E105" i="245"/>
  <c r="D105" i="245"/>
  <c r="I104" i="245"/>
  <c r="H104" i="245"/>
  <c r="G104" i="245"/>
  <c r="F104" i="245"/>
  <c r="E104" i="245"/>
  <c r="D104" i="245"/>
  <c r="I103" i="245"/>
  <c r="H103" i="245"/>
  <c r="G103" i="245"/>
  <c r="F103" i="245"/>
  <c r="E103" i="245"/>
  <c r="D103" i="245"/>
  <c r="I102" i="245"/>
  <c r="H102" i="245"/>
  <c r="G102" i="245"/>
  <c r="F102" i="245"/>
  <c r="E102" i="245"/>
  <c r="D102" i="245"/>
  <c r="I101" i="245"/>
  <c r="H101" i="245"/>
  <c r="G101" i="245"/>
  <c r="F101" i="245"/>
  <c r="E101" i="245"/>
  <c r="D101" i="245"/>
  <c r="I100" i="245"/>
  <c r="H100" i="245"/>
  <c r="G100" i="245"/>
  <c r="F100" i="245"/>
  <c r="E100" i="245"/>
  <c r="D100" i="245"/>
  <c r="I99" i="245"/>
  <c r="H99" i="245"/>
  <c r="G99" i="245"/>
  <c r="F99" i="245"/>
  <c r="E99" i="245"/>
  <c r="D99" i="245"/>
  <c r="I98" i="245"/>
  <c r="H98" i="245"/>
  <c r="G98" i="245"/>
  <c r="F98" i="245"/>
  <c r="E98" i="245"/>
  <c r="D98" i="245"/>
  <c r="I97" i="245"/>
  <c r="H97" i="245"/>
  <c r="G97" i="245"/>
  <c r="F97" i="245"/>
  <c r="E97" i="245"/>
  <c r="D97" i="245"/>
  <c r="I96" i="245"/>
  <c r="H96" i="245"/>
  <c r="G96" i="245"/>
  <c r="F96" i="245"/>
  <c r="E96" i="245"/>
  <c r="D96" i="245"/>
  <c r="I95" i="245"/>
  <c r="H95" i="245"/>
  <c r="G95" i="245"/>
  <c r="F95" i="245"/>
  <c r="E95" i="245"/>
  <c r="D95" i="245"/>
  <c r="I94" i="245"/>
  <c r="H94" i="245"/>
  <c r="G94" i="245"/>
  <c r="F94" i="245"/>
  <c r="E94" i="245"/>
  <c r="D94" i="245"/>
  <c r="I88" i="245"/>
  <c r="H88" i="245"/>
  <c r="G88" i="245"/>
  <c r="F88" i="245"/>
  <c r="E88" i="245"/>
  <c r="D88" i="245"/>
  <c r="I87" i="245"/>
  <c r="H87" i="245"/>
  <c r="G87" i="245"/>
  <c r="F87" i="245"/>
  <c r="E87" i="245"/>
  <c r="D87" i="245"/>
  <c r="I86" i="245"/>
  <c r="H86" i="245"/>
  <c r="G86" i="245"/>
  <c r="F86" i="245"/>
  <c r="E86" i="245"/>
  <c r="D86" i="245"/>
  <c r="I85" i="245"/>
  <c r="H85" i="245"/>
  <c r="G85" i="245"/>
  <c r="F85" i="245"/>
  <c r="E85" i="245"/>
  <c r="D85" i="245"/>
  <c r="I84" i="245"/>
  <c r="H84" i="245"/>
  <c r="G84" i="245"/>
  <c r="F84" i="245"/>
  <c r="E84" i="245"/>
  <c r="D84" i="245"/>
  <c r="I83" i="245"/>
  <c r="H83" i="245"/>
  <c r="G83" i="245"/>
  <c r="F83" i="245"/>
  <c r="E83" i="245"/>
  <c r="D83" i="245"/>
  <c r="I81" i="245"/>
  <c r="H81" i="245"/>
  <c r="G81" i="245"/>
  <c r="F81" i="245"/>
  <c r="E81" i="245"/>
  <c r="D81" i="245"/>
  <c r="I80" i="245"/>
  <c r="H80" i="245"/>
  <c r="G80" i="245"/>
  <c r="F80" i="245"/>
  <c r="E80" i="245"/>
  <c r="D80" i="245"/>
  <c r="I79" i="245"/>
  <c r="H79" i="245"/>
  <c r="G79" i="245"/>
  <c r="F79" i="245"/>
  <c r="E79" i="245"/>
  <c r="D79" i="245"/>
  <c r="I77" i="245"/>
  <c r="H77" i="245"/>
  <c r="G77" i="245"/>
  <c r="F77" i="245"/>
  <c r="E77" i="245"/>
  <c r="D77" i="245"/>
  <c r="I76" i="245"/>
  <c r="H76" i="245"/>
  <c r="G76" i="245"/>
  <c r="F76" i="245"/>
  <c r="E76" i="245"/>
  <c r="D76" i="245"/>
  <c r="I74" i="245"/>
  <c r="H74" i="245"/>
  <c r="G74" i="245"/>
  <c r="F74" i="245"/>
  <c r="E74" i="245"/>
  <c r="D74" i="245"/>
  <c r="I73" i="245"/>
  <c r="H73" i="245"/>
  <c r="G73" i="245"/>
  <c r="F73" i="245"/>
  <c r="E73" i="245"/>
  <c r="D73" i="245"/>
  <c r="I72" i="245"/>
  <c r="H72" i="245"/>
  <c r="G72" i="245"/>
  <c r="F72" i="245"/>
  <c r="E72" i="245"/>
  <c r="D72" i="245"/>
  <c r="I71" i="245"/>
  <c r="H71" i="245"/>
  <c r="G71" i="245"/>
  <c r="F71" i="245"/>
  <c r="E71" i="245"/>
  <c r="D71" i="245"/>
  <c r="I69" i="245"/>
  <c r="H69" i="245"/>
  <c r="G69" i="245"/>
  <c r="F69" i="245"/>
  <c r="E69" i="245"/>
  <c r="D69" i="245"/>
  <c r="I68" i="245"/>
  <c r="H68" i="245"/>
  <c r="G68" i="245"/>
  <c r="F68" i="245"/>
  <c r="E68" i="245"/>
  <c r="D68" i="245"/>
  <c r="I67" i="245"/>
  <c r="H67" i="245"/>
  <c r="G67" i="245"/>
  <c r="F67" i="245"/>
  <c r="E67" i="245"/>
  <c r="D67" i="245"/>
  <c r="I64" i="245"/>
  <c r="H64" i="245"/>
  <c r="G64" i="245"/>
  <c r="F64" i="245"/>
  <c r="E64" i="245"/>
  <c r="D64" i="245"/>
  <c r="I63" i="245"/>
  <c r="H63" i="245"/>
  <c r="G63" i="245"/>
  <c r="F63" i="245"/>
  <c r="E63" i="245"/>
  <c r="D63" i="245"/>
  <c r="I62" i="245"/>
  <c r="H62" i="245"/>
  <c r="G62" i="245"/>
  <c r="F62" i="245"/>
  <c r="E62" i="245"/>
  <c r="D62" i="245"/>
  <c r="I61" i="245"/>
  <c r="H61" i="245"/>
  <c r="G61" i="245"/>
  <c r="F61" i="245"/>
  <c r="E61" i="245"/>
  <c r="D61" i="245"/>
  <c r="I59" i="245"/>
  <c r="H59" i="245"/>
  <c r="G59" i="245"/>
  <c r="F59" i="245"/>
  <c r="E59" i="245"/>
  <c r="D59" i="245"/>
  <c r="I58" i="245"/>
  <c r="H58" i="245"/>
  <c r="G58" i="245"/>
  <c r="F58" i="245"/>
  <c r="E58" i="245"/>
  <c r="D58" i="245"/>
  <c r="I57" i="245"/>
  <c r="H57" i="245"/>
  <c r="G57" i="245"/>
  <c r="F57" i="245"/>
  <c r="E57" i="245"/>
  <c r="D57" i="245"/>
  <c r="I56" i="245"/>
  <c r="H56" i="245"/>
  <c r="G56" i="245"/>
  <c r="F56" i="245"/>
  <c r="E56" i="245"/>
  <c r="D56" i="245"/>
  <c r="I54" i="245"/>
  <c r="H54" i="245"/>
  <c r="G54" i="245"/>
  <c r="F54" i="245"/>
  <c r="E54" i="245"/>
  <c r="D54" i="245"/>
  <c r="I53" i="245"/>
  <c r="H53" i="245"/>
  <c r="G53" i="245"/>
  <c r="F53" i="245"/>
  <c r="E53" i="245"/>
  <c r="D53" i="245"/>
  <c r="I52" i="245"/>
  <c r="H52" i="245"/>
  <c r="G52" i="245"/>
  <c r="F52" i="245"/>
  <c r="E52" i="245"/>
  <c r="D52" i="245"/>
  <c r="I51" i="245"/>
  <c r="H51" i="245"/>
  <c r="G51" i="245"/>
  <c r="F51" i="245"/>
  <c r="E51" i="245"/>
  <c r="D51" i="245"/>
  <c r="I50" i="245"/>
  <c r="H50" i="245"/>
  <c r="G50" i="245"/>
  <c r="F50" i="245"/>
  <c r="E50" i="245"/>
  <c r="D50" i="245"/>
  <c r="I48" i="245"/>
  <c r="H48" i="245"/>
  <c r="G48" i="245"/>
  <c r="F48" i="245"/>
  <c r="E48" i="245"/>
  <c r="D48" i="245"/>
  <c r="I47" i="245"/>
  <c r="H47" i="245"/>
  <c r="G47" i="245"/>
  <c r="F47" i="245"/>
  <c r="E47" i="245"/>
  <c r="D47" i="245"/>
  <c r="I46" i="245"/>
  <c r="H46" i="245"/>
  <c r="G46" i="245"/>
  <c r="F46" i="245"/>
  <c r="E46" i="245"/>
  <c r="D46" i="245"/>
  <c r="I45" i="245"/>
  <c r="H45" i="245"/>
  <c r="G45" i="245"/>
  <c r="F45" i="245"/>
  <c r="E45" i="245"/>
  <c r="D45" i="245"/>
  <c r="I44" i="245"/>
  <c r="H44" i="245"/>
  <c r="G44" i="245"/>
  <c r="F44" i="245"/>
  <c r="E44" i="245"/>
  <c r="D44" i="245"/>
  <c r="I43" i="245"/>
  <c r="H43" i="245"/>
  <c r="G43" i="245"/>
  <c r="F43" i="245"/>
  <c r="E43" i="245"/>
  <c r="D43" i="245"/>
  <c r="I42" i="245"/>
  <c r="H42" i="245"/>
  <c r="G42" i="245"/>
  <c r="F42" i="245"/>
  <c r="E42" i="245"/>
  <c r="D42" i="245"/>
  <c r="I41" i="245"/>
  <c r="H41" i="245"/>
  <c r="G41" i="245"/>
  <c r="F41" i="245"/>
  <c r="E41" i="245"/>
  <c r="D41" i="245"/>
  <c r="I40" i="245"/>
  <c r="H40" i="245"/>
  <c r="G40" i="245"/>
  <c r="F40" i="245"/>
  <c r="E40" i="245"/>
  <c r="D40" i="245"/>
  <c r="I39" i="245"/>
  <c r="H39" i="245"/>
  <c r="G39" i="245"/>
  <c r="F39" i="245"/>
  <c r="E39" i="245"/>
  <c r="D39" i="245"/>
  <c r="I38" i="245"/>
  <c r="H38" i="245"/>
  <c r="G38" i="245"/>
  <c r="F38" i="245"/>
  <c r="E38" i="245"/>
  <c r="D38" i="245"/>
  <c r="I36" i="245"/>
  <c r="H36" i="245"/>
  <c r="G36" i="245"/>
  <c r="F36" i="245"/>
  <c r="E36" i="245"/>
  <c r="D36" i="245"/>
  <c r="I35" i="245"/>
  <c r="H35" i="245"/>
  <c r="G35" i="245"/>
  <c r="F35" i="245"/>
  <c r="E35" i="245"/>
  <c r="D35" i="245"/>
  <c r="I34" i="245"/>
  <c r="H34" i="245"/>
  <c r="G34" i="245"/>
  <c r="F34" i="245"/>
  <c r="E34" i="245"/>
  <c r="D34" i="245"/>
  <c r="I33" i="245"/>
  <c r="H33" i="245"/>
  <c r="G33" i="245"/>
  <c r="F33" i="245"/>
  <c r="E33" i="245"/>
  <c r="D33" i="245"/>
  <c r="I32" i="245"/>
  <c r="H32" i="245"/>
  <c r="G32" i="245"/>
  <c r="F32" i="245"/>
  <c r="E32" i="245"/>
  <c r="D32" i="245"/>
  <c r="I31" i="245"/>
  <c r="H31" i="245"/>
  <c r="G31" i="245"/>
  <c r="F31" i="245"/>
  <c r="E31" i="245"/>
  <c r="D31" i="245"/>
  <c r="I30" i="245"/>
  <c r="H30" i="245"/>
  <c r="G30" i="245"/>
  <c r="F30" i="245"/>
  <c r="E30" i="245"/>
  <c r="D30" i="245"/>
  <c r="I28" i="245"/>
  <c r="H28" i="245"/>
  <c r="G28" i="245"/>
  <c r="F28" i="245"/>
  <c r="E28" i="245"/>
  <c r="D28" i="245"/>
  <c r="I27" i="245"/>
  <c r="H27" i="245"/>
  <c r="G27" i="245"/>
  <c r="F27" i="245"/>
  <c r="E27" i="245"/>
  <c r="D27" i="245"/>
  <c r="I26" i="245"/>
  <c r="H26" i="245"/>
  <c r="G26" i="245"/>
  <c r="F26" i="245"/>
  <c r="E26" i="245"/>
  <c r="D26" i="245"/>
  <c r="I25" i="245"/>
  <c r="H25" i="245"/>
  <c r="G25" i="245"/>
  <c r="F25" i="245"/>
  <c r="E25" i="245"/>
  <c r="D25" i="245"/>
  <c r="I24" i="245"/>
  <c r="H24" i="245"/>
  <c r="G24" i="245"/>
  <c r="F24" i="245"/>
  <c r="E24" i="245"/>
  <c r="D24" i="245"/>
  <c r="I23" i="245"/>
  <c r="H23" i="245"/>
  <c r="G23" i="245"/>
  <c r="F23" i="245"/>
  <c r="E23" i="245"/>
  <c r="D23" i="245"/>
  <c r="I21" i="245"/>
  <c r="H21" i="245"/>
  <c r="G21" i="245"/>
  <c r="F21" i="245"/>
  <c r="E21" i="245"/>
  <c r="D21" i="245"/>
  <c r="I20" i="245"/>
  <c r="H20" i="245"/>
  <c r="G20" i="245"/>
  <c r="F20" i="245"/>
  <c r="E20" i="245"/>
  <c r="D20" i="245"/>
  <c r="I19" i="245"/>
  <c r="H19" i="245"/>
  <c r="G19" i="245"/>
  <c r="F19" i="245"/>
  <c r="E19" i="245"/>
  <c r="D19" i="245"/>
  <c r="I18" i="245"/>
  <c r="H18" i="245"/>
  <c r="G18" i="245"/>
  <c r="F18" i="245"/>
  <c r="E18" i="245"/>
  <c r="D18" i="245"/>
  <c r="I17" i="245"/>
  <c r="H17" i="245"/>
  <c r="G17" i="245"/>
  <c r="F17" i="245"/>
  <c r="E17" i="245"/>
  <c r="D17" i="245"/>
  <c r="I16" i="245"/>
  <c r="H16" i="245"/>
  <c r="G16" i="245"/>
  <c r="F16" i="245"/>
  <c r="E16" i="245"/>
  <c r="D16" i="245"/>
  <c r="I14" i="245"/>
  <c r="H14" i="245"/>
  <c r="G14" i="245"/>
  <c r="F14" i="245"/>
  <c r="E14" i="245"/>
  <c r="D14" i="245"/>
  <c r="I13" i="245"/>
  <c r="H13" i="245"/>
  <c r="G13" i="245"/>
  <c r="F13" i="245"/>
  <c r="E13" i="245"/>
  <c r="D13" i="245"/>
  <c r="I12" i="245"/>
  <c r="H12" i="245"/>
  <c r="G12" i="245"/>
  <c r="F12" i="245"/>
  <c r="E12" i="245"/>
  <c r="D12" i="245"/>
  <c r="I11" i="245"/>
  <c r="H11" i="245"/>
  <c r="G11" i="245"/>
  <c r="F11" i="245"/>
  <c r="E11" i="245"/>
  <c r="D11" i="245"/>
  <c r="I10" i="245"/>
  <c r="H10" i="245"/>
  <c r="G10" i="245"/>
  <c r="F10" i="245"/>
  <c r="E10" i="245"/>
  <c r="D10" i="245"/>
  <c r="I9" i="245"/>
  <c r="H9" i="245"/>
  <c r="G9" i="245"/>
  <c r="F9" i="245"/>
  <c r="E9" i="245"/>
  <c r="D9" i="245"/>
  <c r="J5" i="245"/>
  <c r="I158" i="244"/>
  <c r="H158" i="244"/>
  <c r="G158" i="244"/>
  <c r="F158" i="244"/>
  <c r="E158" i="244"/>
  <c r="D158" i="244"/>
  <c r="I157" i="244"/>
  <c r="H157" i="244"/>
  <c r="G157" i="244"/>
  <c r="F157" i="244"/>
  <c r="E157" i="244"/>
  <c r="D157" i="244"/>
  <c r="J156" i="244"/>
  <c r="I156" i="244"/>
  <c r="H156" i="244"/>
  <c r="G156" i="244"/>
  <c r="F156" i="244"/>
  <c r="E156" i="244"/>
  <c r="D156" i="244"/>
  <c r="I153" i="244"/>
  <c r="H153" i="244"/>
  <c r="G153" i="244"/>
  <c r="F153" i="244"/>
  <c r="E153" i="244"/>
  <c r="D153" i="244"/>
  <c r="I152" i="244"/>
  <c r="H152" i="244"/>
  <c r="G152" i="244"/>
  <c r="F152" i="244"/>
  <c r="E152" i="244"/>
  <c r="D152" i="244"/>
  <c r="I151" i="244"/>
  <c r="H151" i="244"/>
  <c r="G151" i="244"/>
  <c r="F151" i="244"/>
  <c r="E151" i="244"/>
  <c r="D151" i="244"/>
  <c r="I150" i="244"/>
  <c r="H150" i="244"/>
  <c r="G150" i="244"/>
  <c r="F150" i="244"/>
  <c r="E150" i="244"/>
  <c r="D150" i="244"/>
  <c r="I149" i="244"/>
  <c r="H149" i="244"/>
  <c r="G149" i="244"/>
  <c r="F149" i="244"/>
  <c r="E149" i="244"/>
  <c r="D149" i="244"/>
  <c r="I148" i="244"/>
  <c r="H148" i="244"/>
  <c r="G148" i="244"/>
  <c r="F148" i="244"/>
  <c r="E148" i="244"/>
  <c r="D148" i="244"/>
  <c r="I147" i="244"/>
  <c r="H147" i="244"/>
  <c r="G147" i="244"/>
  <c r="F147" i="244"/>
  <c r="E147" i="244"/>
  <c r="D147" i="244"/>
  <c r="I145" i="244"/>
  <c r="H145" i="244"/>
  <c r="G145" i="244"/>
  <c r="F145" i="244"/>
  <c r="E145" i="244"/>
  <c r="D145" i="244"/>
  <c r="I144" i="244"/>
  <c r="H144" i="244"/>
  <c r="G144" i="244"/>
  <c r="F144" i="244"/>
  <c r="E144" i="244"/>
  <c r="D144" i="244"/>
  <c r="I143" i="244"/>
  <c r="H143" i="244"/>
  <c r="G143" i="244"/>
  <c r="F143" i="244"/>
  <c r="E143" i="244"/>
  <c r="D143" i="244"/>
  <c r="I142" i="244"/>
  <c r="H142" i="244"/>
  <c r="G142" i="244"/>
  <c r="F142" i="244"/>
  <c r="E142" i="244"/>
  <c r="D142" i="244"/>
  <c r="I141" i="244"/>
  <c r="H141" i="244"/>
  <c r="G141" i="244"/>
  <c r="F141" i="244"/>
  <c r="E141" i="244"/>
  <c r="D141" i="244"/>
  <c r="I139" i="244"/>
  <c r="H139" i="244"/>
  <c r="G139" i="244"/>
  <c r="F139" i="244"/>
  <c r="E139" i="244"/>
  <c r="D139" i="244"/>
  <c r="I138" i="244"/>
  <c r="H138" i="244"/>
  <c r="G138" i="244"/>
  <c r="F138" i="244"/>
  <c r="E138" i="244"/>
  <c r="D138" i="244"/>
  <c r="I137" i="244"/>
  <c r="H137" i="244"/>
  <c r="G137" i="244"/>
  <c r="F137" i="244"/>
  <c r="E137" i="244"/>
  <c r="D137" i="244"/>
  <c r="I136" i="244"/>
  <c r="H136" i="244"/>
  <c r="G136" i="244"/>
  <c r="F136" i="244"/>
  <c r="E136" i="244"/>
  <c r="D136" i="244"/>
  <c r="I135" i="244"/>
  <c r="H135" i="244"/>
  <c r="G135" i="244"/>
  <c r="F135" i="244"/>
  <c r="E135" i="244"/>
  <c r="D135" i="244"/>
  <c r="I134" i="244"/>
  <c r="H134" i="244"/>
  <c r="G134" i="244"/>
  <c r="F134" i="244"/>
  <c r="E134" i="244"/>
  <c r="D134" i="244"/>
  <c r="I132" i="244"/>
  <c r="H132" i="244"/>
  <c r="G132" i="244"/>
  <c r="F132" i="244"/>
  <c r="E132" i="244"/>
  <c r="D132" i="244"/>
  <c r="I131" i="244"/>
  <c r="H131" i="244"/>
  <c r="G131" i="244"/>
  <c r="F131" i="244"/>
  <c r="E131" i="244"/>
  <c r="D131" i="244"/>
  <c r="I130" i="244"/>
  <c r="H130" i="244"/>
  <c r="G130" i="244"/>
  <c r="F130" i="244"/>
  <c r="E130" i="244"/>
  <c r="D130" i="244"/>
  <c r="I127" i="244"/>
  <c r="H127" i="244"/>
  <c r="G127" i="244"/>
  <c r="F127" i="244"/>
  <c r="E127" i="244"/>
  <c r="D127" i="244"/>
  <c r="I126" i="244"/>
  <c r="H126" i="244"/>
  <c r="G126" i="244"/>
  <c r="F126" i="244"/>
  <c r="E126" i="244"/>
  <c r="D126" i="244"/>
  <c r="I125" i="244"/>
  <c r="H125" i="244"/>
  <c r="G125" i="244"/>
  <c r="F125" i="244"/>
  <c r="E125" i="244"/>
  <c r="D125" i="244"/>
  <c r="I124" i="244"/>
  <c r="H124" i="244"/>
  <c r="G124" i="244"/>
  <c r="F124" i="244"/>
  <c r="E124" i="244"/>
  <c r="D124" i="244"/>
  <c r="I123" i="244"/>
  <c r="H123" i="244"/>
  <c r="G123" i="244"/>
  <c r="F123" i="244"/>
  <c r="E123" i="244"/>
  <c r="D123" i="244"/>
  <c r="I122" i="244"/>
  <c r="H122" i="244"/>
  <c r="G122" i="244"/>
  <c r="F122" i="244"/>
  <c r="E122" i="244"/>
  <c r="D122" i="244"/>
  <c r="I121" i="244"/>
  <c r="H121" i="244"/>
  <c r="G121" i="244"/>
  <c r="F121" i="244"/>
  <c r="E121" i="244"/>
  <c r="D121" i="244"/>
  <c r="I120" i="244"/>
  <c r="H120" i="244"/>
  <c r="G120" i="244"/>
  <c r="F120" i="244"/>
  <c r="E120" i="244"/>
  <c r="D120" i="244"/>
  <c r="I119" i="244"/>
  <c r="H119" i="244"/>
  <c r="G119" i="244"/>
  <c r="F119" i="244"/>
  <c r="E119" i="244"/>
  <c r="D119" i="244"/>
  <c r="I118" i="244"/>
  <c r="H118" i="244"/>
  <c r="G118" i="244"/>
  <c r="F118" i="244"/>
  <c r="E118" i="244"/>
  <c r="D118" i="244"/>
  <c r="I117" i="244"/>
  <c r="H117" i="244"/>
  <c r="G117" i="244"/>
  <c r="F117" i="244"/>
  <c r="E117" i="244"/>
  <c r="D117" i="244"/>
  <c r="I116" i="244"/>
  <c r="H116" i="244"/>
  <c r="G116" i="244"/>
  <c r="F116" i="244"/>
  <c r="E116" i="244"/>
  <c r="D116" i="244"/>
  <c r="I115" i="244"/>
  <c r="H115" i="244"/>
  <c r="G115" i="244"/>
  <c r="F115" i="244"/>
  <c r="E115" i="244"/>
  <c r="D115" i="244"/>
  <c r="I113" i="244"/>
  <c r="H113" i="244"/>
  <c r="G113" i="244"/>
  <c r="F113" i="244"/>
  <c r="E113" i="244"/>
  <c r="D113" i="244"/>
  <c r="I112" i="244"/>
  <c r="H112" i="244"/>
  <c r="G112" i="244"/>
  <c r="F112" i="244"/>
  <c r="E112" i="244"/>
  <c r="D112" i="244"/>
  <c r="I111" i="244"/>
  <c r="H111" i="244"/>
  <c r="G111" i="244"/>
  <c r="F111" i="244"/>
  <c r="E111" i="244"/>
  <c r="D111" i="244"/>
  <c r="I110" i="244"/>
  <c r="H110" i="244"/>
  <c r="G110" i="244"/>
  <c r="F110" i="244"/>
  <c r="E110" i="244"/>
  <c r="D110" i="244"/>
  <c r="I109" i="244"/>
  <c r="H109" i="244"/>
  <c r="G109" i="244"/>
  <c r="F109" i="244"/>
  <c r="E109" i="244"/>
  <c r="D109" i="244"/>
  <c r="I108" i="244"/>
  <c r="H108" i="244"/>
  <c r="G108" i="244"/>
  <c r="F108" i="244"/>
  <c r="E108" i="244"/>
  <c r="D108" i="244"/>
  <c r="I107" i="244"/>
  <c r="H107" i="244"/>
  <c r="G107" i="244"/>
  <c r="F107" i="244"/>
  <c r="E107" i="244"/>
  <c r="D107" i="244"/>
  <c r="I106" i="244"/>
  <c r="H106" i="244"/>
  <c r="G106" i="244"/>
  <c r="F106" i="244"/>
  <c r="E106" i="244"/>
  <c r="D106" i="244"/>
  <c r="I105" i="244"/>
  <c r="H105" i="244"/>
  <c r="G105" i="244"/>
  <c r="F105" i="244"/>
  <c r="E105" i="244"/>
  <c r="D105" i="244"/>
  <c r="I104" i="244"/>
  <c r="H104" i="244"/>
  <c r="G104" i="244"/>
  <c r="F104" i="244"/>
  <c r="E104" i="244"/>
  <c r="D104" i="244"/>
  <c r="I103" i="244"/>
  <c r="H103" i="244"/>
  <c r="G103" i="244"/>
  <c r="F103" i="244"/>
  <c r="E103" i="244"/>
  <c r="D103" i="244"/>
  <c r="I102" i="244"/>
  <c r="H102" i="244"/>
  <c r="G102" i="244"/>
  <c r="F102" i="244"/>
  <c r="E102" i="244"/>
  <c r="D102" i="244"/>
  <c r="I101" i="244"/>
  <c r="H101" i="244"/>
  <c r="G101" i="244"/>
  <c r="F101" i="244"/>
  <c r="E101" i="244"/>
  <c r="D101" i="244"/>
  <c r="I100" i="244"/>
  <c r="H100" i="244"/>
  <c r="G100" i="244"/>
  <c r="F100" i="244"/>
  <c r="E100" i="244"/>
  <c r="D100" i="244"/>
  <c r="I99" i="244"/>
  <c r="H99" i="244"/>
  <c r="G99" i="244"/>
  <c r="F99" i="244"/>
  <c r="E99" i="244"/>
  <c r="D99" i="244"/>
  <c r="I98" i="244"/>
  <c r="H98" i="244"/>
  <c r="G98" i="244"/>
  <c r="F98" i="244"/>
  <c r="E98" i="244"/>
  <c r="D98" i="244"/>
  <c r="I97" i="244"/>
  <c r="H97" i="244"/>
  <c r="G97" i="244"/>
  <c r="F97" i="244"/>
  <c r="E97" i="244"/>
  <c r="D97" i="244"/>
  <c r="I96" i="244"/>
  <c r="H96" i="244"/>
  <c r="G96" i="244"/>
  <c r="F96" i="244"/>
  <c r="E96" i="244"/>
  <c r="D96" i="244"/>
  <c r="I95" i="244"/>
  <c r="H95" i="244"/>
  <c r="G95" i="244"/>
  <c r="F95" i="244"/>
  <c r="E95" i="244"/>
  <c r="D95" i="244"/>
  <c r="I94" i="244"/>
  <c r="H94" i="244"/>
  <c r="G94" i="244"/>
  <c r="F94" i="244"/>
  <c r="E94" i="244"/>
  <c r="D94" i="244"/>
  <c r="I88" i="244"/>
  <c r="H88" i="244"/>
  <c r="G88" i="244"/>
  <c r="F88" i="244"/>
  <c r="E88" i="244"/>
  <c r="D88" i="244"/>
  <c r="I87" i="244"/>
  <c r="H87" i="244"/>
  <c r="G87" i="244"/>
  <c r="F87" i="244"/>
  <c r="E87" i="244"/>
  <c r="D87" i="244"/>
  <c r="I86" i="244"/>
  <c r="H86" i="244"/>
  <c r="G86" i="244"/>
  <c r="F86" i="244"/>
  <c r="E86" i="244"/>
  <c r="D86" i="244"/>
  <c r="I85" i="244"/>
  <c r="H85" i="244"/>
  <c r="G85" i="244"/>
  <c r="F85" i="244"/>
  <c r="E85" i="244"/>
  <c r="D85" i="244"/>
  <c r="I84" i="244"/>
  <c r="H84" i="244"/>
  <c r="G84" i="244"/>
  <c r="F84" i="244"/>
  <c r="E84" i="244"/>
  <c r="D84" i="244"/>
  <c r="I83" i="244"/>
  <c r="H83" i="244"/>
  <c r="G83" i="244"/>
  <c r="F83" i="244"/>
  <c r="E83" i="244"/>
  <c r="D83" i="244"/>
  <c r="I81" i="244"/>
  <c r="H81" i="244"/>
  <c r="G81" i="244"/>
  <c r="F81" i="244"/>
  <c r="E81" i="244"/>
  <c r="D81" i="244"/>
  <c r="I80" i="244"/>
  <c r="H80" i="244"/>
  <c r="G80" i="244"/>
  <c r="F80" i="244"/>
  <c r="E80" i="244"/>
  <c r="D80" i="244"/>
  <c r="I79" i="244"/>
  <c r="H79" i="244"/>
  <c r="G79" i="244"/>
  <c r="F79" i="244"/>
  <c r="E79" i="244"/>
  <c r="D79" i="244"/>
  <c r="I77" i="244"/>
  <c r="H77" i="244"/>
  <c r="G77" i="244"/>
  <c r="F77" i="244"/>
  <c r="E77" i="244"/>
  <c r="D77" i="244"/>
  <c r="I76" i="244"/>
  <c r="H76" i="244"/>
  <c r="G76" i="244"/>
  <c r="F76" i="244"/>
  <c r="E76" i="244"/>
  <c r="D76" i="244"/>
  <c r="I74" i="244"/>
  <c r="H74" i="244"/>
  <c r="G74" i="244"/>
  <c r="F74" i="244"/>
  <c r="E74" i="244"/>
  <c r="D74" i="244"/>
  <c r="I73" i="244"/>
  <c r="H73" i="244"/>
  <c r="G73" i="244"/>
  <c r="F73" i="244"/>
  <c r="E73" i="244"/>
  <c r="D73" i="244"/>
  <c r="I72" i="244"/>
  <c r="H72" i="244"/>
  <c r="G72" i="244"/>
  <c r="F72" i="244"/>
  <c r="E72" i="244"/>
  <c r="D72" i="244"/>
  <c r="I71" i="244"/>
  <c r="H71" i="244"/>
  <c r="G71" i="244"/>
  <c r="F71" i="244"/>
  <c r="E71" i="244"/>
  <c r="D71" i="244"/>
  <c r="I69" i="244"/>
  <c r="H69" i="244"/>
  <c r="G69" i="244"/>
  <c r="F69" i="244"/>
  <c r="E69" i="244"/>
  <c r="D69" i="244"/>
  <c r="I68" i="244"/>
  <c r="H68" i="244"/>
  <c r="G68" i="244"/>
  <c r="F68" i="244"/>
  <c r="E68" i="244"/>
  <c r="D68" i="244"/>
  <c r="I67" i="244"/>
  <c r="H67" i="244"/>
  <c r="G67" i="244"/>
  <c r="F67" i="244"/>
  <c r="E67" i="244"/>
  <c r="D67" i="244"/>
  <c r="I64" i="244"/>
  <c r="H64" i="244"/>
  <c r="G64" i="244"/>
  <c r="F64" i="244"/>
  <c r="E64" i="244"/>
  <c r="D64" i="244"/>
  <c r="I63" i="244"/>
  <c r="H63" i="244"/>
  <c r="G63" i="244"/>
  <c r="F63" i="244"/>
  <c r="E63" i="244"/>
  <c r="D63" i="244"/>
  <c r="I62" i="244"/>
  <c r="H62" i="244"/>
  <c r="G62" i="244"/>
  <c r="F62" i="244"/>
  <c r="E62" i="244"/>
  <c r="D62" i="244"/>
  <c r="I61" i="244"/>
  <c r="H61" i="244"/>
  <c r="G61" i="244"/>
  <c r="F61" i="244"/>
  <c r="E61" i="244"/>
  <c r="D61" i="244"/>
  <c r="I59" i="244"/>
  <c r="H59" i="244"/>
  <c r="G59" i="244"/>
  <c r="F59" i="244"/>
  <c r="E59" i="244"/>
  <c r="D59" i="244"/>
  <c r="I58" i="244"/>
  <c r="H58" i="244"/>
  <c r="G58" i="244"/>
  <c r="F58" i="244"/>
  <c r="E58" i="244"/>
  <c r="D58" i="244"/>
  <c r="I57" i="244"/>
  <c r="H57" i="244"/>
  <c r="G57" i="244"/>
  <c r="F57" i="244"/>
  <c r="E57" i="244"/>
  <c r="D57" i="244"/>
  <c r="I56" i="244"/>
  <c r="H56" i="244"/>
  <c r="G56" i="244"/>
  <c r="F56" i="244"/>
  <c r="E56" i="244"/>
  <c r="D56" i="244"/>
  <c r="I54" i="244"/>
  <c r="H54" i="244"/>
  <c r="G54" i="244"/>
  <c r="F54" i="244"/>
  <c r="E54" i="244"/>
  <c r="D54" i="244"/>
  <c r="I53" i="244"/>
  <c r="H53" i="244"/>
  <c r="G53" i="244"/>
  <c r="F53" i="244"/>
  <c r="E53" i="244"/>
  <c r="D53" i="244"/>
  <c r="I52" i="244"/>
  <c r="H52" i="244"/>
  <c r="G52" i="244"/>
  <c r="F52" i="244"/>
  <c r="E52" i="244"/>
  <c r="D52" i="244"/>
  <c r="I51" i="244"/>
  <c r="H51" i="244"/>
  <c r="G51" i="244"/>
  <c r="F51" i="244"/>
  <c r="E51" i="244"/>
  <c r="D51" i="244"/>
  <c r="I50" i="244"/>
  <c r="H50" i="244"/>
  <c r="G50" i="244"/>
  <c r="F50" i="244"/>
  <c r="E50" i="244"/>
  <c r="D50" i="244"/>
  <c r="I48" i="244"/>
  <c r="H48" i="244"/>
  <c r="G48" i="244"/>
  <c r="F48" i="244"/>
  <c r="E48" i="244"/>
  <c r="D48" i="244"/>
  <c r="I47" i="244"/>
  <c r="H47" i="244"/>
  <c r="G47" i="244"/>
  <c r="F47" i="244"/>
  <c r="E47" i="244"/>
  <c r="D47" i="244"/>
  <c r="I46" i="244"/>
  <c r="H46" i="244"/>
  <c r="G46" i="244"/>
  <c r="F46" i="244"/>
  <c r="E46" i="244"/>
  <c r="D46" i="244"/>
  <c r="I45" i="244"/>
  <c r="H45" i="244"/>
  <c r="G45" i="244"/>
  <c r="F45" i="244"/>
  <c r="E45" i="244"/>
  <c r="D45" i="244"/>
  <c r="I44" i="244"/>
  <c r="H44" i="244"/>
  <c r="G44" i="244"/>
  <c r="F44" i="244"/>
  <c r="E44" i="244"/>
  <c r="D44" i="244"/>
  <c r="I43" i="244"/>
  <c r="H43" i="244"/>
  <c r="G43" i="244"/>
  <c r="F43" i="244"/>
  <c r="E43" i="244"/>
  <c r="D43" i="244"/>
  <c r="I42" i="244"/>
  <c r="H42" i="244"/>
  <c r="G42" i="244"/>
  <c r="F42" i="244"/>
  <c r="E42" i="244"/>
  <c r="D42" i="244"/>
  <c r="I41" i="244"/>
  <c r="H41" i="244"/>
  <c r="G41" i="244"/>
  <c r="F41" i="244"/>
  <c r="E41" i="244"/>
  <c r="D41" i="244"/>
  <c r="I40" i="244"/>
  <c r="H40" i="244"/>
  <c r="G40" i="244"/>
  <c r="F40" i="244"/>
  <c r="E40" i="244"/>
  <c r="D40" i="244"/>
  <c r="I39" i="244"/>
  <c r="H39" i="244"/>
  <c r="G39" i="244"/>
  <c r="F39" i="244"/>
  <c r="E39" i="244"/>
  <c r="D39" i="244"/>
  <c r="I38" i="244"/>
  <c r="H38" i="244"/>
  <c r="G38" i="244"/>
  <c r="F38" i="244"/>
  <c r="E38" i="244"/>
  <c r="D38" i="244"/>
  <c r="I36" i="244"/>
  <c r="H36" i="244"/>
  <c r="G36" i="244"/>
  <c r="F36" i="244"/>
  <c r="E36" i="244"/>
  <c r="D36" i="244"/>
  <c r="I35" i="244"/>
  <c r="H35" i="244"/>
  <c r="G35" i="244"/>
  <c r="F35" i="244"/>
  <c r="E35" i="244"/>
  <c r="D35" i="244"/>
  <c r="I34" i="244"/>
  <c r="H34" i="244"/>
  <c r="G34" i="244"/>
  <c r="F34" i="244"/>
  <c r="E34" i="244"/>
  <c r="D34" i="244"/>
  <c r="I33" i="244"/>
  <c r="H33" i="244"/>
  <c r="G33" i="244"/>
  <c r="F33" i="244"/>
  <c r="E33" i="244"/>
  <c r="D33" i="244"/>
  <c r="I32" i="244"/>
  <c r="H32" i="244"/>
  <c r="G32" i="244"/>
  <c r="F32" i="244"/>
  <c r="E32" i="244"/>
  <c r="D32" i="244"/>
  <c r="I31" i="244"/>
  <c r="H31" i="244"/>
  <c r="G31" i="244"/>
  <c r="F31" i="244"/>
  <c r="E31" i="244"/>
  <c r="D31" i="244"/>
  <c r="I30" i="244"/>
  <c r="H30" i="244"/>
  <c r="G30" i="244"/>
  <c r="F30" i="244"/>
  <c r="E30" i="244"/>
  <c r="D30" i="244"/>
  <c r="I28" i="244"/>
  <c r="H28" i="244"/>
  <c r="G28" i="244"/>
  <c r="F28" i="244"/>
  <c r="E28" i="244"/>
  <c r="D28" i="244"/>
  <c r="I27" i="244"/>
  <c r="H27" i="244"/>
  <c r="G27" i="244"/>
  <c r="F27" i="244"/>
  <c r="E27" i="244"/>
  <c r="D27" i="244"/>
  <c r="I26" i="244"/>
  <c r="H26" i="244"/>
  <c r="G26" i="244"/>
  <c r="F26" i="244"/>
  <c r="E26" i="244"/>
  <c r="D26" i="244"/>
  <c r="I25" i="244"/>
  <c r="H25" i="244"/>
  <c r="G25" i="244"/>
  <c r="F25" i="244"/>
  <c r="E25" i="244"/>
  <c r="D25" i="244"/>
  <c r="I24" i="244"/>
  <c r="H24" i="244"/>
  <c r="G24" i="244"/>
  <c r="F24" i="244"/>
  <c r="E24" i="244"/>
  <c r="D24" i="244"/>
  <c r="I23" i="244"/>
  <c r="H23" i="244"/>
  <c r="G23" i="244"/>
  <c r="F23" i="244"/>
  <c r="E23" i="244"/>
  <c r="D23" i="244"/>
  <c r="I21" i="244"/>
  <c r="H21" i="244"/>
  <c r="G21" i="244"/>
  <c r="F21" i="244"/>
  <c r="E21" i="244"/>
  <c r="D21" i="244"/>
  <c r="I20" i="244"/>
  <c r="H20" i="244"/>
  <c r="G20" i="244"/>
  <c r="F20" i="244"/>
  <c r="E20" i="244"/>
  <c r="D20" i="244"/>
  <c r="I19" i="244"/>
  <c r="H19" i="244"/>
  <c r="G19" i="244"/>
  <c r="F19" i="244"/>
  <c r="E19" i="244"/>
  <c r="D19" i="244"/>
  <c r="I18" i="244"/>
  <c r="H18" i="244"/>
  <c r="G18" i="244"/>
  <c r="F18" i="244"/>
  <c r="E18" i="244"/>
  <c r="D18" i="244"/>
  <c r="I17" i="244"/>
  <c r="H17" i="244"/>
  <c r="G17" i="244"/>
  <c r="F17" i="244"/>
  <c r="E17" i="244"/>
  <c r="D17" i="244"/>
  <c r="I16" i="244"/>
  <c r="H16" i="244"/>
  <c r="G16" i="244"/>
  <c r="F16" i="244"/>
  <c r="E16" i="244"/>
  <c r="D16" i="244"/>
  <c r="I14" i="244"/>
  <c r="H14" i="244"/>
  <c r="G14" i="244"/>
  <c r="F14" i="244"/>
  <c r="E14" i="244"/>
  <c r="D14" i="244"/>
  <c r="I13" i="244"/>
  <c r="H13" i="244"/>
  <c r="G13" i="244"/>
  <c r="F13" i="244"/>
  <c r="E13" i="244"/>
  <c r="D13" i="244"/>
  <c r="I12" i="244"/>
  <c r="H12" i="244"/>
  <c r="G12" i="244"/>
  <c r="F12" i="244"/>
  <c r="E12" i="244"/>
  <c r="D12" i="244"/>
  <c r="I11" i="244"/>
  <c r="H11" i="244"/>
  <c r="G11" i="244"/>
  <c r="F11" i="244"/>
  <c r="E11" i="244"/>
  <c r="D11" i="244"/>
  <c r="I10" i="244"/>
  <c r="H10" i="244"/>
  <c r="G10" i="244"/>
  <c r="F10" i="244"/>
  <c r="E10" i="244"/>
  <c r="D10" i="244"/>
  <c r="I9" i="244"/>
  <c r="H9" i="244"/>
  <c r="G9" i="244"/>
  <c r="F9" i="244"/>
  <c r="E9" i="244"/>
  <c r="D9" i="244"/>
  <c r="J5" i="244"/>
  <c r="A25" i="365"/>
  <c r="A6" i="243"/>
  <c r="B6" i="243"/>
  <c r="C6" i="243"/>
  <c r="D6" i="243"/>
  <c r="E6" i="243"/>
  <c r="F6" i="243"/>
  <c r="G6" i="243"/>
  <c r="H6" i="243"/>
  <c r="F7" i="243"/>
  <c r="G7" i="243"/>
  <c r="F8" i="243"/>
  <c r="G8" i="243"/>
  <c r="F9" i="243"/>
  <c r="G9" i="243"/>
  <c r="F10" i="243"/>
  <c r="G10" i="243"/>
  <c r="F11" i="243"/>
  <c r="G11" i="243"/>
  <c r="F12" i="243"/>
  <c r="G12" i="243"/>
  <c r="F13" i="243"/>
  <c r="G13" i="243"/>
  <c r="F14" i="243"/>
  <c r="G14" i="243"/>
  <c r="F15" i="243"/>
  <c r="G15" i="243"/>
  <c r="F16" i="243"/>
  <c r="G16" i="243"/>
  <c r="F17" i="243"/>
  <c r="G17" i="243"/>
  <c r="F18" i="243"/>
  <c r="G18" i="243"/>
  <c r="F19" i="243"/>
  <c r="G19" i="243"/>
  <c r="F20" i="243"/>
  <c r="G20" i="243"/>
  <c r="F21" i="243"/>
  <c r="G21" i="243"/>
  <c r="F22" i="243"/>
  <c r="G22" i="243"/>
  <c r="F23" i="243"/>
  <c r="G23" i="243"/>
  <c r="A24" i="243"/>
  <c r="B24" i="243"/>
  <c r="C24" i="243"/>
  <c r="D24" i="243"/>
  <c r="E24" i="243"/>
  <c r="F24" i="243"/>
  <c r="G24" i="243"/>
  <c r="B5" i="243"/>
  <c r="C5" i="243"/>
  <c r="F5" i="243"/>
  <c r="G5" i="243"/>
  <c r="H5" i="243"/>
  <c r="A5" i="243"/>
  <c r="A6" i="242"/>
  <c r="B6" i="242"/>
  <c r="C6" i="242"/>
  <c r="D6" i="242"/>
  <c r="E6" i="242"/>
  <c r="F6" i="242"/>
  <c r="G6" i="242"/>
  <c r="H6" i="242"/>
  <c r="F7" i="242"/>
  <c r="G7" i="242"/>
  <c r="F8" i="242"/>
  <c r="G8" i="242"/>
  <c r="F9" i="242"/>
  <c r="G9" i="242"/>
  <c r="F10" i="242"/>
  <c r="G10" i="242"/>
  <c r="G11" i="242"/>
  <c r="F12" i="242"/>
  <c r="G12" i="242"/>
  <c r="F13" i="242"/>
  <c r="G13" i="242"/>
  <c r="F14" i="242"/>
  <c r="G14" i="242"/>
  <c r="G15" i="242"/>
  <c r="G16" i="242"/>
  <c r="F17" i="242"/>
  <c r="G17" i="242"/>
  <c r="F18" i="242"/>
  <c r="G18" i="242"/>
  <c r="F19" i="242"/>
  <c r="G19" i="242"/>
  <c r="F20" i="242"/>
  <c r="G20" i="242"/>
  <c r="F21" i="242"/>
  <c r="G21" i="242"/>
  <c r="F22" i="242"/>
  <c r="G22" i="242"/>
  <c r="A23" i="242"/>
  <c r="B23" i="242"/>
  <c r="C23" i="242"/>
  <c r="D23" i="242"/>
  <c r="E23" i="242"/>
  <c r="F23" i="242"/>
  <c r="G23" i="242"/>
  <c r="A24" i="242"/>
  <c r="B24" i="242"/>
  <c r="C24" i="242"/>
  <c r="D24" i="242"/>
  <c r="E24" i="242"/>
  <c r="I24" i="242" s="1"/>
  <c r="F24" i="242"/>
  <c r="G24" i="242"/>
  <c r="B5" i="242"/>
  <c r="C5" i="242"/>
  <c r="G5" i="242"/>
  <c r="H5" i="242"/>
  <c r="A5" i="242"/>
  <c r="H29" i="240"/>
  <c r="H28" i="240"/>
  <c r="H27" i="240"/>
  <c r="H26" i="240"/>
  <c r="H25" i="240"/>
  <c r="H24" i="240"/>
  <c r="H23" i="240"/>
  <c r="H22" i="240"/>
  <c r="H19" i="240"/>
  <c r="H18" i="240"/>
  <c r="H16" i="240"/>
  <c r="H15" i="240"/>
  <c r="H14" i="240"/>
  <c r="H13" i="240"/>
  <c r="H12" i="240"/>
  <c r="H11" i="240"/>
  <c r="H9" i="240"/>
  <c r="H7" i="240"/>
  <c r="H5" i="240"/>
  <c r="G5" i="240"/>
  <c r="C5" i="240"/>
  <c r="D5" i="240"/>
  <c r="D7" i="240"/>
  <c r="D10" i="240"/>
  <c r="D11" i="240"/>
  <c r="D12" i="240"/>
  <c r="D13" i="240"/>
  <c r="D14" i="240"/>
  <c r="D15" i="240"/>
  <c r="D16" i="240"/>
  <c r="D19" i="240"/>
  <c r="D20" i="240"/>
  <c r="D21" i="240"/>
  <c r="D22" i="240"/>
  <c r="D23" i="240"/>
  <c r="D25" i="240"/>
  <c r="D26" i="240"/>
  <c r="D27" i="240"/>
  <c r="D28" i="240"/>
  <c r="D29" i="240"/>
  <c r="D4" i="240"/>
  <c r="H27" i="239"/>
  <c r="H26" i="239"/>
  <c r="H25" i="239"/>
  <c r="H24" i="239"/>
  <c r="H23" i="239"/>
  <c r="H22" i="239"/>
  <c r="H21" i="239"/>
  <c r="H19" i="239"/>
  <c r="H17" i="239"/>
  <c r="H16" i="239"/>
  <c r="H15" i="239"/>
  <c r="H14" i="239"/>
  <c r="H13" i="239"/>
  <c r="H12" i="239"/>
  <c r="H11" i="239"/>
  <c r="H5" i="239"/>
  <c r="G5" i="239"/>
  <c r="C5" i="239"/>
  <c r="D5" i="239"/>
  <c r="D8" i="239"/>
  <c r="D12" i="239"/>
  <c r="D13" i="239"/>
  <c r="D14" i="239"/>
  <c r="D15" i="239"/>
  <c r="D16" i="239"/>
  <c r="D17" i="239"/>
  <c r="D20" i="239"/>
  <c r="D21" i="239"/>
  <c r="D22" i="239"/>
  <c r="D23" i="239"/>
  <c r="D27" i="239"/>
  <c r="D28" i="239"/>
  <c r="D4" i="239"/>
  <c r="D162" i="238"/>
  <c r="E162" i="238"/>
  <c r="F162" i="238"/>
  <c r="G162" i="238"/>
  <c r="H162" i="238"/>
  <c r="I162" i="238"/>
  <c r="J162" i="238"/>
  <c r="C99" i="238"/>
  <c r="D99" i="238"/>
  <c r="E99" i="238"/>
  <c r="F99" i="238"/>
  <c r="G99" i="238"/>
  <c r="H99" i="238"/>
  <c r="I99" i="238"/>
  <c r="J99" i="238"/>
  <c r="D101" i="238"/>
  <c r="E101" i="238"/>
  <c r="F101" i="238"/>
  <c r="G101" i="238"/>
  <c r="H101" i="238"/>
  <c r="I101" i="238"/>
  <c r="D102" i="238"/>
  <c r="E102" i="238"/>
  <c r="F102" i="238"/>
  <c r="G102" i="238"/>
  <c r="H102" i="238"/>
  <c r="I102" i="238"/>
  <c r="D103" i="238"/>
  <c r="E103" i="238"/>
  <c r="F103" i="238"/>
  <c r="G103" i="238"/>
  <c r="H103" i="238"/>
  <c r="I103" i="238"/>
  <c r="D104" i="238"/>
  <c r="E104" i="238"/>
  <c r="F104" i="238"/>
  <c r="G104" i="238"/>
  <c r="H104" i="238"/>
  <c r="I104" i="238"/>
  <c r="D105" i="238"/>
  <c r="E105" i="238"/>
  <c r="F105" i="238"/>
  <c r="G105" i="238"/>
  <c r="H105" i="238"/>
  <c r="I105" i="238"/>
  <c r="D106" i="238"/>
  <c r="E106" i="238"/>
  <c r="F106" i="238"/>
  <c r="G106" i="238"/>
  <c r="H106" i="238"/>
  <c r="I106" i="238"/>
  <c r="D107" i="238"/>
  <c r="E107" i="238"/>
  <c r="F107" i="238"/>
  <c r="G107" i="238"/>
  <c r="H107" i="238"/>
  <c r="I107" i="238"/>
  <c r="D108" i="238"/>
  <c r="E108" i="238"/>
  <c r="F108" i="238"/>
  <c r="G108" i="238"/>
  <c r="H108" i="238"/>
  <c r="I108" i="238"/>
  <c r="D109" i="238"/>
  <c r="E109" i="238"/>
  <c r="F109" i="238"/>
  <c r="G109" i="238"/>
  <c r="H109" i="238"/>
  <c r="I109" i="238"/>
  <c r="D110" i="238"/>
  <c r="E110" i="238"/>
  <c r="F110" i="238"/>
  <c r="G110" i="238"/>
  <c r="H110" i="238"/>
  <c r="I110" i="238"/>
  <c r="D111" i="238"/>
  <c r="E111" i="238"/>
  <c r="F111" i="238"/>
  <c r="G111" i="238"/>
  <c r="H111" i="238"/>
  <c r="I111" i="238"/>
  <c r="D112" i="238"/>
  <c r="E112" i="238"/>
  <c r="F112" i="238"/>
  <c r="G112" i="238"/>
  <c r="H112" i="238"/>
  <c r="I112" i="238"/>
  <c r="D113" i="238"/>
  <c r="E113" i="238"/>
  <c r="F113" i="238"/>
  <c r="G113" i="238"/>
  <c r="H113" i="238"/>
  <c r="I113" i="238"/>
  <c r="D114" i="238"/>
  <c r="E114" i="238"/>
  <c r="F114" i="238"/>
  <c r="G114" i="238"/>
  <c r="H114" i="238"/>
  <c r="I114" i="238"/>
  <c r="D115" i="238"/>
  <c r="E115" i="238"/>
  <c r="F115" i="238"/>
  <c r="G115" i="238"/>
  <c r="H115" i="238"/>
  <c r="I115" i="238"/>
  <c r="D116" i="238"/>
  <c r="E116" i="238"/>
  <c r="F116" i="238"/>
  <c r="G116" i="238"/>
  <c r="H116" i="238"/>
  <c r="I116" i="238"/>
  <c r="D117" i="238"/>
  <c r="E117" i="238"/>
  <c r="F117" i="238"/>
  <c r="G117" i="238"/>
  <c r="H117" i="238"/>
  <c r="I117" i="238"/>
  <c r="D118" i="238"/>
  <c r="E118" i="238"/>
  <c r="F118" i="238"/>
  <c r="G118" i="238"/>
  <c r="H118" i="238"/>
  <c r="I118" i="238"/>
  <c r="D119" i="238"/>
  <c r="E119" i="238"/>
  <c r="F119" i="238"/>
  <c r="G119" i="238"/>
  <c r="H119" i="238"/>
  <c r="I119" i="238"/>
  <c r="D120" i="238"/>
  <c r="E120" i="238"/>
  <c r="F120" i="238"/>
  <c r="G120" i="238"/>
  <c r="H120" i="238"/>
  <c r="I120" i="238"/>
  <c r="D122" i="238"/>
  <c r="E122" i="238"/>
  <c r="F122" i="238"/>
  <c r="G122" i="238"/>
  <c r="H122" i="238"/>
  <c r="I122" i="238"/>
  <c r="D123" i="238"/>
  <c r="E123" i="238"/>
  <c r="F123" i="238"/>
  <c r="G123" i="238"/>
  <c r="H123" i="238"/>
  <c r="I123" i="238"/>
  <c r="D124" i="238"/>
  <c r="E124" i="238"/>
  <c r="F124" i="238"/>
  <c r="G124" i="238"/>
  <c r="H124" i="238"/>
  <c r="I124" i="238"/>
  <c r="D125" i="238"/>
  <c r="E125" i="238"/>
  <c r="F125" i="238"/>
  <c r="G125" i="238"/>
  <c r="H125" i="238"/>
  <c r="I125" i="238"/>
  <c r="D126" i="238"/>
  <c r="E126" i="238"/>
  <c r="F126" i="238"/>
  <c r="G126" i="238"/>
  <c r="H126" i="238"/>
  <c r="I126" i="238"/>
  <c r="D127" i="238"/>
  <c r="E127" i="238"/>
  <c r="F127" i="238"/>
  <c r="G127" i="238"/>
  <c r="H127" i="238"/>
  <c r="I127" i="238"/>
  <c r="D128" i="238"/>
  <c r="E128" i="238"/>
  <c r="F128" i="238"/>
  <c r="G128" i="238"/>
  <c r="H128" i="238"/>
  <c r="I128" i="238"/>
  <c r="D129" i="238"/>
  <c r="E129" i="238"/>
  <c r="F129" i="238"/>
  <c r="G129" i="238"/>
  <c r="H129" i="238"/>
  <c r="I129" i="238"/>
  <c r="D130" i="238"/>
  <c r="E130" i="238"/>
  <c r="F130" i="238"/>
  <c r="G130" i="238"/>
  <c r="H130" i="238"/>
  <c r="I130" i="238"/>
  <c r="D131" i="238"/>
  <c r="E131" i="238"/>
  <c r="F131" i="238"/>
  <c r="G131" i="238"/>
  <c r="H131" i="238"/>
  <c r="I131" i="238"/>
  <c r="D132" i="238"/>
  <c r="E132" i="238"/>
  <c r="F132" i="238"/>
  <c r="G132" i="238"/>
  <c r="H132" i="238"/>
  <c r="I132" i="238"/>
  <c r="D133" i="238"/>
  <c r="E133" i="238"/>
  <c r="F133" i="238"/>
  <c r="G133" i="238"/>
  <c r="H133" i="238"/>
  <c r="I133" i="238"/>
  <c r="D134" i="238"/>
  <c r="E134" i="238"/>
  <c r="F134" i="238"/>
  <c r="G134" i="238"/>
  <c r="H134" i="238"/>
  <c r="I134" i="238"/>
  <c r="D137" i="238"/>
  <c r="E137" i="238"/>
  <c r="F137" i="238"/>
  <c r="G137" i="238"/>
  <c r="H137" i="238"/>
  <c r="I137" i="238"/>
  <c r="D138" i="238"/>
  <c r="E138" i="238"/>
  <c r="F138" i="238"/>
  <c r="G138" i="238"/>
  <c r="H138" i="238"/>
  <c r="I138" i="238"/>
  <c r="D139" i="238"/>
  <c r="E139" i="238"/>
  <c r="F139" i="238"/>
  <c r="G139" i="238"/>
  <c r="H139" i="238"/>
  <c r="I139" i="238"/>
  <c r="D141" i="238"/>
  <c r="E141" i="238"/>
  <c r="F141" i="238"/>
  <c r="G141" i="238"/>
  <c r="H141" i="238"/>
  <c r="I141" i="238"/>
  <c r="D142" i="238"/>
  <c r="E142" i="238"/>
  <c r="F142" i="238"/>
  <c r="G142" i="238"/>
  <c r="H142" i="238"/>
  <c r="I142" i="238"/>
  <c r="D143" i="238"/>
  <c r="E143" i="238"/>
  <c r="F143" i="238"/>
  <c r="G143" i="238"/>
  <c r="H143" i="238"/>
  <c r="I143" i="238"/>
  <c r="D144" i="238"/>
  <c r="E144" i="238"/>
  <c r="F144" i="238"/>
  <c r="G144" i="238"/>
  <c r="H144" i="238"/>
  <c r="I144" i="238"/>
  <c r="D145" i="238"/>
  <c r="E145" i="238"/>
  <c r="F145" i="238"/>
  <c r="G145" i="238"/>
  <c r="H145" i="238"/>
  <c r="I145" i="238"/>
  <c r="D146" i="238"/>
  <c r="E146" i="238"/>
  <c r="F146" i="238"/>
  <c r="G146" i="238"/>
  <c r="H146" i="238"/>
  <c r="I146" i="238"/>
  <c r="D148" i="238"/>
  <c r="E148" i="238"/>
  <c r="F148" i="238"/>
  <c r="G148" i="238"/>
  <c r="H148" i="238"/>
  <c r="I148" i="238"/>
  <c r="D149" i="238"/>
  <c r="E149" i="238"/>
  <c r="F149" i="238"/>
  <c r="G149" i="238"/>
  <c r="H149" i="238"/>
  <c r="I149" i="238"/>
  <c r="D150" i="238"/>
  <c r="E150" i="238"/>
  <c r="F150" i="238"/>
  <c r="G150" i="238"/>
  <c r="H150" i="238"/>
  <c r="I150" i="238"/>
  <c r="D151" i="238"/>
  <c r="E151" i="238"/>
  <c r="F151" i="238"/>
  <c r="G151" i="238"/>
  <c r="H151" i="238"/>
  <c r="I151" i="238"/>
  <c r="D153" i="238"/>
  <c r="E153" i="238"/>
  <c r="F153" i="238"/>
  <c r="G153" i="238"/>
  <c r="H153" i="238"/>
  <c r="I153" i="238"/>
  <c r="D154" i="238"/>
  <c r="E154" i="238"/>
  <c r="F154" i="238"/>
  <c r="G154" i="238"/>
  <c r="H154" i="238"/>
  <c r="I154" i="238"/>
  <c r="D155" i="238"/>
  <c r="E155" i="238"/>
  <c r="F155" i="238"/>
  <c r="G155" i="238"/>
  <c r="H155" i="238"/>
  <c r="I155" i="238"/>
  <c r="D156" i="238"/>
  <c r="E156" i="238"/>
  <c r="F156" i="238"/>
  <c r="G156" i="238"/>
  <c r="H156" i="238"/>
  <c r="I156" i="238"/>
  <c r="D157" i="238"/>
  <c r="E157" i="238"/>
  <c r="F157" i="238"/>
  <c r="G157" i="238"/>
  <c r="H157" i="238"/>
  <c r="I157" i="238"/>
  <c r="D158" i="238"/>
  <c r="E158" i="238"/>
  <c r="F158" i="238"/>
  <c r="G158" i="238"/>
  <c r="H158" i="238"/>
  <c r="I158" i="238"/>
  <c r="D159" i="238"/>
  <c r="E159" i="238"/>
  <c r="F159" i="238"/>
  <c r="G159" i="238"/>
  <c r="H159" i="238"/>
  <c r="I159" i="238"/>
  <c r="C98" i="238"/>
  <c r="C10" i="238"/>
  <c r="D10" i="238"/>
  <c r="E10" i="238"/>
  <c r="F10" i="238"/>
  <c r="G10" i="238"/>
  <c r="H10" i="238"/>
  <c r="I10" i="238"/>
  <c r="J10" i="238"/>
  <c r="D12" i="238"/>
  <c r="E12" i="238"/>
  <c r="F12" i="238"/>
  <c r="G12" i="238"/>
  <c r="H12" i="238"/>
  <c r="I12" i="238"/>
  <c r="D13" i="238"/>
  <c r="E13" i="238"/>
  <c r="F13" i="238"/>
  <c r="G13" i="238"/>
  <c r="H13" i="238"/>
  <c r="I13" i="238"/>
  <c r="D14" i="238"/>
  <c r="E14" i="238"/>
  <c r="F14" i="238"/>
  <c r="G14" i="238"/>
  <c r="H14" i="238"/>
  <c r="I14" i="238"/>
  <c r="D15" i="238"/>
  <c r="E15" i="238"/>
  <c r="F15" i="238"/>
  <c r="G15" i="238"/>
  <c r="H15" i="238"/>
  <c r="I15" i="238"/>
  <c r="D16" i="238"/>
  <c r="E16" i="238"/>
  <c r="F16" i="238"/>
  <c r="G16" i="238"/>
  <c r="H16" i="238"/>
  <c r="I16" i="238"/>
  <c r="D17" i="238"/>
  <c r="E17" i="238"/>
  <c r="F17" i="238"/>
  <c r="G17" i="238"/>
  <c r="H17" i="238"/>
  <c r="I17" i="238"/>
  <c r="D19" i="238"/>
  <c r="E19" i="238"/>
  <c r="F19" i="238"/>
  <c r="G19" i="238"/>
  <c r="H19" i="238"/>
  <c r="I19" i="238"/>
  <c r="D20" i="238"/>
  <c r="E20" i="238"/>
  <c r="F20" i="238"/>
  <c r="G20" i="238"/>
  <c r="H20" i="238"/>
  <c r="I20" i="238"/>
  <c r="D21" i="238"/>
  <c r="E21" i="238"/>
  <c r="F21" i="238"/>
  <c r="G21" i="238"/>
  <c r="H21" i="238"/>
  <c r="I21" i="238"/>
  <c r="D22" i="238"/>
  <c r="E22" i="238"/>
  <c r="F22" i="238"/>
  <c r="G22" i="238"/>
  <c r="H22" i="238"/>
  <c r="I22" i="238"/>
  <c r="D23" i="238"/>
  <c r="E23" i="238"/>
  <c r="F23" i="238"/>
  <c r="G23" i="238"/>
  <c r="H23" i="238"/>
  <c r="I23" i="238"/>
  <c r="D24" i="238"/>
  <c r="E24" i="238"/>
  <c r="F24" i="238"/>
  <c r="G24" i="238"/>
  <c r="H24" i="238"/>
  <c r="I24" i="238"/>
  <c r="D26" i="238"/>
  <c r="E26" i="238"/>
  <c r="F26" i="238"/>
  <c r="G26" i="238"/>
  <c r="H26" i="238"/>
  <c r="I26" i="238"/>
  <c r="D27" i="238"/>
  <c r="E27" i="238"/>
  <c r="F27" i="238"/>
  <c r="G27" i="238"/>
  <c r="H27" i="238"/>
  <c r="I27" i="238"/>
  <c r="D28" i="238"/>
  <c r="E28" i="238"/>
  <c r="F28" i="238"/>
  <c r="G28" i="238"/>
  <c r="H28" i="238"/>
  <c r="I28" i="238"/>
  <c r="D29" i="238"/>
  <c r="E29" i="238"/>
  <c r="F29" i="238"/>
  <c r="G29" i="238"/>
  <c r="H29" i="238"/>
  <c r="I29" i="238"/>
  <c r="D30" i="238"/>
  <c r="E30" i="238"/>
  <c r="F30" i="238"/>
  <c r="G30" i="238"/>
  <c r="H30" i="238"/>
  <c r="I30" i="238"/>
  <c r="D31" i="238"/>
  <c r="E31" i="238"/>
  <c r="F31" i="238"/>
  <c r="G31" i="238"/>
  <c r="H31" i="238"/>
  <c r="I31" i="238"/>
  <c r="D33" i="238"/>
  <c r="E33" i="238"/>
  <c r="F33" i="238"/>
  <c r="G33" i="238"/>
  <c r="H33" i="238"/>
  <c r="I33" i="238"/>
  <c r="D34" i="238"/>
  <c r="E34" i="238"/>
  <c r="F34" i="238"/>
  <c r="G34" i="238"/>
  <c r="H34" i="238"/>
  <c r="I34" i="238"/>
  <c r="D35" i="238"/>
  <c r="E35" i="238"/>
  <c r="F35" i="238"/>
  <c r="G35" i="238"/>
  <c r="H35" i="238"/>
  <c r="I35" i="238"/>
  <c r="D36" i="238"/>
  <c r="E36" i="238"/>
  <c r="F36" i="238"/>
  <c r="G36" i="238"/>
  <c r="H36" i="238"/>
  <c r="I36" i="238"/>
  <c r="D37" i="238"/>
  <c r="E37" i="238"/>
  <c r="F37" i="238"/>
  <c r="G37" i="238"/>
  <c r="H37" i="238"/>
  <c r="I37" i="238"/>
  <c r="D38" i="238"/>
  <c r="E38" i="238"/>
  <c r="F38" i="238"/>
  <c r="G38" i="238"/>
  <c r="H38" i="238"/>
  <c r="I38" i="238"/>
  <c r="D39" i="238"/>
  <c r="E39" i="238"/>
  <c r="F39" i="238"/>
  <c r="G39" i="238"/>
  <c r="H39" i="238"/>
  <c r="I39" i="238"/>
  <c r="D41" i="238"/>
  <c r="E41" i="238"/>
  <c r="F41" i="238"/>
  <c r="G41" i="238"/>
  <c r="H41" i="238"/>
  <c r="I41" i="238"/>
  <c r="D42" i="238"/>
  <c r="E42" i="238"/>
  <c r="F42" i="238"/>
  <c r="G42" i="238"/>
  <c r="H42" i="238"/>
  <c r="I42" i="238"/>
  <c r="D43" i="238"/>
  <c r="E43" i="238"/>
  <c r="F43" i="238"/>
  <c r="G43" i="238"/>
  <c r="H43" i="238"/>
  <c r="I43" i="238"/>
  <c r="D44" i="238"/>
  <c r="E44" i="238"/>
  <c r="F44" i="238"/>
  <c r="G44" i="238"/>
  <c r="H44" i="238"/>
  <c r="I44" i="238"/>
  <c r="D45" i="238"/>
  <c r="E45" i="238"/>
  <c r="F45" i="238"/>
  <c r="G45" i="238"/>
  <c r="H45" i="238"/>
  <c r="I45" i="238"/>
  <c r="D46" i="238"/>
  <c r="E46" i="238"/>
  <c r="F46" i="238"/>
  <c r="G46" i="238"/>
  <c r="H46" i="238"/>
  <c r="I46" i="238"/>
  <c r="D47" i="238"/>
  <c r="E47" i="238"/>
  <c r="F47" i="238"/>
  <c r="G47" i="238"/>
  <c r="H47" i="238"/>
  <c r="I47" i="238"/>
  <c r="D48" i="238"/>
  <c r="E48" i="238"/>
  <c r="F48" i="238"/>
  <c r="G48" i="238"/>
  <c r="H48" i="238"/>
  <c r="I48" i="238"/>
  <c r="D49" i="238"/>
  <c r="E49" i="238"/>
  <c r="F49" i="238"/>
  <c r="G49" i="238"/>
  <c r="H49" i="238"/>
  <c r="I49" i="238"/>
  <c r="D50" i="238"/>
  <c r="E50" i="238"/>
  <c r="F50" i="238"/>
  <c r="G50" i="238"/>
  <c r="H50" i="238"/>
  <c r="I50" i="238"/>
  <c r="D51" i="238"/>
  <c r="E51" i="238"/>
  <c r="F51" i="238"/>
  <c r="G51" i="238"/>
  <c r="H51" i="238"/>
  <c r="I51" i="238"/>
  <c r="D53" i="238"/>
  <c r="E53" i="238"/>
  <c r="F53" i="238"/>
  <c r="G53" i="238"/>
  <c r="H53" i="238"/>
  <c r="I53" i="238"/>
  <c r="D54" i="238"/>
  <c r="E54" i="238"/>
  <c r="F54" i="238"/>
  <c r="G54" i="238"/>
  <c r="H54" i="238"/>
  <c r="I54" i="238"/>
  <c r="D55" i="238"/>
  <c r="E55" i="238"/>
  <c r="F55" i="238"/>
  <c r="G55" i="238"/>
  <c r="H55" i="238"/>
  <c r="I55" i="238"/>
  <c r="D56" i="238"/>
  <c r="E56" i="238"/>
  <c r="F56" i="238"/>
  <c r="G56" i="238"/>
  <c r="H56" i="238"/>
  <c r="I56" i="238"/>
  <c r="D57" i="238"/>
  <c r="E57" i="238"/>
  <c r="F57" i="238"/>
  <c r="G57" i="238"/>
  <c r="H57" i="238"/>
  <c r="I57" i="238"/>
  <c r="D59" i="238"/>
  <c r="E59" i="238"/>
  <c r="F59" i="238"/>
  <c r="G59" i="238"/>
  <c r="H59" i="238"/>
  <c r="I59" i="238"/>
  <c r="D60" i="238"/>
  <c r="E60" i="238"/>
  <c r="F60" i="238"/>
  <c r="G60" i="238"/>
  <c r="H60" i="238"/>
  <c r="I60" i="238"/>
  <c r="D61" i="238"/>
  <c r="E61" i="238"/>
  <c r="F61" i="238"/>
  <c r="G61" i="238"/>
  <c r="H61" i="238"/>
  <c r="I61" i="238"/>
  <c r="D62" i="238"/>
  <c r="E62" i="238"/>
  <c r="F62" i="238"/>
  <c r="G62" i="238"/>
  <c r="H62" i="238"/>
  <c r="I62" i="238"/>
  <c r="D64" i="238"/>
  <c r="E64" i="238"/>
  <c r="F64" i="238"/>
  <c r="G64" i="238"/>
  <c r="H64" i="238"/>
  <c r="I64" i="238"/>
  <c r="D65" i="238"/>
  <c r="E65" i="238"/>
  <c r="F65" i="238"/>
  <c r="G65" i="238"/>
  <c r="H65" i="238"/>
  <c r="I65" i="238"/>
  <c r="D66" i="238"/>
  <c r="E66" i="238"/>
  <c r="F66" i="238"/>
  <c r="G66" i="238"/>
  <c r="H66" i="238"/>
  <c r="I66" i="238"/>
  <c r="D67" i="238"/>
  <c r="E67" i="238"/>
  <c r="F67" i="238"/>
  <c r="G67" i="238"/>
  <c r="H67" i="238"/>
  <c r="I67" i="238"/>
  <c r="D70" i="238"/>
  <c r="E70" i="238"/>
  <c r="F70" i="238"/>
  <c r="G70" i="238"/>
  <c r="H70" i="238"/>
  <c r="I70" i="238"/>
  <c r="D71" i="238"/>
  <c r="E71" i="238"/>
  <c r="F71" i="238"/>
  <c r="G71" i="238"/>
  <c r="H71" i="238"/>
  <c r="I71" i="238"/>
  <c r="D72" i="238"/>
  <c r="E72" i="238"/>
  <c r="F72" i="238"/>
  <c r="G72" i="238"/>
  <c r="H72" i="238"/>
  <c r="I72" i="238"/>
  <c r="D74" i="238"/>
  <c r="E74" i="238"/>
  <c r="F74" i="238"/>
  <c r="G74" i="238"/>
  <c r="H74" i="238"/>
  <c r="I74" i="238"/>
  <c r="D75" i="238"/>
  <c r="E75" i="238"/>
  <c r="F75" i="238"/>
  <c r="G75" i="238"/>
  <c r="H75" i="238"/>
  <c r="I75" i="238"/>
  <c r="D76" i="238"/>
  <c r="E76" i="238"/>
  <c r="F76" i="238"/>
  <c r="G76" i="238"/>
  <c r="H76" i="238"/>
  <c r="I76" i="238"/>
  <c r="D77" i="238"/>
  <c r="E77" i="238"/>
  <c r="F77" i="238"/>
  <c r="G77" i="238"/>
  <c r="H77" i="238"/>
  <c r="I77" i="238"/>
  <c r="D79" i="238"/>
  <c r="E79" i="238"/>
  <c r="F79" i="238"/>
  <c r="G79" i="238"/>
  <c r="H79" i="238"/>
  <c r="I79" i="238"/>
  <c r="D80" i="238"/>
  <c r="E80" i="238"/>
  <c r="F80" i="238"/>
  <c r="G80" i="238"/>
  <c r="H80" i="238"/>
  <c r="I80" i="238"/>
  <c r="D82" i="238"/>
  <c r="E82" i="238"/>
  <c r="F82" i="238"/>
  <c r="G82" i="238"/>
  <c r="H82" i="238"/>
  <c r="I82" i="238"/>
  <c r="D83" i="238"/>
  <c r="E83" i="238"/>
  <c r="F83" i="238"/>
  <c r="G83" i="238"/>
  <c r="H83" i="238"/>
  <c r="I83" i="238"/>
  <c r="D84" i="238"/>
  <c r="E84" i="238"/>
  <c r="F84" i="238"/>
  <c r="G84" i="238"/>
  <c r="H84" i="238"/>
  <c r="I84" i="238"/>
  <c r="D86" i="238"/>
  <c r="E86" i="238"/>
  <c r="F86" i="238"/>
  <c r="G86" i="238"/>
  <c r="H86" i="238"/>
  <c r="I86" i="238"/>
  <c r="D87" i="238"/>
  <c r="E87" i="238"/>
  <c r="F87" i="238"/>
  <c r="G87" i="238"/>
  <c r="H87" i="238"/>
  <c r="I87" i="238"/>
  <c r="D88" i="238"/>
  <c r="E88" i="238"/>
  <c r="F88" i="238"/>
  <c r="G88" i="238"/>
  <c r="H88" i="238"/>
  <c r="I88" i="238"/>
  <c r="D89" i="238"/>
  <c r="E89" i="238"/>
  <c r="F89" i="238"/>
  <c r="G89" i="238"/>
  <c r="H89" i="238"/>
  <c r="I89" i="238"/>
  <c r="D90" i="238"/>
  <c r="E90" i="238"/>
  <c r="F90" i="238"/>
  <c r="G90" i="238"/>
  <c r="H90" i="238"/>
  <c r="I90" i="238"/>
  <c r="D91" i="238"/>
  <c r="E91" i="238"/>
  <c r="F91" i="238"/>
  <c r="G91" i="238"/>
  <c r="H91" i="238"/>
  <c r="I91" i="238"/>
  <c r="C9" i="238"/>
  <c r="J162" i="237"/>
  <c r="I162" i="237"/>
  <c r="H162" i="237"/>
  <c r="G162" i="237"/>
  <c r="F162" i="237"/>
  <c r="E162" i="237"/>
  <c r="D162" i="237"/>
  <c r="I159" i="237"/>
  <c r="H159" i="237"/>
  <c r="G159" i="237"/>
  <c r="F159" i="237"/>
  <c r="E159" i="237"/>
  <c r="D159" i="237"/>
  <c r="I158" i="237"/>
  <c r="H158" i="237"/>
  <c r="G158" i="237"/>
  <c r="F158" i="237"/>
  <c r="E158" i="237"/>
  <c r="D158" i="237"/>
  <c r="I157" i="237"/>
  <c r="H157" i="237"/>
  <c r="G157" i="237"/>
  <c r="F157" i="237"/>
  <c r="E157" i="237"/>
  <c r="D157" i="237"/>
  <c r="I156" i="237"/>
  <c r="H156" i="237"/>
  <c r="G156" i="237"/>
  <c r="F156" i="237"/>
  <c r="E156" i="237"/>
  <c r="D156" i="237"/>
  <c r="I155" i="237"/>
  <c r="H155" i="237"/>
  <c r="G155" i="237"/>
  <c r="F155" i="237"/>
  <c r="E155" i="237"/>
  <c r="D155" i="237"/>
  <c r="I154" i="237"/>
  <c r="H154" i="237"/>
  <c r="G154" i="237"/>
  <c r="F154" i="237"/>
  <c r="E154" i="237"/>
  <c r="D154" i="237"/>
  <c r="I153" i="237"/>
  <c r="H153" i="237"/>
  <c r="G153" i="237"/>
  <c r="F153" i="237"/>
  <c r="E153" i="237"/>
  <c r="D153" i="237"/>
  <c r="I151" i="237"/>
  <c r="H151" i="237"/>
  <c r="G151" i="237"/>
  <c r="F151" i="237"/>
  <c r="E151" i="237"/>
  <c r="D151" i="237"/>
  <c r="I150" i="237"/>
  <c r="H150" i="237"/>
  <c r="G150" i="237"/>
  <c r="F150" i="237"/>
  <c r="E150" i="237"/>
  <c r="D150" i="237"/>
  <c r="I149" i="237"/>
  <c r="H149" i="237"/>
  <c r="G149" i="237"/>
  <c r="F149" i="237"/>
  <c r="E149" i="237"/>
  <c r="D149" i="237"/>
  <c r="I148" i="237"/>
  <c r="H148" i="237"/>
  <c r="G148" i="237"/>
  <c r="F148" i="237"/>
  <c r="E148" i="237"/>
  <c r="D148" i="237"/>
  <c r="I146" i="237"/>
  <c r="H146" i="237"/>
  <c r="G146" i="237"/>
  <c r="F146" i="237"/>
  <c r="E146" i="237"/>
  <c r="D146" i="237"/>
  <c r="I145" i="237"/>
  <c r="H145" i="237"/>
  <c r="G145" i="237"/>
  <c r="F145" i="237"/>
  <c r="E145" i="237"/>
  <c r="D145" i="237"/>
  <c r="I144" i="237"/>
  <c r="H144" i="237"/>
  <c r="G144" i="237"/>
  <c r="F144" i="237"/>
  <c r="E144" i="237"/>
  <c r="D144" i="237"/>
  <c r="I143" i="237"/>
  <c r="H143" i="237"/>
  <c r="G143" i="237"/>
  <c r="F143" i="237"/>
  <c r="E143" i="237"/>
  <c r="D143" i="237"/>
  <c r="I142" i="237"/>
  <c r="H142" i="237"/>
  <c r="G142" i="237"/>
  <c r="F142" i="237"/>
  <c r="E142" i="237"/>
  <c r="D142" i="237"/>
  <c r="I141" i="237"/>
  <c r="H141" i="237"/>
  <c r="G141" i="237"/>
  <c r="F141" i="237"/>
  <c r="E141" i="237"/>
  <c r="D141" i="237"/>
  <c r="I139" i="237"/>
  <c r="H139" i="237"/>
  <c r="G139" i="237"/>
  <c r="F139" i="237"/>
  <c r="E139" i="237"/>
  <c r="D139" i="237"/>
  <c r="I138" i="237"/>
  <c r="H138" i="237"/>
  <c r="G138" i="237"/>
  <c r="F138" i="237"/>
  <c r="E138" i="237"/>
  <c r="D138" i="237"/>
  <c r="I137" i="237"/>
  <c r="H137" i="237"/>
  <c r="G137" i="237"/>
  <c r="F137" i="237"/>
  <c r="E137" i="237"/>
  <c r="D137" i="237"/>
  <c r="I134" i="237"/>
  <c r="H134" i="237"/>
  <c r="G134" i="237"/>
  <c r="F134" i="237"/>
  <c r="E134" i="237"/>
  <c r="D134" i="237"/>
  <c r="I133" i="237"/>
  <c r="H133" i="237"/>
  <c r="G133" i="237"/>
  <c r="F133" i="237"/>
  <c r="E133" i="237"/>
  <c r="D133" i="237"/>
  <c r="I132" i="237"/>
  <c r="H132" i="237"/>
  <c r="G132" i="237"/>
  <c r="F132" i="237"/>
  <c r="E132" i="237"/>
  <c r="D132" i="237"/>
  <c r="I131" i="237"/>
  <c r="H131" i="237"/>
  <c r="G131" i="237"/>
  <c r="F131" i="237"/>
  <c r="E131" i="237"/>
  <c r="D131" i="237"/>
  <c r="I130" i="237"/>
  <c r="H130" i="237"/>
  <c r="G130" i="237"/>
  <c r="F130" i="237"/>
  <c r="E130" i="237"/>
  <c r="D130" i="237"/>
  <c r="I129" i="237"/>
  <c r="H129" i="237"/>
  <c r="G129" i="237"/>
  <c r="F129" i="237"/>
  <c r="E129" i="237"/>
  <c r="D129" i="237"/>
  <c r="I128" i="237"/>
  <c r="H128" i="237"/>
  <c r="G128" i="237"/>
  <c r="F128" i="237"/>
  <c r="E128" i="237"/>
  <c r="D128" i="237"/>
  <c r="I127" i="237"/>
  <c r="H127" i="237"/>
  <c r="G127" i="237"/>
  <c r="F127" i="237"/>
  <c r="E127" i="237"/>
  <c r="D127" i="237"/>
  <c r="I126" i="237"/>
  <c r="H126" i="237"/>
  <c r="G126" i="237"/>
  <c r="F126" i="237"/>
  <c r="E126" i="237"/>
  <c r="D126" i="237"/>
  <c r="I125" i="237"/>
  <c r="H125" i="237"/>
  <c r="G125" i="237"/>
  <c r="F125" i="237"/>
  <c r="E125" i="237"/>
  <c r="D125" i="237"/>
  <c r="I124" i="237"/>
  <c r="H124" i="237"/>
  <c r="G124" i="237"/>
  <c r="F124" i="237"/>
  <c r="E124" i="237"/>
  <c r="D124" i="237"/>
  <c r="I123" i="237"/>
  <c r="H123" i="237"/>
  <c r="G123" i="237"/>
  <c r="F123" i="237"/>
  <c r="E123" i="237"/>
  <c r="D123" i="237"/>
  <c r="I122" i="237"/>
  <c r="H122" i="237"/>
  <c r="G122" i="237"/>
  <c r="F122" i="237"/>
  <c r="E122" i="237"/>
  <c r="D122" i="237"/>
  <c r="I120" i="237"/>
  <c r="H120" i="237"/>
  <c r="G120" i="237"/>
  <c r="F120" i="237"/>
  <c r="E120" i="237"/>
  <c r="D120" i="237"/>
  <c r="I119" i="237"/>
  <c r="H119" i="237"/>
  <c r="G119" i="237"/>
  <c r="F119" i="237"/>
  <c r="E119" i="237"/>
  <c r="D119" i="237"/>
  <c r="I118" i="237"/>
  <c r="H118" i="237"/>
  <c r="G118" i="237"/>
  <c r="F118" i="237"/>
  <c r="E118" i="237"/>
  <c r="D118" i="237"/>
  <c r="I117" i="237"/>
  <c r="H117" i="237"/>
  <c r="G117" i="237"/>
  <c r="F117" i="237"/>
  <c r="E117" i="237"/>
  <c r="D117" i="237"/>
  <c r="I116" i="237"/>
  <c r="H116" i="237"/>
  <c r="G116" i="237"/>
  <c r="F116" i="237"/>
  <c r="E116" i="237"/>
  <c r="D116" i="237"/>
  <c r="I115" i="237"/>
  <c r="H115" i="237"/>
  <c r="G115" i="237"/>
  <c r="F115" i="237"/>
  <c r="E115" i="237"/>
  <c r="D115" i="237"/>
  <c r="I114" i="237"/>
  <c r="H114" i="237"/>
  <c r="G114" i="237"/>
  <c r="F114" i="237"/>
  <c r="E114" i="237"/>
  <c r="D114" i="237"/>
  <c r="I113" i="237"/>
  <c r="H113" i="237"/>
  <c r="G113" i="237"/>
  <c r="F113" i="237"/>
  <c r="E113" i="237"/>
  <c r="D113" i="237"/>
  <c r="I112" i="237"/>
  <c r="H112" i="237"/>
  <c r="G112" i="237"/>
  <c r="F112" i="237"/>
  <c r="E112" i="237"/>
  <c r="D112" i="237"/>
  <c r="I111" i="237"/>
  <c r="H111" i="237"/>
  <c r="G111" i="237"/>
  <c r="F111" i="237"/>
  <c r="E111" i="237"/>
  <c r="D111" i="237"/>
  <c r="I110" i="237"/>
  <c r="H110" i="237"/>
  <c r="G110" i="237"/>
  <c r="F110" i="237"/>
  <c r="E110" i="237"/>
  <c r="D110" i="237"/>
  <c r="I109" i="237"/>
  <c r="H109" i="237"/>
  <c r="G109" i="237"/>
  <c r="F109" i="237"/>
  <c r="E109" i="237"/>
  <c r="D109" i="237"/>
  <c r="I108" i="237"/>
  <c r="H108" i="237"/>
  <c r="G108" i="237"/>
  <c r="F108" i="237"/>
  <c r="E108" i="237"/>
  <c r="D108" i="237"/>
  <c r="I107" i="237"/>
  <c r="H107" i="237"/>
  <c r="G107" i="237"/>
  <c r="F107" i="237"/>
  <c r="E107" i="237"/>
  <c r="D107" i="237"/>
  <c r="I106" i="237"/>
  <c r="H106" i="237"/>
  <c r="G106" i="237"/>
  <c r="F106" i="237"/>
  <c r="E106" i="237"/>
  <c r="D106" i="237"/>
  <c r="I105" i="237"/>
  <c r="H105" i="237"/>
  <c r="G105" i="237"/>
  <c r="F105" i="237"/>
  <c r="E105" i="237"/>
  <c r="D105" i="237"/>
  <c r="I104" i="237"/>
  <c r="H104" i="237"/>
  <c r="G104" i="237"/>
  <c r="F104" i="237"/>
  <c r="E104" i="237"/>
  <c r="D104" i="237"/>
  <c r="I103" i="237"/>
  <c r="H103" i="237"/>
  <c r="G103" i="237"/>
  <c r="F103" i="237"/>
  <c r="E103" i="237"/>
  <c r="D103" i="237"/>
  <c r="I102" i="237"/>
  <c r="H102" i="237"/>
  <c r="G102" i="237"/>
  <c r="F102" i="237"/>
  <c r="E102" i="237"/>
  <c r="D102" i="237"/>
  <c r="I101" i="237"/>
  <c r="H101" i="237"/>
  <c r="G101" i="237"/>
  <c r="F101" i="237"/>
  <c r="E101" i="237"/>
  <c r="D101" i="237"/>
  <c r="J99" i="237"/>
  <c r="I99" i="237"/>
  <c r="H99" i="237"/>
  <c r="G99" i="237"/>
  <c r="F99" i="237"/>
  <c r="E99" i="237"/>
  <c r="D99" i="237"/>
  <c r="C99" i="237"/>
  <c r="C98" i="237"/>
  <c r="C10" i="237"/>
  <c r="D10" i="237"/>
  <c r="E10" i="237"/>
  <c r="F10" i="237"/>
  <c r="G10" i="237"/>
  <c r="H10" i="237"/>
  <c r="I10" i="237"/>
  <c r="J10" i="237"/>
  <c r="D12" i="237"/>
  <c r="E12" i="237"/>
  <c r="F12" i="237"/>
  <c r="G12" i="237"/>
  <c r="H12" i="237"/>
  <c r="I12" i="237"/>
  <c r="D13" i="237"/>
  <c r="E13" i="237"/>
  <c r="F13" i="237"/>
  <c r="G13" i="237"/>
  <c r="H13" i="237"/>
  <c r="I13" i="237"/>
  <c r="D14" i="237"/>
  <c r="E14" i="237"/>
  <c r="F14" i="237"/>
  <c r="G14" i="237"/>
  <c r="H14" i="237"/>
  <c r="I14" i="237"/>
  <c r="D15" i="237"/>
  <c r="E15" i="237"/>
  <c r="F15" i="237"/>
  <c r="G15" i="237"/>
  <c r="H15" i="237"/>
  <c r="I15" i="237"/>
  <c r="D16" i="237"/>
  <c r="E16" i="237"/>
  <c r="F16" i="237"/>
  <c r="G16" i="237"/>
  <c r="H16" i="237"/>
  <c r="I16" i="237"/>
  <c r="D17" i="237"/>
  <c r="E17" i="237"/>
  <c r="F17" i="237"/>
  <c r="G17" i="237"/>
  <c r="H17" i="237"/>
  <c r="I17" i="237"/>
  <c r="D19" i="237"/>
  <c r="E19" i="237"/>
  <c r="F19" i="237"/>
  <c r="G19" i="237"/>
  <c r="H19" i="237"/>
  <c r="I19" i="237"/>
  <c r="D20" i="237"/>
  <c r="E20" i="237"/>
  <c r="F20" i="237"/>
  <c r="G20" i="237"/>
  <c r="H20" i="237"/>
  <c r="I20" i="237"/>
  <c r="D21" i="237"/>
  <c r="E21" i="237"/>
  <c r="F21" i="237"/>
  <c r="G21" i="237"/>
  <c r="H21" i="237"/>
  <c r="I21" i="237"/>
  <c r="D22" i="237"/>
  <c r="E22" i="237"/>
  <c r="F22" i="237"/>
  <c r="G22" i="237"/>
  <c r="H22" i="237"/>
  <c r="I22" i="237"/>
  <c r="D23" i="237"/>
  <c r="E23" i="237"/>
  <c r="F23" i="237"/>
  <c r="G23" i="237"/>
  <c r="H23" i="237"/>
  <c r="I23" i="237"/>
  <c r="D24" i="237"/>
  <c r="E24" i="237"/>
  <c r="F24" i="237"/>
  <c r="G24" i="237"/>
  <c r="H24" i="237"/>
  <c r="I24" i="237"/>
  <c r="D26" i="237"/>
  <c r="E26" i="237"/>
  <c r="F26" i="237"/>
  <c r="G26" i="237"/>
  <c r="H26" i="237"/>
  <c r="I26" i="237"/>
  <c r="D27" i="237"/>
  <c r="E27" i="237"/>
  <c r="F27" i="237"/>
  <c r="G27" i="237"/>
  <c r="H27" i="237"/>
  <c r="I27" i="237"/>
  <c r="D28" i="237"/>
  <c r="E28" i="237"/>
  <c r="F28" i="237"/>
  <c r="G28" i="237"/>
  <c r="H28" i="237"/>
  <c r="I28" i="237"/>
  <c r="D29" i="237"/>
  <c r="E29" i="237"/>
  <c r="F29" i="237"/>
  <c r="G29" i="237"/>
  <c r="H29" i="237"/>
  <c r="I29" i="237"/>
  <c r="D30" i="237"/>
  <c r="E30" i="237"/>
  <c r="F30" i="237"/>
  <c r="G30" i="237"/>
  <c r="H30" i="237"/>
  <c r="I30" i="237"/>
  <c r="D31" i="237"/>
  <c r="E31" i="237"/>
  <c r="F31" i="237"/>
  <c r="G31" i="237"/>
  <c r="H31" i="237"/>
  <c r="I31" i="237"/>
  <c r="D33" i="237"/>
  <c r="E33" i="237"/>
  <c r="F33" i="237"/>
  <c r="G33" i="237"/>
  <c r="H33" i="237"/>
  <c r="I33" i="237"/>
  <c r="D34" i="237"/>
  <c r="E34" i="237"/>
  <c r="F34" i="237"/>
  <c r="G34" i="237"/>
  <c r="H34" i="237"/>
  <c r="I34" i="237"/>
  <c r="D35" i="237"/>
  <c r="E35" i="237"/>
  <c r="F35" i="237"/>
  <c r="G35" i="237"/>
  <c r="H35" i="237"/>
  <c r="I35" i="237"/>
  <c r="D36" i="237"/>
  <c r="E36" i="237"/>
  <c r="F36" i="237"/>
  <c r="G36" i="237"/>
  <c r="H36" i="237"/>
  <c r="I36" i="237"/>
  <c r="D37" i="237"/>
  <c r="E37" i="237"/>
  <c r="F37" i="237"/>
  <c r="G37" i="237"/>
  <c r="H37" i="237"/>
  <c r="I37" i="237"/>
  <c r="D38" i="237"/>
  <c r="E38" i="237"/>
  <c r="F38" i="237"/>
  <c r="G38" i="237"/>
  <c r="H38" i="237"/>
  <c r="I38" i="237"/>
  <c r="D39" i="237"/>
  <c r="E39" i="237"/>
  <c r="F39" i="237"/>
  <c r="G39" i="237"/>
  <c r="H39" i="237"/>
  <c r="I39" i="237"/>
  <c r="D41" i="237"/>
  <c r="E41" i="237"/>
  <c r="F41" i="237"/>
  <c r="G41" i="237"/>
  <c r="H41" i="237"/>
  <c r="I41" i="237"/>
  <c r="D42" i="237"/>
  <c r="E42" i="237"/>
  <c r="F42" i="237"/>
  <c r="G42" i="237"/>
  <c r="H42" i="237"/>
  <c r="I42" i="237"/>
  <c r="D43" i="237"/>
  <c r="E43" i="237"/>
  <c r="F43" i="237"/>
  <c r="G43" i="237"/>
  <c r="H43" i="237"/>
  <c r="I43" i="237"/>
  <c r="D44" i="237"/>
  <c r="E44" i="237"/>
  <c r="F44" i="237"/>
  <c r="G44" i="237"/>
  <c r="H44" i="237"/>
  <c r="I44" i="237"/>
  <c r="D45" i="237"/>
  <c r="E45" i="237"/>
  <c r="F45" i="237"/>
  <c r="G45" i="237"/>
  <c r="H45" i="237"/>
  <c r="I45" i="237"/>
  <c r="D46" i="237"/>
  <c r="E46" i="237"/>
  <c r="F46" i="237"/>
  <c r="G46" i="237"/>
  <c r="H46" i="237"/>
  <c r="I46" i="237"/>
  <c r="D47" i="237"/>
  <c r="E47" i="237"/>
  <c r="F47" i="237"/>
  <c r="G47" i="237"/>
  <c r="H47" i="237"/>
  <c r="I47" i="237"/>
  <c r="D48" i="237"/>
  <c r="E48" i="237"/>
  <c r="F48" i="237"/>
  <c r="G48" i="237"/>
  <c r="H48" i="237"/>
  <c r="I48" i="237"/>
  <c r="D49" i="237"/>
  <c r="E49" i="237"/>
  <c r="F49" i="237"/>
  <c r="G49" i="237"/>
  <c r="H49" i="237"/>
  <c r="I49" i="237"/>
  <c r="D50" i="237"/>
  <c r="E50" i="237"/>
  <c r="F50" i="237"/>
  <c r="G50" i="237"/>
  <c r="H50" i="237"/>
  <c r="I50" i="237"/>
  <c r="D51" i="237"/>
  <c r="E51" i="237"/>
  <c r="F51" i="237"/>
  <c r="G51" i="237"/>
  <c r="H51" i="237"/>
  <c r="I51" i="237"/>
  <c r="D53" i="237"/>
  <c r="E53" i="237"/>
  <c r="F53" i="237"/>
  <c r="G53" i="237"/>
  <c r="H53" i="237"/>
  <c r="I53" i="237"/>
  <c r="D54" i="237"/>
  <c r="E54" i="237"/>
  <c r="F54" i="237"/>
  <c r="G54" i="237"/>
  <c r="H54" i="237"/>
  <c r="I54" i="237"/>
  <c r="D55" i="237"/>
  <c r="E55" i="237"/>
  <c r="F55" i="237"/>
  <c r="G55" i="237"/>
  <c r="H55" i="237"/>
  <c r="I55" i="237"/>
  <c r="D56" i="237"/>
  <c r="E56" i="237"/>
  <c r="F56" i="237"/>
  <c r="G56" i="237"/>
  <c r="H56" i="237"/>
  <c r="I56" i="237"/>
  <c r="D57" i="237"/>
  <c r="E57" i="237"/>
  <c r="F57" i="237"/>
  <c r="G57" i="237"/>
  <c r="H57" i="237"/>
  <c r="I57" i="237"/>
  <c r="D59" i="237"/>
  <c r="E59" i="237"/>
  <c r="F59" i="237"/>
  <c r="G59" i="237"/>
  <c r="H59" i="237"/>
  <c r="I59" i="237"/>
  <c r="D60" i="237"/>
  <c r="E60" i="237"/>
  <c r="F60" i="237"/>
  <c r="G60" i="237"/>
  <c r="H60" i="237"/>
  <c r="I60" i="237"/>
  <c r="D61" i="237"/>
  <c r="E61" i="237"/>
  <c r="F61" i="237"/>
  <c r="G61" i="237"/>
  <c r="H61" i="237"/>
  <c r="I61" i="237"/>
  <c r="D62" i="237"/>
  <c r="E62" i="237"/>
  <c r="F62" i="237"/>
  <c r="G62" i="237"/>
  <c r="H62" i="237"/>
  <c r="I62" i="237"/>
  <c r="D64" i="237"/>
  <c r="E64" i="237"/>
  <c r="F64" i="237"/>
  <c r="G64" i="237"/>
  <c r="H64" i="237"/>
  <c r="I64" i="237"/>
  <c r="D65" i="237"/>
  <c r="E65" i="237"/>
  <c r="F65" i="237"/>
  <c r="G65" i="237"/>
  <c r="H65" i="237"/>
  <c r="I65" i="237"/>
  <c r="D66" i="237"/>
  <c r="E66" i="237"/>
  <c r="F66" i="237"/>
  <c r="G66" i="237"/>
  <c r="H66" i="237"/>
  <c r="I66" i="237"/>
  <c r="D67" i="237"/>
  <c r="E67" i="237"/>
  <c r="F67" i="237"/>
  <c r="G67" i="237"/>
  <c r="H67" i="237"/>
  <c r="I67" i="237"/>
  <c r="D70" i="237"/>
  <c r="E70" i="237"/>
  <c r="F70" i="237"/>
  <c r="G70" i="237"/>
  <c r="H70" i="237"/>
  <c r="I70" i="237"/>
  <c r="D71" i="237"/>
  <c r="E71" i="237"/>
  <c r="F71" i="237"/>
  <c r="G71" i="237"/>
  <c r="H71" i="237"/>
  <c r="I71" i="237"/>
  <c r="D72" i="237"/>
  <c r="E72" i="237"/>
  <c r="F72" i="237"/>
  <c r="G72" i="237"/>
  <c r="H72" i="237"/>
  <c r="I72" i="237"/>
  <c r="D74" i="237"/>
  <c r="E74" i="237"/>
  <c r="F74" i="237"/>
  <c r="G74" i="237"/>
  <c r="H74" i="237"/>
  <c r="I74" i="237"/>
  <c r="D75" i="237"/>
  <c r="E75" i="237"/>
  <c r="F75" i="237"/>
  <c r="G75" i="237"/>
  <c r="H75" i="237"/>
  <c r="I75" i="237"/>
  <c r="D76" i="237"/>
  <c r="E76" i="237"/>
  <c r="F76" i="237"/>
  <c r="G76" i="237"/>
  <c r="H76" i="237"/>
  <c r="I76" i="237"/>
  <c r="D77" i="237"/>
  <c r="E77" i="237"/>
  <c r="F77" i="237"/>
  <c r="G77" i="237"/>
  <c r="H77" i="237"/>
  <c r="I77" i="237"/>
  <c r="D79" i="237"/>
  <c r="E79" i="237"/>
  <c r="F79" i="237"/>
  <c r="G79" i="237"/>
  <c r="H79" i="237"/>
  <c r="I79" i="237"/>
  <c r="D80" i="237"/>
  <c r="E80" i="237"/>
  <c r="F80" i="237"/>
  <c r="G80" i="237"/>
  <c r="H80" i="237"/>
  <c r="I80" i="237"/>
  <c r="D82" i="237"/>
  <c r="E82" i="237"/>
  <c r="F82" i="237"/>
  <c r="G82" i="237"/>
  <c r="H82" i="237"/>
  <c r="I82" i="237"/>
  <c r="D83" i="237"/>
  <c r="E83" i="237"/>
  <c r="F83" i="237"/>
  <c r="G83" i="237"/>
  <c r="H83" i="237"/>
  <c r="I83" i="237"/>
  <c r="D84" i="237"/>
  <c r="E84" i="237"/>
  <c r="F84" i="237"/>
  <c r="G84" i="237"/>
  <c r="H84" i="237"/>
  <c r="I84" i="237"/>
  <c r="D86" i="237"/>
  <c r="E86" i="237"/>
  <c r="F86" i="237"/>
  <c r="G86" i="237"/>
  <c r="H86" i="237"/>
  <c r="I86" i="237"/>
  <c r="D87" i="237"/>
  <c r="E87" i="237"/>
  <c r="F87" i="237"/>
  <c r="G87" i="237"/>
  <c r="H87" i="237"/>
  <c r="I87" i="237"/>
  <c r="D88" i="237"/>
  <c r="E88" i="237"/>
  <c r="F88" i="237"/>
  <c r="G88" i="237"/>
  <c r="H88" i="237"/>
  <c r="I88" i="237"/>
  <c r="D89" i="237"/>
  <c r="E89" i="237"/>
  <c r="F89" i="237"/>
  <c r="G89" i="237"/>
  <c r="H89" i="237"/>
  <c r="I89" i="237"/>
  <c r="D90" i="237"/>
  <c r="E90" i="237"/>
  <c r="F90" i="237"/>
  <c r="G90" i="237"/>
  <c r="H90" i="237"/>
  <c r="I90" i="237"/>
  <c r="D91" i="237"/>
  <c r="E91" i="237"/>
  <c r="F91" i="237"/>
  <c r="G91" i="237"/>
  <c r="H91" i="237"/>
  <c r="I91" i="237"/>
  <c r="C9" i="237"/>
  <c r="D162" i="236"/>
  <c r="E162" i="236"/>
  <c r="F162" i="236"/>
  <c r="G162" i="236"/>
  <c r="H162" i="236"/>
  <c r="I162" i="236"/>
  <c r="J162" i="236"/>
  <c r="C99" i="236"/>
  <c r="D99" i="236"/>
  <c r="E99" i="236"/>
  <c r="F99" i="236"/>
  <c r="G99" i="236"/>
  <c r="H99" i="236"/>
  <c r="I99" i="236"/>
  <c r="J99" i="236"/>
  <c r="D101" i="236"/>
  <c r="E101" i="236"/>
  <c r="F101" i="236"/>
  <c r="G101" i="236"/>
  <c r="H101" i="236"/>
  <c r="I101" i="236"/>
  <c r="D102" i="236"/>
  <c r="E102" i="236"/>
  <c r="F102" i="236"/>
  <c r="G102" i="236"/>
  <c r="H102" i="236"/>
  <c r="I102" i="236"/>
  <c r="D103" i="236"/>
  <c r="E103" i="236"/>
  <c r="F103" i="236"/>
  <c r="G103" i="236"/>
  <c r="H103" i="236"/>
  <c r="I103" i="236"/>
  <c r="D104" i="236"/>
  <c r="E104" i="236"/>
  <c r="F104" i="236"/>
  <c r="G104" i="236"/>
  <c r="H104" i="236"/>
  <c r="I104" i="236"/>
  <c r="D105" i="236"/>
  <c r="E105" i="236"/>
  <c r="F105" i="236"/>
  <c r="G105" i="236"/>
  <c r="H105" i="236"/>
  <c r="I105" i="236"/>
  <c r="D106" i="236"/>
  <c r="E106" i="236"/>
  <c r="F106" i="236"/>
  <c r="G106" i="236"/>
  <c r="H106" i="236"/>
  <c r="I106" i="236"/>
  <c r="D107" i="236"/>
  <c r="E107" i="236"/>
  <c r="F107" i="236"/>
  <c r="G107" i="236"/>
  <c r="H107" i="236"/>
  <c r="I107" i="236"/>
  <c r="D108" i="236"/>
  <c r="E108" i="236"/>
  <c r="F108" i="236"/>
  <c r="G108" i="236"/>
  <c r="H108" i="236"/>
  <c r="I108" i="236"/>
  <c r="D109" i="236"/>
  <c r="E109" i="236"/>
  <c r="F109" i="236"/>
  <c r="G109" i="236"/>
  <c r="H109" i="236"/>
  <c r="I109" i="236"/>
  <c r="D110" i="236"/>
  <c r="E110" i="236"/>
  <c r="F110" i="236"/>
  <c r="G110" i="236"/>
  <c r="H110" i="236"/>
  <c r="I110" i="236"/>
  <c r="D111" i="236"/>
  <c r="E111" i="236"/>
  <c r="F111" i="236"/>
  <c r="G111" i="236"/>
  <c r="H111" i="236"/>
  <c r="I111" i="236"/>
  <c r="D112" i="236"/>
  <c r="E112" i="236"/>
  <c r="F112" i="236"/>
  <c r="G112" i="236"/>
  <c r="H112" i="236"/>
  <c r="I112" i="236"/>
  <c r="D113" i="236"/>
  <c r="E113" i="236"/>
  <c r="F113" i="236"/>
  <c r="G113" i="236"/>
  <c r="H113" i="236"/>
  <c r="I113" i="236"/>
  <c r="D114" i="236"/>
  <c r="E114" i="236"/>
  <c r="F114" i="236"/>
  <c r="G114" i="236"/>
  <c r="H114" i="236"/>
  <c r="I114" i="236"/>
  <c r="D115" i="236"/>
  <c r="E115" i="236"/>
  <c r="F115" i="236"/>
  <c r="G115" i="236"/>
  <c r="H115" i="236"/>
  <c r="I115" i="236"/>
  <c r="D116" i="236"/>
  <c r="E116" i="236"/>
  <c r="F116" i="236"/>
  <c r="G116" i="236"/>
  <c r="H116" i="236"/>
  <c r="I116" i="236"/>
  <c r="D117" i="236"/>
  <c r="E117" i="236"/>
  <c r="F117" i="236"/>
  <c r="G117" i="236"/>
  <c r="H117" i="236"/>
  <c r="I117" i="236"/>
  <c r="D118" i="236"/>
  <c r="E118" i="236"/>
  <c r="F118" i="236"/>
  <c r="G118" i="236"/>
  <c r="H118" i="236"/>
  <c r="I118" i="236"/>
  <c r="D119" i="236"/>
  <c r="E119" i="236"/>
  <c r="F119" i="236"/>
  <c r="G119" i="236"/>
  <c r="H119" i="236"/>
  <c r="I119" i="236"/>
  <c r="D120" i="236"/>
  <c r="E120" i="236"/>
  <c r="F120" i="236"/>
  <c r="G120" i="236"/>
  <c r="H120" i="236"/>
  <c r="I120" i="236"/>
  <c r="D122" i="236"/>
  <c r="E122" i="236"/>
  <c r="F122" i="236"/>
  <c r="G122" i="236"/>
  <c r="H122" i="236"/>
  <c r="I122" i="236"/>
  <c r="D123" i="236"/>
  <c r="E123" i="236"/>
  <c r="F123" i="236"/>
  <c r="G123" i="236"/>
  <c r="H123" i="236"/>
  <c r="I123" i="236"/>
  <c r="D124" i="236"/>
  <c r="E124" i="236"/>
  <c r="F124" i="236"/>
  <c r="G124" i="236"/>
  <c r="H124" i="236"/>
  <c r="I124" i="236"/>
  <c r="D125" i="236"/>
  <c r="E125" i="236"/>
  <c r="F125" i="236"/>
  <c r="G125" i="236"/>
  <c r="H125" i="236"/>
  <c r="I125" i="236"/>
  <c r="D126" i="236"/>
  <c r="E126" i="236"/>
  <c r="F126" i="236"/>
  <c r="G126" i="236"/>
  <c r="H126" i="236"/>
  <c r="I126" i="236"/>
  <c r="D127" i="236"/>
  <c r="E127" i="236"/>
  <c r="F127" i="236"/>
  <c r="G127" i="236"/>
  <c r="H127" i="236"/>
  <c r="I127" i="236"/>
  <c r="D128" i="236"/>
  <c r="E128" i="236"/>
  <c r="F128" i="236"/>
  <c r="G128" i="236"/>
  <c r="H128" i="236"/>
  <c r="I128" i="236"/>
  <c r="D129" i="236"/>
  <c r="E129" i="236"/>
  <c r="F129" i="236"/>
  <c r="G129" i="236"/>
  <c r="H129" i="236"/>
  <c r="I129" i="236"/>
  <c r="D130" i="236"/>
  <c r="E130" i="236"/>
  <c r="F130" i="236"/>
  <c r="G130" i="236"/>
  <c r="H130" i="236"/>
  <c r="I130" i="236"/>
  <c r="D131" i="236"/>
  <c r="E131" i="236"/>
  <c r="F131" i="236"/>
  <c r="G131" i="236"/>
  <c r="H131" i="236"/>
  <c r="I131" i="236"/>
  <c r="D132" i="236"/>
  <c r="E132" i="236"/>
  <c r="F132" i="236"/>
  <c r="G132" i="236"/>
  <c r="H132" i="236"/>
  <c r="I132" i="236"/>
  <c r="D133" i="236"/>
  <c r="E133" i="236"/>
  <c r="F133" i="236"/>
  <c r="G133" i="236"/>
  <c r="H133" i="236"/>
  <c r="I133" i="236"/>
  <c r="D134" i="236"/>
  <c r="E134" i="236"/>
  <c r="F134" i="236"/>
  <c r="G134" i="236"/>
  <c r="H134" i="236"/>
  <c r="I134" i="236"/>
  <c r="D137" i="236"/>
  <c r="E137" i="236"/>
  <c r="F137" i="236"/>
  <c r="G137" i="236"/>
  <c r="H137" i="236"/>
  <c r="I137" i="236"/>
  <c r="D138" i="236"/>
  <c r="E138" i="236"/>
  <c r="F138" i="236"/>
  <c r="G138" i="236"/>
  <c r="H138" i="236"/>
  <c r="I138" i="236"/>
  <c r="D139" i="236"/>
  <c r="E139" i="236"/>
  <c r="F139" i="236"/>
  <c r="G139" i="236"/>
  <c r="H139" i="236"/>
  <c r="I139" i="236"/>
  <c r="D141" i="236"/>
  <c r="E141" i="236"/>
  <c r="F141" i="236"/>
  <c r="G141" i="236"/>
  <c r="H141" i="236"/>
  <c r="I141" i="236"/>
  <c r="D142" i="236"/>
  <c r="E142" i="236"/>
  <c r="F142" i="236"/>
  <c r="G142" i="236"/>
  <c r="H142" i="236"/>
  <c r="I142" i="236"/>
  <c r="D143" i="236"/>
  <c r="E143" i="236"/>
  <c r="F143" i="236"/>
  <c r="G143" i="236"/>
  <c r="H143" i="236"/>
  <c r="I143" i="236"/>
  <c r="D144" i="236"/>
  <c r="E144" i="236"/>
  <c r="F144" i="236"/>
  <c r="G144" i="236"/>
  <c r="H144" i="236"/>
  <c r="I144" i="236"/>
  <c r="D145" i="236"/>
  <c r="E145" i="236"/>
  <c r="F145" i="236"/>
  <c r="G145" i="236"/>
  <c r="H145" i="236"/>
  <c r="I145" i="236"/>
  <c r="D146" i="236"/>
  <c r="E146" i="236"/>
  <c r="F146" i="236"/>
  <c r="G146" i="236"/>
  <c r="H146" i="236"/>
  <c r="I146" i="236"/>
  <c r="D148" i="236"/>
  <c r="E148" i="236"/>
  <c r="F148" i="236"/>
  <c r="G148" i="236"/>
  <c r="H148" i="236"/>
  <c r="I148" i="236"/>
  <c r="D149" i="236"/>
  <c r="E149" i="236"/>
  <c r="F149" i="236"/>
  <c r="G149" i="236"/>
  <c r="H149" i="236"/>
  <c r="I149" i="236"/>
  <c r="D150" i="236"/>
  <c r="E150" i="236"/>
  <c r="F150" i="236"/>
  <c r="G150" i="236"/>
  <c r="H150" i="236"/>
  <c r="I150" i="236"/>
  <c r="D151" i="236"/>
  <c r="E151" i="236"/>
  <c r="F151" i="236"/>
  <c r="G151" i="236"/>
  <c r="H151" i="236"/>
  <c r="I151" i="236"/>
  <c r="D153" i="236"/>
  <c r="E153" i="236"/>
  <c r="F153" i="236"/>
  <c r="G153" i="236"/>
  <c r="H153" i="236"/>
  <c r="I153" i="236"/>
  <c r="D154" i="236"/>
  <c r="E154" i="236"/>
  <c r="F154" i="236"/>
  <c r="G154" i="236"/>
  <c r="H154" i="236"/>
  <c r="I154" i="236"/>
  <c r="D155" i="236"/>
  <c r="E155" i="236"/>
  <c r="F155" i="236"/>
  <c r="G155" i="236"/>
  <c r="H155" i="236"/>
  <c r="I155" i="236"/>
  <c r="D156" i="236"/>
  <c r="E156" i="236"/>
  <c r="F156" i="236"/>
  <c r="G156" i="236"/>
  <c r="H156" i="236"/>
  <c r="I156" i="236"/>
  <c r="D157" i="236"/>
  <c r="E157" i="236"/>
  <c r="F157" i="236"/>
  <c r="G157" i="236"/>
  <c r="H157" i="236"/>
  <c r="I157" i="236"/>
  <c r="D158" i="236"/>
  <c r="E158" i="236"/>
  <c r="F158" i="236"/>
  <c r="G158" i="236"/>
  <c r="H158" i="236"/>
  <c r="I158" i="236"/>
  <c r="D159" i="236"/>
  <c r="E159" i="236"/>
  <c r="F159" i="236"/>
  <c r="G159" i="236"/>
  <c r="H159" i="236"/>
  <c r="I159" i="236"/>
  <c r="C98" i="236"/>
  <c r="C10" i="236"/>
  <c r="D10" i="236"/>
  <c r="E10" i="236"/>
  <c r="F10" i="236"/>
  <c r="G10" i="236"/>
  <c r="H10" i="236"/>
  <c r="I10" i="236"/>
  <c r="J10" i="236"/>
  <c r="D12" i="236"/>
  <c r="E12" i="236"/>
  <c r="F12" i="236"/>
  <c r="G12" i="236"/>
  <c r="H12" i="236"/>
  <c r="I12" i="236"/>
  <c r="D13" i="236"/>
  <c r="E13" i="236"/>
  <c r="F13" i="236"/>
  <c r="G13" i="236"/>
  <c r="H13" i="236"/>
  <c r="I13" i="236"/>
  <c r="D14" i="236"/>
  <c r="E14" i="236"/>
  <c r="F14" i="236"/>
  <c r="G14" i="236"/>
  <c r="H14" i="236"/>
  <c r="I14" i="236"/>
  <c r="D15" i="236"/>
  <c r="E15" i="236"/>
  <c r="F15" i="236"/>
  <c r="G15" i="236"/>
  <c r="H15" i="236"/>
  <c r="I15" i="236"/>
  <c r="D16" i="236"/>
  <c r="E16" i="236"/>
  <c r="F16" i="236"/>
  <c r="G16" i="236"/>
  <c r="H16" i="236"/>
  <c r="I16" i="236"/>
  <c r="D17" i="236"/>
  <c r="E17" i="236"/>
  <c r="F17" i="236"/>
  <c r="G17" i="236"/>
  <c r="H17" i="236"/>
  <c r="I17" i="236"/>
  <c r="D19" i="236"/>
  <c r="E19" i="236"/>
  <c r="F19" i="236"/>
  <c r="G19" i="236"/>
  <c r="H19" i="236"/>
  <c r="I19" i="236"/>
  <c r="D20" i="236"/>
  <c r="E20" i="236"/>
  <c r="F20" i="236"/>
  <c r="G20" i="236"/>
  <c r="H20" i="236"/>
  <c r="I20" i="236"/>
  <c r="D21" i="236"/>
  <c r="E21" i="236"/>
  <c r="F21" i="236"/>
  <c r="G21" i="236"/>
  <c r="H21" i="236"/>
  <c r="I21" i="236"/>
  <c r="D22" i="236"/>
  <c r="E22" i="236"/>
  <c r="F22" i="236"/>
  <c r="G22" i="236"/>
  <c r="H22" i="236"/>
  <c r="I22" i="236"/>
  <c r="D23" i="236"/>
  <c r="E23" i="236"/>
  <c r="F23" i="236"/>
  <c r="G23" i="236"/>
  <c r="H23" i="236"/>
  <c r="I23" i="236"/>
  <c r="D24" i="236"/>
  <c r="E24" i="236"/>
  <c r="F24" i="236"/>
  <c r="G24" i="236"/>
  <c r="H24" i="236"/>
  <c r="I24" i="236"/>
  <c r="D26" i="236"/>
  <c r="E26" i="236"/>
  <c r="F26" i="236"/>
  <c r="G26" i="236"/>
  <c r="H26" i="236"/>
  <c r="I26" i="236"/>
  <c r="D27" i="236"/>
  <c r="E27" i="236"/>
  <c r="F27" i="236"/>
  <c r="G27" i="236"/>
  <c r="H27" i="236"/>
  <c r="I27" i="236"/>
  <c r="D28" i="236"/>
  <c r="E28" i="236"/>
  <c r="F28" i="236"/>
  <c r="G28" i="236"/>
  <c r="H28" i="236"/>
  <c r="I28" i="236"/>
  <c r="D29" i="236"/>
  <c r="E29" i="236"/>
  <c r="F29" i="236"/>
  <c r="G29" i="236"/>
  <c r="H29" i="236"/>
  <c r="I29" i="236"/>
  <c r="D30" i="236"/>
  <c r="E30" i="236"/>
  <c r="F30" i="236"/>
  <c r="G30" i="236"/>
  <c r="H30" i="236"/>
  <c r="I30" i="236"/>
  <c r="D31" i="236"/>
  <c r="E31" i="236"/>
  <c r="F31" i="236"/>
  <c r="G31" i="236"/>
  <c r="H31" i="236"/>
  <c r="I31" i="236"/>
  <c r="D33" i="236"/>
  <c r="E33" i="236"/>
  <c r="F33" i="236"/>
  <c r="G33" i="236"/>
  <c r="H33" i="236"/>
  <c r="I33" i="236"/>
  <c r="D34" i="236"/>
  <c r="E34" i="236"/>
  <c r="F34" i="236"/>
  <c r="G34" i="236"/>
  <c r="H34" i="236"/>
  <c r="I34" i="236"/>
  <c r="D35" i="236"/>
  <c r="E35" i="236"/>
  <c r="F35" i="236"/>
  <c r="G35" i="236"/>
  <c r="H35" i="236"/>
  <c r="I35" i="236"/>
  <c r="D36" i="236"/>
  <c r="E36" i="236"/>
  <c r="F36" i="236"/>
  <c r="G36" i="236"/>
  <c r="H36" i="236"/>
  <c r="I36" i="236"/>
  <c r="D37" i="236"/>
  <c r="E37" i="236"/>
  <c r="F37" i="236"/>
  <c r="G37" i="236"/>
  <c r="H37" i="236"/>
  <c r="I37" i="236"/>
  <c r="D38" i="236"/>
  <c r="E38" i="236"/>
  <c r="F38" i="236"/>
  <c r="G38" i="236"/>
  <c r="H38" i="236"/>
  <c r="I38" i="236"/>
  <c r="D39" i="236"/>
  <c r="E39" i="236"/>
  <c r="F39" i="236"/>
  <c r="G39" i="236"/>
  <c r="H39" i="236"/>
  <c r="I39" i="236"/>
  <c r="D41" i="236"/>
  <c r="E41" i="236"/>
  <c r="F41" i="236"/>
  <c r="G41" i="236"/>
  <c r="H41" i="236"/>
  <c r="I41" i="236"/>
  <c r="D42" i="236"/>
  <c r="E42" i="236"/>
  <c r="F42" i="236"/>
  <c r="G42" i="236"/>
  <c r="H42" i="236"/>
  <c r="I42" i="236"/>
  <c r="D43" i="236"/>
  <c r="E43" i="236"/>
  <c r="F43" i="236"/>
  <c r="G43" i="236"/>
  <c r="H43" i="236"/>
  <c r="I43" i="236"/>
  <c r="D44" i="236"/>
  <c r="E44" i="236"/>
  <c r="F44" i="236"/>
  <c r="G44" i="236"/>
  <c r="H44" i="236"/>
  <c r="I44" i="236"/>
  <c r="D45" i="236"/>
  <c r="E45" i="236"/>
  <c r="F45" i="236"/>
  <c r="G45" i="236"/>
  <c r="H45" i="236"/>
  <c r="I45" i="236"/>
  <c r="D46" i="236"/>
  <c r="E46" i="236"/>
  <c r="F46" i="236"/>
  <c r="G46" i="236"/>
  <c r="H46" i="236"/>
  <c r="I46" i="236"/>
  <c r="D47" i="236"/>
  <c r="E47" i="236"/>
  <c r="F47" i="236"/>
  <c r="G47" i="236"/>
  <c r="H47" i="236"/>
  <c r="I47" i="236"/>
  <c r="D48" i="236"/>
  <c r="E48" i="236"/>
  <c r="F48" i="236"/>
  <c r="G48" i="236"/>
  <c r="H48" i="236"/>
  <c r="I48" i="236"/>
  <c r="D49" i="236"/>
  <c r="E49" i="236"/>
  <c r="F49" i="236"/>
  <c r="G49" i="236"/>
  <c r="H49" i="236"/>
  <c r="I49" i="236"/>
  <c r="D50" i="236"/>
  <c r="E50" i="236"/>
  <c r="F50" i="236"/>
  <c r="G50" i="236"/>
  <c r="H50" i="236"/>
  <c r="I50" i="236"/>
  <c r="D51" i="236"/>
  <c r="E51" i="236"/>
  <c r="F51" i="236"/>
  <c r="G51" i="236"/>
  <c r="H51" i="236"/>
  <c r="I51" i="236"/>
  <c r="D53" i="236"/>
  <c r="E53" i="236"/>
  <c r="F53" i="236"/>
  <c r="G53" i="236"/>
  <c r="H53" i="236"/>
  <c r="I53" i="236"/>
  <c r="D54" i="236"/>
  <c r="E54" i="236"/>
  <c r="F54" i="236"/>
  <c r="G54" i="236"/>
  <c r="H54" i="236"/>
  <c r="I54" i="236"/>
  <c r="D55" i="236"/>
  <c r="E55" i="236"/>
  <c r="F55" i="236"/>
  <c r="G55" i="236"/>
  <c r="H55" i="236"/>
  <c r="I55" i="236"/>
  <c r="D56" i="236"/>
  <c r="E56" i="236"/>
  <c r="F56" i="236"/>
  <c r="G56" i="236"/>
  <c r="H56" i="236"/>
  <c r="I56" i="236"/>
  <c r="D57" i="236"/>
  <c r="E57" i="236"/>
  <c r="F57" i="236"/>
  <c r="G57" i="236"/>
  <c r="H57" i="236"/>
  <c r="I57" i="236"/>
  <c r="D59" i="236"/>
  <c r="E59" i="236"/>
  <c r="F59" i="236"/>
  <c r="G59" i="236"/>
  <c r="H59" i="236"/>
  <c r="I59" i="236"/>
  <c r="D60" i="236"/>
  <c r="E60" i="236"/>
  <c r="F60" i="236"/>
  <c r="G60" i="236"/>
  <c r="H60" i="236"/>
  <c r="I60" i="236"/>
  <c r="D61" i="236"/>
  <c r="E61" i="236"/>
  <c r="F61" i="236"/>
  <c r="G61" i="236"/>
  <c r="H61" i="236"/>
  <c r="I61" i="236"/>
  <c r="D62" i="236"/>
  <c r="E62" i="236"/>
  <c r="F62" i="236"/>
  <c r="G62" i="236"/>
  <c r="H62" i="236"/>
  <c r="I62" i="236"/>
  <c r="D64" i="236"/>
  <c r="E64" i="236"/>
  <c r="F64" i="236"/>
  <c r="G64" i="236"/>
  <c r="H64" i="236"/>
  <c r="I64" i="236"/>
  <c r="D65" i="236"/>
  <c r="E65" i="236"/>
  <c r="F65" i="236"/>
  <c r="G65" i="236"/>
  <c r="H65" i="236"/>
  <c r="I65" i="236"/>
  <c r="D66" i="236"/>
  <c r="E66" i="236"/>
  <c r="F66" i="236"/>
  <c r="G66" i="236"/>
  <c r="H66" i="236"/>
  <c r="I66" i="236"/>
  <c r="D67" i="236"/>
  <c r="E67" i="236"/>
  <c r="F67" i="236"/>
  <c r="G67" i="236"/>
  <c r="H67" i="236"/>
  <c r="I67" i="236"/>
  <c r="D70" i="236"/>
  <c r="E70" i="236"/>
  <c r="F70" i="236"/>
  <c r="G70" i="236"/>
  <c r="H70" i="236"/>
  <c r="I70" i="236"/>
  <c r="D71" i="236"/>
  <c r="E71" i="236"/>
  <c r="F71" i="236"/>
  <c r="G71" i="236"/>
  <c r="H71" i="236"/>
  <c r="I71" i="236"/>
  <c r="D72" i="236"/>
  <c r="E72" i="236"/>
  <c r="F72" i="236"/>
  <c r="G72" i="236"/>
  <c r="H72" i="236"/>
  <c r="I72" i="236"/>
  <c r="D74" i="236"/>
  <c r="E74" i="236"/>
  <c r="F74" i="236"/>
  <c r="G74" i="236"/>
  <c r="H74" i="236"/>
  <c r="I74" i="236"/>
  <c r="D75" i="236"/>
  <c r="E75" i="236"/>
  <c r="F75" i="236"/>
  <c r="G75" i="236"/>
  <c r="H75" i="236"/>
  <c r="I75" i="236"/>
  <c r="D76" i="236"/>
  <c r="E76" i="236"/>
  <c r="F76" i="236"/>
  <c r="G76" i="236"/>
  <c r="H76" i="236"/>
  <c r="I76" i="236"/>
  <c r="D77" i="236"/>
  <c r="E77" i="236"/>
  <c r="F77" i="236"/>
  <c r="G77" i="236"/>
  <c r="H77" i="236"/>
  <c r="I77" i="236"/>
  <c r="D79" i="236"/>
  <c r="E79" i="236"/>
  <c r="F79" i="236"/>
  <c r="G79" i="236"/>
  <c r="H79" i="236"/>
  <c r="I79" i="236"/>
  <c r="D80" i="236"/>
  <c r="E80" i="236"/>
  <c r="F80" i="236"/>
  <c r="G80" i="236"/>
  <c r="H80" i="236"/>
  <c r="I80" i="236"/>
  <c r="D82" i="236"/>
  <c r="E82" i="236"/>
  <c r="F82" i="236"/>
  <c r="G82" i="236"/>
  <c r="H82" i="236"/>
  <c r="I82" i="236"/>
  <c r="D83" i="236"/>
  <c r="E83" i="236"/>
  <c r="F83" i="236"/>
  <c r="G83" i="236"/>
  <c r="H83" i="236"/>
  <c r="I83" i="236"/>
  <c r="D84" i="236"/>
  <c r="E84" i="236"/>
  <c r="F84" i="236"/>
  <c r="G84" i="236"/>
  <c r="H84" i="236"/>
  <c r="I84" i="236"/>
  <c r="D86" i="236"/>
  <c r="E86" i="236"/>
  <c r="F86" i="236"/>
  <c r="G86" i="236"/>
  <c r="H86" i="236"/>
  <c r="I86" i="236"/>
  <c r="D87" i="236"/>
  <c r="E87" i="236"/>
  <c r="F87" i="236"/>
  <c r="G87" i="236"/>
  <c r="H87" i="236"/>
  <c r="I87" i="236"/>
  <c r="D88" i="236"/>
  <c r="E88" i="236"/>
  <c r="F88" i="236"/>
  <c r="G88" i="236"/>
  <c r="H88" i="236"/>
  <c r="I88" i="236"/>
  <c r="D89" i="236"/>
  <c r="E89" i="236"/>
  <c r="F89" i="236"/>
  <c r="G89" i="236"/>
  <c r="H89" i="236"/>
  <c r="I89" i="236"/>
  <c r="D90" i="236"/>
  <c r="E90" i="236"/>
  <c r="F90" i="236"/>
  <c r="G90" i="236"/>
  <c r="H90" i="236"/>
  <c r="I90" i="236"/>
  <c r="D91" i="236"/>
  <c r="E91" i="236"/>
  <c r="F91" i="236"/>
  <c r="G91" i="236"/>
  <c r="H91" i="236"/>
  <c r="I91" i="236"/>
  <c r="C9" i="236"/>
  <c r="K9" i="235"/>
  <c r="D162" i="235"/>
  <c r="E162" i="235"/>
  <c r="F162" i="235"/>
  <c r="G162" i="235"/>
  <c r="H162" i="235"/>
  <c r="I162" i="235"/>
  <c r="J162" i="235"/>
  <c r="K99" i="235"/>
  <c r="C99" i="235"/>
  <c r="D99" i="235"/>
  <c r="E99" i="235"/>
  <c r="F99" i="235"/>
  <c r="G99" i="235"/>
  <c r="H99" i="235"/>
  <c r="I99" i="235"/>
  <c r="J99" i="235"/>
  <c r="D101" i="235"/>
  <c r="E101" i="235"/>
  <c r="F101" i="235"/>
  <c r="G101" i="235"/>
  <c r="H101" i="235"/>
  <c r="I101" i="235"/>
  <c r="D102" i="235"/>
  <c r="E102" i="235"/>
  <c r="F102" i="235"/>
  <c r="G102" i="235"/>
  <c r="H102" i="235"/>
  <c r="I102" i="235"/>
  <c r="D103" i="235"/>
  <c r="E103" i="235"/>
  <c r="F103" i="235"/>
  <c r="G103" i="235"/>
  <c r="H103" i="235"/>
  <c r="I103" i="235"/>
  <c r="D104" i="235"/>
  <c r="E104" i="235"/>
  <c r="F104" i="235"/>
  <c r="G104" i="235"/>
  <c r="H104" i="235"/>
  <c r="I104" i="235"/>
  <c r="D105" i="235"/>
  <c r="E105" i="235"/>
  <c r="F105" i="235"/>
  <c r="G105" i="235"/>
  <c r="H105" i="235"/>
  <c r="I105" i="235"/>
  <c r="D106" i="235"/>
  <c r="E106" i="235"/>
  <c r="F106" i="235"/>
  <c r="G106" i="235"/>
  <c r="H106" i="235"/>
  <c r="I106" i="235"/>
  <c r="D107" i="235"/>
  <c r="E107" i="235"/>
  <c r="F107" i="235"/>
  <c r="G107" i="235"/>
  <c r="H107" i="235"/>
  <c r="I107" i="235"/>
  <c r="D108" i="235"/>
  <c r="E108" i="235"/>
  <c r="F108" i="235"/>
  <c r="G108" i="235"/>
  <c r="H108" i="235"/>
  <c r="I108" i="235"/>
  <c r="D109" i="235"/>
  <c r="E109" i="235"/>
  <c r="F109" i="235"/>
  <c r="G109" i="235"/>
  <c r="H109" i="235"/>
  <c r="I109" i="235"/>
  <c r="D110" i="235"/>
  <c r="E110" i="235"/>
  <c r="F110" i="235"/>
  <c r="G110" i="235"/>
  <c r="H110" i="235"/>
  <c r="I110" i="235"/>
  <c r="D111" i="235"/>
  <c r="E111" i="235"/>
  <c r="F111" i="235"/>
  <c r="G111" i="235"/>
  <c r="H111" i="235"/>
  <c r="I111" i="235"/>
  <c r="D112" i="235"/>
  <c r="E112" i="235"/>
  <c r="F112" i="235"/>
  <c r="G112" i="235"/>
  <c r="H112" i="235"/>
  <c r="I112" i="235"/>
  <c r="D113" i="235"/>
  <c r="E113" i="235"/>
  <c r="F113" i="235"/>
  <c r="G113" i="235"/>
  <c r="H113" i="235"/>
  <c r="I113" i="235"/>
  <c r="D114" i="235"/>
  <c r="E114" i="235"/>
  <c r="F114" i="235"/>
  <c r="G114" i="235"/>
  <c r="H114" i="235"/>
  <c r="I114" i="235"/>
  <c r="D115" i="235"/>
  <c r="E115" i="235"/>
  <c r="F115" i="235"/>
  <c r="G115" i="235"/>
  <c r="H115" i="235"/>
  <c r="I115" i="235"/>
  <c r="D116" i="235"/>
  <c r="E116" i="235"/>
  <c r="F116" i="235"/>
  <c r="G116" i="235"/>
  <c r="H116" i="235"/>
  <c r="I116" i="235"/>
  <c r="D117" i="235"/>
  <c r="E117" i="235"/>
  <c r="F117" i="235"/>
  <c r="G117" i="235"/>
  <c r="H117" i="235"/>
  <c r="I117" i="235"/>
  <c r="D118" i="235"/>
  <c r="E118" i="235"/>
  <c r="F118" i="235"/>
  <c r="G118" i="235"/>
  <c r="H118" i="235"/>
  <c r="I118" i="235"/>
  <c r="D119" i="235"/>
  <c r="E119" i="235"/>
  <c r="F119" i="235"/>
  <c r="G119" i="235"/>
  <c r="H119" i="235"/>
  <c r="I119" i="235"/>
  <c r="D120" i="235"/>
  <c r="E120" i="235"/>
  <c r="F120" i="235"/>
  <c r="G120" i="235"/>
  <c r="H120" i="235"/>
  <c r="I120" i="235"/>
  <c r="D122" i="235"/>
  <c r="E122" i="235"/>
  <c r="F122" i="235"/>
  <c r="G122" i="235"/>
  <c r="H122" i="235"/>
  <c r="I122" i="235"/>
  <c r="D123" i="235"/>
  <c r="E123" i="235"/>
  <c r="F123" i="235"/>
  <c r="G123" i="235"/>
  <c r="H123" i="235"/>
  <c r="I123" i="235"/>
  <c r="D124" i="235"/>
  <c r="E124" i="235"/>
  <c r="F124" i="235"/>
  <c r="G124" i="235"/>
  <c r="H124" i="235"/>
  <c r="I124" i="235"/>
  <c r="D125" i="235"/>
  <c r="E125" i="235"/>
  <c r="F125" i="235"/>
  <c r="G125" i="235"/>
  <c r="H125" i="235"/>
  <c r="I125" i="235"/>
  <c r="D126" i="235"/>
  <c r="E126" i="235"/>
  <c r="F126" i="235"/>
  <c r="G126" i="235"/>
  <c r="H126" i="235"/>
  <c r="I126" i="235"/>
  <c r="D127" i="235"/>
  <c r="E127" i="235"/>
  <c r="F127" i="235"/>
  <c r="G127" i="235"/>
  <c r="H127" i="235"/>
  <c r="I127" i="235"/>
  <c r="D128" i="235"/>
  <c r="E128" i="235"/>
  <c r="F128" i="235"/>
  <c r="G128" i="235"/>
  <c r="H128" i="235"/>
  <c r="I128" i="235"/>
  <c r="D129" i="235"/>
  <c r="E129" i="235"/>
  <c r="F129" i="235"/>
  <c r="G129" i="235"/>
  <c r="H129" i="235"/>
  <c r="I129" i="235"/>
  <c r="D130" i="235"/>
  <c r="E130" i="235"/>
  <c r="F130" i="235"/>
  <c r="G130" i="235"/>
  <c r="H130" i="235"/>
  <c r="I130" i="235"/>
  <c r="D131" i="235"/>
  <c r="E131" i="235"/>
  <c r="F131" i="235"/>
  <c r="G131" i="235"/>
  <c r="H131" i="235"/>
  <c r="I131" i="235"/>
  <c r="D132" i="235"/>
  <c r="E132" i="235"/>
  <c r="F132" i="235"/>
  <c r="G132" i="235"/>
  <c r="H132" i="235"/>
  <c r="I132" i="235"/>
  <c r="D133" i="235"/>
  <c r="E133" i="235"/>
  <c r="F133" i="235"/>
  <c r="G133" i="235"/>
  <c r="H133" i="235"/>
  <c r="I133" i="235"/>
  <c r="D134" i="235"/>
  <c r="E134" i="235"/>
  <c r="F134" i="235"/>
  <c r="G134" i="235"/>
  <c r="H134" i="235"/>
  <c r="I134" i="235"/>
  <c r="D137" i="235"/>
  <c r="E137" i="235"/>
  <c r="F137" i="235"/>
  <c r="G137" i="235"/>
  <c r="H137" i="235"/>
  <c r="I137" i="235"/>
  <c r="D138" i="235"/>
  <c r="E138" i="235"/>
  <c r="F138" i="235"/>
  <c r="G138" i="235"/>
  <c r="H138" i="235"/>
  <c r="I138" i="235"/>
  <c r="D139" i="235"/>
  <c r="E139" i="235"/>
  <c r="F139" i="235"/>
  <c r="G139" i="235"/>
  <c r="H139" i="235"/>
  <c r="I139" i="235"/>
  <c r="D141" i="235"/>
  <c r="E141" i="235"/>
  <c r="F141" i="235"/>
  <c r="G141" i="235"/>
  <c r="H141" i="235"/>
  <c r="I141" i="235"/>
  <c r="D142" i="235"/>
  <c r="E142" i="235"/>
  <c r="F142" i="235"/>
  <c r="G142" i="235"/>
  <c r="H142" i="235"/>
  <c r="I142" i="235"/>
  <c r="D143" i="235"/>
  <c r="E143" i="235"/>
  <c r="F143" i="235"/>
  <c r="G143" i="235"/>
  <c r="H143" i="235"/>
  <c r="I143" i="235"/>
  <c r="D144" i="235"/>
  <c r="E144" i="235"/>
  <c r="F144" i="235"/>
  <c r="G144" i="235"/>
  <c r="H144" i="235"/>
  <c r="I144" i="235"/>
  <c r="D145" i="235"/>
  <c r="E145" i="235"/>
  <c r="F145" i="235"/>
  <c r="G145" i="235"/>
  <c r="H145" i="235"/>
  <c r="I145" i="235"/>
  <c r="D146" i="235"/>
  <c r="E146" i="235"/>
  <c r="F146" i="235"/>
  <c r="G146" i="235"/>
  <c r="H146" i="235"/>
  <c r="I146" i="235"/>
  <c r="D148" i="235"/>
  <c r="E148" i="235"/>
  <c r="F148" i="235"/>
  <c r="G148" i="235"/>
  <c r="H148" i="235"/>
  <c r="I148" i="235"/>
  <c r="D149" i="235"/>
  <c r="E149" i="235"/>
  <c r="F149" i="235"/>
  <c r="G149" i="235"/>
  <c r="H149" i="235"/>
  <c r="I149" i="235"/>
  <c r="D150" i="235"/>
  <c r="E150" i="235"/>
  <c r="F150" i="235"/>
  <c r="G150" i="235"/>
  <c r="H150" i="235"/>
  <c r="I150" i="235"/>
  <c r="D151" i="235"/>
  <c r="E151" i="235"/>
  <c r="F151" i="235"/>
  <c r="G151" i="235"/>
  <c r="H151" i="235"/>
  <c r="I151" i="235"/>
  <c r="D153" i="235"/>
  <c r="E153" i="235"/>
  <c r="F153" i="235"/>
  <c r="G153" i="235"/>
  <c r="H153" i="235"/>
  <c r="I153" i="235"/>
  <c r="D154" i="235"/>
  <c r="E154" i="235"/>
  <c r="F154" i="235"/>
  <c r="G154" i="235"/>
  <c r="H154" i="235"/>
  <c r="I154" i="235"/>
  <c r="D155" i="235"/>
  <c r="E155" i="235"/>
  <c r="F155" i="235"/>
  <c r="G155" i="235"/>
  <c r="H155" i="235"/>
  <c r="I155" i="235"/>
  <c r="D156" i="235"/>
  <c r="E156" i="235"/>
  <c r="F156" i="235"/>
  <c r="G156" i="235"/>
  <c r="H156" i="235"/>
  <c r="I156" i="235"/>
  <c r="D157" i="235"/>
  <c r="E157" i="235"/>
  <c r="F157" i="235"/>
  <c r="G157" i="235"/>
  <c r="H157" i="235"/>
  <c r="I157" i="235"/>
  <c r="D158" i="235"/>
  <c r="E158" i="235"/>
  <c r="F158" i="235"/>
  <c r="G158" i="235"/>
  <c r="H158" i="235"/>
  <c r="I158" i="235"/>
  <c r="D159" i="235"/>
  <c r="E159" i="235"/>
  <c r="F159" i="235"/>
  <c r="G159" i="235"/>
  <c r="H159" i="235"/>
  <c r="I159" i="235"/>
  <c r="C98" i="235"/>
  <c r="C10" i="235"/>
  <c r="D10" i="235"/>
  <c r="E10" i="235"/>
  <c r="F10" i="235"/>
  <c r="G10" i="235"/>
  <c r="H10" i="235"/>
  <c r="I10" i="235"/>
  <c r="J10" i="235"/>
  <c r="D12" i="235"/>
  <c r="E12" i="235"/>
  <c r="F12" i="235"/>
  <c r="G12" i="235"/>
  <c r="H12" i="235"/>
  <c r="I12" i="235"/>
  <c r="D13" i="235"/>
  <c r="E13" i="235"/>
  <c r="F13" i="235"/>
  <c r="G13" i="235"/>
  <c r="H13" i="235"/>
  <c r="I13" i="235"/>
  <c r="D14" i="235"/>
  <c r="E14" i="235"/>
  <c r="F14" i="235"/>
  <c r="G14" i="235"/>
  <c r="H14" i="235"/>
  <c r="I14" i="235"/>
  <c r="D15" i="235"/>
  <c r="E15" i="235"/>
  <c r="F15" i="235"/>
  <c r="G15" i="235"/>
  <c r="H15" i="235"/>
  <c r="I15" i="235"/>
  <c r="D16" i="235"/>
  <c r="E16" i="235"/>
  <c r="F16" i="235"/>
  <c r="G16" i="235"/>
  <c r="H16" i="235"/>
  <c r="I16" i="235"/>
  <c r="D17" i="235"/>
  <c r="E17" i="235"/>
  <c r="F17" i="235"/>
  <c r="G17" i="235"/>
  <c r="H17" i="235"/>
  <c r="I17" i="235"/>
  <c r="D19" i="235"/>
  <c r="E19" i="235"/>
  <c r="F19" i="235"/>
  <c r="G19" i="235"/>
  <c r="H19" i="235"/>
  <c r="I19" i="235"/>
  <c r="D20" i="235"/>
  <c r="E20" i="235"/>
  <c r="F20" i="235"/>
  <c r="G20" i="235"/>
  <c r="H20" i="235"/>
  <c r="I20" i="235"/>
  <c r="D21" i="235"/>
  <c r="E21" i="235"/>
  <c r="F21" i="235"/>
  <c r="G21" i="235"/>
  <c r="H21" i="235"/>
  <c r="I21" i="235"/>
  <c r="D22" i="235"/>
  <c r="E22" i="235"/>
  <c r="F22" i="235"/>
  <c r="G22" i="235"/>
  <c r="H22" i="235"/>
  <c r="I22" i="235"/>
  <c r="D23" i="235"/>
  <c r="E23" i="235"/>
  <c r="F23" i="235"/>
  <c r="G23" i="235"/>
  <c r="H23" i="235"/>
  <c r="I23" i="235"/>
  <c r="D24" i="235"/>
  <c r="E24" i="235"/>
  <c r="F24" i="235"/>
  <c r="G24" i="235"/>
  <c r="H24" i="235"/>
  <c r="I24" i="235"/>
  <c r="D26" i="235"/>
  <c r="E26" i="235"/>
  <c r="F26" i="235"/>
  <c r="G26" i="235"/>
  <c r="H26" i="235"/>
  <c r="I26" i="235"/>
  <c r="D27" i="235"/>
  <c r="E27" i="235"/>
  <c r="F27" i="235"/>
  <c r="G27" i="235"/>
  <c r="H27" i="235"/>
  <c r="I27" i="235"/>
  <c r="D28" i="235"/>
  <c r="E28" i="235"/>
  <c r="F28" i="235"/>
  <c r="G28" i="235"/>
  <c r="H28" i="235"/>
  <c r="I28" i="235"/>
  <c r="D29" i="235"/>
  <c r="E29" i="235"/>
  <c r="F29" i="235"/>
  <c r="G29" i="235"/>
  <c r="H29" i="235"/>
  <c r="I29" i="235"/>
  <c r="D30" i="235"/>
  <c r="E30" i="235"/>
  <c r="F30" i="235"/>
  <c r="G30" i="235"/>
  <c r="H30" i="235"/>
  <c r="I30" i="235"/>
  <c r="D31" i="235"/>
  <c r="E31" i="235"/>
  <c r="F31" i="235"/>
  <c r="G31" i="235"/>
  <c r="H31" i="235"/>
  <c r="I31" i="235"/>
  <c r="D33" i="235"/>
  <c r="E33" i="235"/>
  <c r="F33" i="235"/>
  <c r="G33" i="235"/>
  <c r="H33" i="235"/>
  <c r="I33" i="235"/>
  <c r="D34" i="235"/>
  <c r="E34" i="235"/>
  <c r="F34" i="235"/>
  <c r="G34" i="235"/>
  <c r="H34" i="235"/>
  <c r="I34" i="235"/>
  <c r="D35" i="235"/>
  <c r="E35" i="235"/>
  <c r="F35" i="235"/>
  <c r="G35" i="235"/>
  <c r="H35" i="235"/>
  <c r="I35" i="235"/>
  <c r="D36" i="235"/>
  <c r="E36" i="235"/>
  <c r="F36" i="235"/>
  <c r="G36" i="235"/>
  <c r="H36" i="235"/>
  <c r="I36" i="235"/>
  <c r="D37" i="235"/>
  <c r="E37" i="235"/>
  <c r="F37" i="235"/>
  <c r="G37" i="235"/>
  <c r="H37" i="235"/>
  <c r="I37" i="235"/>
  <c r="D38" i="235"/>
  <c r="E38" i="235"/>
  <c r="F38" i="235"/>
  <c r="G38" i="235"/>
  <c r="H38" i="235"/>
  <c r="I38" i="235"/>
  <c r="D39" i="235"/>
  <c r="E39" i="235"/>
  <c r="F39" i="235"/>
  <c r="G39" i="235"/>
  <c r="H39" i="235"/>
  <c r="I39" i="235"/>
  <c r="D41" i="235"/>
  <c r="E41" i="235"/>
  <c r="F41" i="235"/>
  <c r="G41" i="235"/>
  <c r="H41" i="235"/>
  <c r="I41" i="235"/>
  <c r="D42" i="235"/>
  <c r="E42" i="235"/>
  <c r="F42" i="235"/>
  <c r="G42" i="235"/>
  <c r="H42" i="235"/>
  <c r="I42" i="235"/>
  <c r="D43" i="235"/>
  <c r="E43" i="235"/>
  <c r="F43" i="235"/>
  <c r="G43" i="235"/>
  <c r="H43" i="235"/>
  <c r="I43" i="235"/>
  <c r="D44" i="235"/>
  <c r="E44" i="235"/>
  <c r="F44" i="235"/>
  <c r="G44" i="235"/>
  <c r="H44" i="235"/>
  <c r="I44" i="235"/>
  <c r="D45" i="235"/>
  <c r="E45" i="235"/>
  <c r="F45" i="235"/>
  <c r="G45" i="235"/>
  <c r="H45" i="235"/>
  <c r="I45" i="235"/>
  <c r="D46" i="235"/>
  <c r="E46" i="235"/>
  <c r="F46" i="235"/>
  <c r="G46" i="235"/>
  <c r="H46" i="235"/>
  <c r="I46" i="235"/>
  <c r="D47" i="235"/>
  <c r="E47" i="235"/>
  <c r="F47" i="235"/>
  <c r="G47" i="235"/>
  <c r="H47" i="235"/>
  <c r="I47" i="235"/>
  <c r="D48" i="235"/>
  <c r="E48" i="235"/>
  <c r="F48" i="235"/>
  <c r="G48" i="235"/>
  <c r="H48" i="235"/>
  <c r="I48" i="235"/>
  <c r="D49" i="235"/>
  <c r="E49" i="235"/>
  <c r="F49" i="235"/>
  <c r="G49" i="235"/>
  <c r="H49" i="235"/>
  <c r="I49" i="235"/>
  <c r="D50" i="235"/>
  <c r="E50" i="235"/>
  <c r="F50" i="235"/>
  <c r="G50" i="235"/>
  <c r="H50" i="235"/>
  <c r="I50" i="235"/>
  <c r="D51" i="235"/>
  <c r="E51" i="235"/>
  <c r="F51" i="235"/>
  <c r="G51" i="235"/>
  <c r="H51" i="235"/>
  <c r="I51" i="235"/>
  <c r="D53" i="235"/>
  <c r="E53" i="235"/>
  <c r="F53" i="235"/>
  <c r="G53" i="235"/>
  <c r="H53" i="235"/>
  <c r="I53" i="235"/>
  <c r="D54" i="235"/>
  <c r="E54" i="235"/>
  <c r="F54" i="235"/>
  <c r="G54" i="235"/>
  <c r="H54" i="235"/>
  <c r="I54" i="235"/>
  <c r="D55" i="235"/>
  <c r="E55" i="235"/>
  <c r="F55" i="235"/>
  <c r="G55" i="235"/>
  <c r="H55" i="235"/>
  <c r="I55" i="235"/>
  <c r="D56" i="235"/>
  <c r="E56" i="235"/>
  <c r="F56" i="235"/>
  <c r="G56" i="235"/>
  <c r="H56" i="235"/>
  <c r="I56" i="235"/>
  <c r="D57" i="235"/>
  <c r="E57" i="235"/>
  <c r="F57" i="235"/>
  <c r="G57" i="235"/>
  <c r="H57" i="235"/>
  <c r="I57" i="235"/>
  <c r="D59" i="235"/>
  <c r="E59" i="235"/>
  <c r="F59" i="235"/>
  <c r="G59" i="235"/>
  <c r="H59" i="235"/>
  <c r="I59" i="235"/>
  <c r="D60" i="235"/>
  <c r="E60" i="235"/>
  <c r="F60" i="235"/>
  <c r="G60" i="235"/>
  <c r="H60" i="235"/>
  <c r="I60" i="235"/>
  <c r="D61" i="235"/>
  <c r="E61" i="235"/>
  <c r="F61" i="235"/>
  <c r="G61" i="235"/>
  <c r="H61" i="235"/>
  <c r="I61" i="235"/>
  <c r="D62" i="235"/>
  <c r="E62" i="235"/>
  <c r="F62" i="235"/>
  <c r="G62" i="235"/>
  <c r="H62" i="235"/>
  <c r="I62" i="235"/>
  <c r="D64" i="235"/>
  <c r="E64" i="235"/>
  <c r="F64" i="235"/>
  <c r="G64" i="235"/>
  <c r="H64" i="235"/>
  <c r="I64" i="235"/>
  <c r="D65" i="235"/>
  <c r="E65" i="235"/>
  <c r="F65" i="235"/>
  <c r="G65" i="235"/>
  <c r="H65" i="235"/>
  <c r="I65" i="235"/>
  <c r="D66" i="235"/>
  <c r="E66" i="235"/>
  <c r="F66" i="235"/>
  <c r="G66" i="235"/>
  <c r="H66" i="235"/>
  <c r="I66" i="235"/>
  <c r="D67" i="235"/>
  <c r="E67" i="235"/>
  <c r="F67" i="235"/>
  <c r="G67" i="235"/>
  <c r="H67" i="235"/>
  <c r="I67" i="235"/>
  <c r="D70" i="235"/>
  <c r="E70" i="235"/>
  <c r="F70" i="235"/>
  <c r="G70" i="235"/>
  <c r="H70" i="235"/>
  <c r="I70" i="235"/>
  <c r="D71" i="235"/>
  <c r="E71" i="235"/>
  <c r="F71" i="235"/>
  <c r="G71" i="235"/>
  <c r="H71" i="235"/>
  <c r="I71" i="235"/>
  <c r="D72" i="235"/>
  <c r="E72" i="235"/>
  <c r="F72" i="235"/>
  <c r="G72" i="235"/>
  <c r="H72" i="235"/>
  <c r="I72" i="235"/>
  <c r="D74" i="235"/>
  <c r="E74" i="235"/>
  <c r="F74" i="235"/>
  <c r="G74" i="235"/>
  <c r="H74" i="235"/>
  <c r="I74" i="235"/>
  <c r="D75" i="235"/>
  <c r="E75" i="235"/>
  <c r="F75" i="235"/>
  <c r="G75" i="235"/>
  <c r="H75" i="235"/>
  <c r="I75" i="235"/>
  <c r="D76" i="235"/>
  <c r="E76" i="235"/>
  <c r="F76" i="235"/>
  <c r="G76" i="235"/>
  <c r="H76" i="235"/>
  <c r="I76" i="235"/>
  <c r="D77" i="235"/>
  <c r="E77" i="235"/>
  <c r="F77" i="235"/>
  <c r="G77" i="235"/>
  <c r="H77" i="235"/>
  <c r="I77" i="235"/>
  <c r="D79" i="235"/>
  <c r="E79" i="235"/>
  <c r="F79" i="235"/>
  <c r="G79" i="235"/>
  <c r="H79" i="235"/>
  <c r="I79" i="235"/>
  <c r="D80" i="235"/>
  <c r="E80" i="235"/>
  <c r="F80" i="235"/>
  <c r="G80" i="235"/>
  <c r="H80" i="235"/>
  <c r="I80" i="235"/>
  <c r="D82" i="235"/>
  <c r="E82" i="235"/>
  <c r="F82" i="235"/>
  <c r="G82" i="235"/>
  <c r="H82" i="235"/>
  <c r="I82" i="235"/>
  <c r="D83" i="235"/>
  <c r="E83" i="235"/>
  <c r="F83" i="235"/>
  <c r="G83" i="235"/>
  <c r="H83" i="235"/>
  <c r="I83" i="235"/>
  <c r="D84" i="235"/>
  <c r="E84" i="235"/>
  <c r="F84" i="235"/>
  <c r="G84" i="235"/>
  <c r="H84" i="235"/>
  <c r="I84" i="235"/>
  <c r="D86" i="235"/>
  <c r="E86" i="235"/>
  <c r="F86" i="235"/>
  <c r="G86" i="235"/>
  <c r="H86" i="235"/>
  <c r="I86" i="235"/>
  <c r="D87" i="235"/>
  <c r="E87" i="235"/>
  <c r="F87" i="235"/>
  <c r="G87" i="235"/>
  <c r="H87" i="235"/>
  <c r="I87" i="235"/>
  <c r="D88" i="235"/>
  <c r="E88" i="235"/>
  <c r="F88" i="235"/>
  <c r="G88" i="235"/>
  <c r="H88" i="235"/>
  <c r="I88" i="235"/>
  <c r="D89" i="235"/>
  <c r="E89" i="235"/>
  <c r="F89" i="235"/>
  <c r="G89" i="235"/>
  <c r="H89" i="235"/>
  <c r="I89" i="235"/>
  <c r="D90" i="235"/>
  <c r="E90" i="235"/>
  <c r="F90" i="235"/>
  <c r="G90" i="235"/>
  <c r="H90" i="235"/>
  <c r="I90" i="235"/>
  <c r="D91" i="235"/>
  <c r="E91" i="235"/>
  <c r="F91" i="235"/>
  <c r="G91" i="235"/>
  <c r="H91" i="235"/>
  <c r="I91" i="235"/>
  <c r="D9" i="235"/>
  <c r="E9" i="235"/>
  <c r="F9" i="235"/>
  <c r="G9" i="235"/>
  <c r="H9" i="235"/>
  <c r="I9" i="235"/>
  <c r="J9" i="235"/>
  <c r="C9" i="235"/>
  <c r="I11" i="177"/>
  <c r="I11" i="237" s="1"/>
  <c r="J101" i="177"/>
  <c r="C46" i="195"/>
  <c r="C47" i="195"/>
  <c r="C48" i="195"/>
  <c r="C49" i="195"/>
  <c r="C50" i="195"/>
  <c r="C52" i="195"/>
  <c r="C53" i="195"/>
  <c r="C54" i="195"/>
  <c r="C55" i="195"/>
  <c r="C56" i="195"/>
  <c r="C59" i="195"/>
  <c r="C60" i="195"/>
  <c r="C11" i="195"/>
  <c r="C11" i="255" s="1"/>
  <c r="C12" i="195"/>
  <c r="C13" i="195"/>
  <c r="C14" i="195"/>
  <c r="C15" i="195"/>
  <c r="C16" i="195"/>
  <c r="C17" i="195"/>
  <c r="C17" i="255" s="1"/>
  <c r="C18" i="195"/>
  <c r="C19" i="195"/>
  <c r="C20" i="195"/>
  <c r="C21" i="195"/>
  <c r="C23" i="195"/>
  <c r="C24" i="195"/>
  <c r="C25" i="195"/>
  <c r="C26" i="195"/>
  <c r="C27" i="195"/>
  <c r="C29" i="195"/>
  <c r="C30" i="195"/>
  <c r="C31" i="195"/>
  <c r="C33" i="195"/>
  <c r="C34" i="195"/>
  <c r="C35" i="195"/>
  <c r="C36" i="195"/>
  <c r="C37" i="195"/>
  <c r="C40" i="195"/>
  <c r="C41" i="195"/>
  <c r="C42" i="195"/>
  <c r="C46" i="194"/>
  <c r="C47" i="194"/>
  <c r="C47" i="254" s="1"/>
  <c r="C48" i="194"/>
  <c r="C49" i="194"/>
  <c r="C50" i="194"/>
  <c r="C52" i="194"/>
  <c r="C52" i="254" s="1"/>
  <c r="C53" i="194"/>
  <c r="C53" i="254" s="1"/>
  <c r="C54" i="194"/>
  <c r="C55" i="194"/>
  <c r="C56" i="194"/>
  <c r="C59" i="194"/>
  <c r="C60" i="194"/>
  <c r="C11" i="194"/>
  <c r="C12" i="194"/>
  <c r="C13" i="194"/>
  <c r="C14" i="194"/>
  <c r="C15" i="194"/>
  <c r="C16" i="194"/>
  <c r="C17" i="194"/>
  <c r="C18" i="194"/>
  <c r="C19" i="194"/>
  <c r="C20" i="194"/>
  <c r="C21" i="194"/>
  <c r="C23" i="194"/>
  <c r="C24" i="194"/>
  <c r="C25" i="194"/>
  <c r="C26" i="194"/>
  <c r="C27" i="194"/>
  <c r="C29" i="194"/>
  <c r="C30" i="194"/>
  <c r="C31" i="194"/>
  <c r="C33" i="194"/>
  <c r="C34" i="194"/>
  <c r="C35" i="194"/>
  <c r="C35" i="254" s="1"/>
  <c r="C36" i="194"/>
  <c r="C37" i="194"/>
  <c r="C40" i="194"/>
  <c r="C41" i="194"/>
  <c r="C42" i="194"/>
  <c r="C42" i="254" s="1"/>
  <c r="C46" i="193"/>
  <c r="C47" i="193"/>
  <c r="C48" i="193"/>
  <c r="C49" i="193"/>
  <c r="C50" i="193"/>
  <c r="C52" i="193"/>
  <c r="C53" i="193"/>
  <c r="C54" i="193"/>
  <c r="C55" i="193"/>
  <c r="C56" i="193"/>
  <c r="C59" i="193"/>
  <c r="C60" i="193"/>
  <c r="C11" i="193"/>
  <c r="C12" i="193"/>
  <c r="C13" i="193"/>
  <c r="C14" i="193"/>
  <c r="C15" i="193"/>
  <c r="K15" i="193" s="1"/>
  <c r="C16" i="193"/>
  <c r="C17" i="193"/>
  <c r="C18" i="193"/>
  <c r="C19" i="193"/>
  <c r="C20" i="193"/>
  <c r="C21" i="193"/>
  <c r="C21" i="253" s="1"/>
  <c r="C23" i="193"/>
  <c r="C24" i="193"/>
  <c r="C25" i="193"/>
  <c r="C26" i="193"/>
  <c r="C27" i="193"/>
  <c r="C29" i="193"/>
  <c r="C30" i="193"/>
  <c r="C30" i="253" s="1"/>
  <c r="C31" i="193"/>
  <c r="C33" i="193"/>
  <c r="C34" i="193"/>
  <c r="C35" i="193"/>
  <c r="C36" i="193"/>
  <c r="C37" i="193"/>
  <c r="C40" i="193"/>
  <c r="C41" i="193"/>
  <c r="C42" i="193"/>
  <c r="C42" i="253" s="1"/>
  <c r="C46" i="192"/>
  <c r="C47" i="192"/>
  <c r="C48" i="192"/>
  <c r="C49" i="192"/>
  <c r="C50" i="192"/>
  <c r="C52" i="192"/>
  <c r="C52" i="252" s="1"/>
  <c r="C53" i="192"/>
  <c r="C54" i="192"/>
  <c r="C55" i="192"/>
  <c r="C56" i="192"/>
  <c r="C59" i="192"/>
  <c r="C59" i="252" s="1"/>
  <c r="C60" i="192"/>
  <c r="C11" i="192"/>
  <c r="C12" i="192"/>
  <c r="C13" i="192"/>
  <c r="C14" i="192"/>
  <c r="C14" i="252" s="1"/>
  <c r="C15" i="192"/>
  <c r="C16" i="192"/>
  <c r="C17" i="192"/>
  <c r="C18" i="192"/>
  <c r="C19" i="192"/>
  <c r="C20" i="192"/>
  <c r="C21" i="192"/>
  <c r="C23" i="192"/>
  <c r="C24" i="192"/>
  <c r="C24" i="252" s="1"/>
  <c r="C25" i="192"/>
  <c r="C26" i="192"/>
  <c r="C27" i="192"/>
  <c r="C29" i="192"/>
  <c r="C30" i="192"/>
  <c r="C31" i="192"/>
  <c r="C33" i="192"/>
  <c r="C34" i="192"/>
  <c r="C35" i="192"/>
  <c r="C36" i="192"/>
  <c r="C37" i="192"/>
  <c r="C40" i="192"/>
  <c r="C41" i="192"/>
  <c r="C42" i="192"/>
  <c r="C47" i="191"/>
  <c r="C48" i="191"/>
  <c r="C49" i="191"/>
  <c r="C50" i="191"/>
  <c r="C51" i="191"/>
  <c r="C53" i="191"/>
  <c r="C54" i="191"/>
  <c r="C55" i="191"/>
  <c r="C56" i="191"/>
  <c r="C57" i="191"/>
  <c r="C60" i="191"/>
  <c r="C61" i="191"/>
  <c r="C11" i="191"/>
  <c r="C12" i="191"/>
  <c r="C13" i="191"/>
  <c r="C14" i="191"/>
  <c r="C15" i="191"/>
  <c r="C16" i="191"/>
  <c r="C17" i="191"/>
  <c r="C18" i="191"/>
  <c r="C19" i="191"/>
  <c r="C20" i="191"/>
  <c r="C21" i="191"/>
  <c r="C23" i="191"/>
  <c r="C24" i="191"/>
  <c r="C25" i="191"/>
  <c r="C26" i="191"/>
  <c r="C26" i="251" s="1"/>
  <c r="C27" i="191"/>
  <c r="C29" i="191"/>
  <c r="C30" i="191"/>
  <c r="C31" i="191"/>
  <c r="C32" i="191"/>
  <c r="C34" i="191"/>
  <c r="C35" i="191"/>
  <c r="C36" i="191"/>
  <c r="C36" i="251" s="1"/>
  <c r="C37" i="191"/>
  <c r="C38" i="191"/>
  <c r="C41" i="191"/>
  <c r="C41" i="251" s="1"/>
  <c r="C42" i="191"/>
  <c r="C43" i="191"/>
  <c r="C47" i="190"/>
  <c r="C48" i="190"/>
  <c r="C49" i="190"/>
  <c r="C50" i="190"/>
  <c r="C51" i="190"/>
  <c r="C53" i="190"/>
  <c r="C54" i="190"/>
  <c r="C55" i="190"/>
  <c r="C56" i="190"/>
  <c r="C57" i="190"/>
  <c r="C60" i="190"/>
  <c r="C61" i="190"/>
  <c r="C11" i="190"/>
  <c r="C12" i="190"/>
  <c r="C13" i="190"/>
  <c r="C14" i="190"/>
  <c r="C15" i="190"/>
  <c r="C16" i="190"/>
  <c r="C16" i="250" s="1"/>
  <c r="C17" i="190"/>
  <c r="C18" i="190"/>
  <c r="C19" i="190"/>
  <c r="C20" i="190"/>
  <c r="C21" i="190"/>
  <c r="C23" i="190"/>
  <c r="C24" i="190"/>
  <c r="C25" i="190"/>
  <c r="C26" i="190"/>
  <c r="C27" i="190"/>
  <c r="C29" i="190"/>
  <c r="C30" i="190"/>
  <c r="C31" i="190"/>
  <c r="C32" i="190"/>
  <c r="C34" i="190"/>
  <c r="C35" i="190"/>
  <c r="C36" i="190"/>
  <c r="K36" i="190" s="1"/>
  <c r="K36" i="250" s="1"/>
  <c r="C37" i="190"/>
  <c r="C38" i="190"/>
  <c r="C38" i="250" s="1"/>
  <c r="C41" i="190"/>
  <c r="C42" i="190"/>
  <c r="C43" i="190"/>
  <c r="C47" i="189"/>
  <c r="C48" i="189"/>
  <c r="C49" i="189"/>
  <c r="C50" i="189"/>
  <c r="C51" i="189"/>
  <c r="C53" i="189"/>
  <c r="C54" i="189"/>
  <c r="C55" i="189"/>
  <c r="C55" i="249" s="1"/>
  <c r="C56" i="189"/>
  <c r="C57" i="189"/>
  <c r="C60" i="189"/>
  <c r="C61" i="189"/>
  <c r="C11" i="189"/>
  <c r="C12" i="189"/>
  <c r="C13" i="189"/>
  <c r="C14" i="189"/>
  <c r="C15" i="189"/>
  <c r="C16" i="189"/>
  <c r="C17" i="189"/>
  <c r="C18" i="189"/>
  <c r="C19" i="189"/>
  <c r="C20" i="189"/>
  <c r="C21" i="189"/>
  <c r="C21" i="249" s="1"/>
  <c r="C23" i="189"/>
  <c r="C24" i="189"/>
  <c r="C24" i="249" s="1"/>
  <c r="C25" i="189"/>
  <c r="C26" i="189"/>
  <c r="C27" i="189"/>
  <c r="C29" i="189"/>
  <c r="C30" i="189"/>
  <c r="C31" i="189"/>
  <c r="C32" i="189"/>
  <c r="C34" i="189"/>
  <c r="C35" i="189"/>
  <c r="C35" i="249" s="1"/>
  <c r="C36" i="189"/>
  <c r="C37" i="189"/>
  <c r="C38" i="189"/>
  <c r="C41" i="189"/>
  <c r="C41" i="249" s="1"/>
  <c r="C42" i="189"/>
  <c r="C43" i="189"/>
  <c r="C47" i="188"/>
  <c r="C48" i="188"/>
  <c r="C49" i="188"/>
  <c r="C50" i="188"/>
  <c r="C51" i="188"/>
  <c r="C53" i="188"/>
  <c r="C54" i="188"/>
  <c r="C55" i="188"/>
  <c r="C56" i="188"/>
  <c r="C57" i="188"/>
  <c r="C60" i="188"/>
  <c r="C61" i="188"/>
  <c r="C11" i="188"/>
  <c r="C12" i="188"/>
  <c r="C13" i="188"/>
  <c r="C13" i="248" s="1"/>
  <c r="C14" i="188"/>
  <c r="C15" i="188"/>
  <c r="C16" i="188"/>
  <c r="C17" i="188"/>
  <c r="C18" i="188"/>
  <c r="C19" i="188"/>
  <c r="C20" i="188"/>
  <c r="C21" i="188"/>
  <c r="C23" i="188"/>
  <c r="C24" i="188"/>
  <c r="C24" i="248" s="1"/>
  <c r="C25" i="188"/>
  <c r="C26" i="188"/>
  <c r="C27" i="188"/>
  <c r="C29" i="188"/>
  <c r="C30" i="188"/>
  <c r="C31" i="188"/>
  <c r="K31" i="188" s="1"/>
  <c r="K31" i="248" s="1"/>
  <c r="C32" i="188"/>
  <c r="C34" i="188"/>
  <c r="C34" i="248" s="1"/>
  <c r="C35" i="188"/>
  <c r="C36" i="188"/>
  <c r="C37" i="188"/>
  <c r="C38" i="188"/>
  <c r="C41" i="188"/>
  <c r="C42" i="188"/>
  <c r="C43" i="188"/>
  <c r="C94" i="187"/>
  <c r="C95" i="187"/>
  <c r="C96" i="187"/>
  <c r="C97" i="187"/>
  <c r="C98" i="187"/>
  <c r="C99" i="187"/>
  <c r="C100" i="187"/>
  <c r="C101" i="187"/>
  <c r="C102" i="187"/>
  <c r="C103" i="187"/>
  <c r="C104" i="187"/>
  <c r="C105" i="187"/>
  <c r="C106" i="187"/>
  <c r="C107" i="187"/>
  <c r="C108" i="187"/>
  <c r="C109" i="187"/>
  <c r="C110" i="187"/>
  <c r="C111" i="187"/>
  <c r="C112" i="187"/>
  <c r="C113" i="187"/>
  <c r="C115" i="187"/>
  <c r="C116" i="187"/>
  <c r="C117" i="187"/>
  <c r="C118" i="187"/>
  <c r="C119" i="187"/>
  <c r="C120" i="187"/>
  <c r="C121" i="187"/>
  <c r="C122" i="187"/>
  <c r="C123" i="187"/>
  <c r="C124" i="187"/>
  <c r="C125" i="187"/>
  <c r="C126" i="187"/>
  <c r="C127" i="187"/>
  <c r="C130" i="187"/>
  <c r="C131" i="187"/>
  <c r="C132" i="187"/>
  <c r="C134" i="187"/>
  <c r="C135" i="187"/>
  <c r="C136" i="187"/>
  <c r="C137" i="187"/>
  <c r="C138" i="187"/>
  <c r="C139" i="187"/>
  <c r="C141" i="187"/>
  <c r="C142" i="187"/>
  <c r="C143" i="187"/>
  <c r="C144" i="187"/>
  <c r="C145" i="187"/>
  <c r="C145" i="247" s="1"/>
  <c r="C147" i="187"/>
  <c r="C148" i="187"/>
  <c r="C149" i="187"/>
  <c r="C150" i="187"/>
  <c r="C151" i="187"/>
  <c r="C152" i="187"/>
  <c r="C153" i="187"/>
  <c r="C157" i="187"/>
  <c r="C158" i="187"/>
  <c r="C16" i="187"/>
  <c r="C17" i="187"/>
  <c r="C18" i="187"/>
  <c r="C19" i="187"/>
  <c r="C20" i="187"/>
  <c r="C21" i="187"/>
  <c r="C23" i="187"/>
  <c r="C24" i="187"/>
  <c r="C25" i="187"/>
  <c r="C26" i="187"/>
  <c r="C27" i="187"/>
  <c r="K27" i="187" s="1"/>
  <c r="K27" i="247" s="1"/>
  <c r="C28" i="187"/>
  <c r="C30" i="187"/>
  <c r="C31" i="187"/>
  <c r="C32" i="187"/>
  <c r="C33" i="187"/>
  <c r="C34" i="187"/>
  <c r="C35" i="187"/>
  <c r="C36" i="187"/>
  <c r="C36" i="247" s="1"/>
  <c r="C38" i="187"/>
  <c r="C39" i="187"/>
  <c r="C40" i="187"/>
  <c r="C41" i="187"/>
  <c r="C42" i="187"/>
  <c r="C43" i="187"/>
  <c r="C44" i="187"/>
  <c r="C45" i="187"/>
  <c r="C46" i="187"/>
  <c r="C47" i="187"/>
  <c r="C48" i="187"/>
  <c r="C50" i="187"/>
  <c r="C51" i="187"/>
  <c r="C52" i="187"/>
  <c r="C53" i="187"/>
  <c r="C54" i="187"/>
  <c r="C56" i="187"/>
  <c r="C57" i="187"/>
  <c r="C58" i="187"/>
  <c r="C59" i="187"/>
  <c r="C59" i="247" s="1"/>
  <c r="C61" i="187"/>
  <c r="C62" i="187"/>
  <c r="C63" i="187"/>
  <c r="C64" i="187"/>
  <c r="C67" i="187"/>
  <c r="C67" i="247" s="1"/>
  <c r="C68" i="187"/>
  <c r="C69" i="187"/>
  <c r="C69" i="247" s="1"/>
  <c r="C71" i="187"/>
  <c r="C72" i="187"/>
  <c r="C73" i="187"/>
  <c r="C74" i="187"/>
  <c r="C76" i="187"/>
  <c r="C77" i="187"/>
  <c r="C79" i="187"/>
  <c r="C80" i="187"/>
  <c r="C81" i="187"/>
  <c r="C83" i="187"/>
  <c r="C84" i="187"/>
  <c r="C85" i="187"/>
  <c r="C86" i="187"/>
  <c r="C87" i="187"/>
  <c r="C88" i="187"/>
  <c r="C9" i="187"/>
  <c r="C9" i="247" s="1"/>
  <c r="C10" i="187"/>
  <c r="C11" i="187"/>
  <c r="C12" i="187"/>
  <c r="C13" i="187"/>
  <c r="C14" i="187"/>
  <c r="C94" i="186"/>
  <c r="C95" i="186"/>
  <c r="C95" i="246" s="1"/>
  <c r="C96" i="186"/>
  <c r="C97" i="186"/>
  <c r="C98" i="186"/>
  <c r="C99" i="186"/>
  <c r="C100" i="186"/>
  <c r="K100" i="186" s="1"/>
  <c r="C101" i="186"/>
  <c r="C102" i="186"/>
  <c r="C103" i="186"/>
  <c r="C104" i="186"/>
  <c r="C105" i="186"/>
  <c r="C106" i="186"/>
  <c r="C106" i="246" s="1"/>
  <c r="C107" i="186"/>
  <c r="C108" i="186"/>
  <c r="C109" i="186"/>
  <c r="C110" i="186"/>
  <c r="C111" i="186"/>
  <c r="C112" i="186"/>
  <c r="C112" i="246" s="1"/>
  <c r="C113" i="186"/>
  <c r="C115" i="186"/>
  <c r="C116" i="186"/>
  <c r="C117" i="186"/>
  <c r="C118" i="186"/>
  <c r="C118" i="246" s="1"/>
  <c r="C119" i="186"/>
  <c r="C120" i="186"/>
  <c r="C121" i="186"/>
  <c r="C122" i="186"/>
  <c r="C123" i="186"/>
  <c r="C124" i="186"/>
  <c r="C125" i="186"/>
  <c r="C126" i="186"/>
  <c r="C127" i="186"/>
  <c r="C130" i="186"/>
  <c r="C131" i="186"/>
  <c r="C132" i="186"/>
  <c r="C134" i="186"/>
  <c r="C135" i="186"/>
  <c r="C136" i="186"/>
  <c r="C137" i="186"/>
  <c r="C138" i="186"/>
  <c r="C139" i="186"/>
  <c r="C141" i="186"/>
  <c r="C142" i="186"/>
  <c r="C143" i="186"/>
  <c r="C143" i="246" s="1"/>
  <c r="C144" i="186"/>
  <c r="C145" i="186"/>
  <c r="C147" i="186"/>
  <c r="C148" i="186"/>
  <c r="C149" i="186"/>
  <c r="C150" i="186"/>
  <c r="C151" i="186"/>
  <c r="C152" i="186"/>
  <c r="C153" i="186"/>
  <c r="C157" i="186"/>
  <c r="C158" i="186"/>
  <c r="C9" i="186"/>
  <c r="C10" i="186"/>
  <c r="C11" i="186"/>
  <c r="C12" i="186"/>
  <c r="C13" i="186"/>
  <c r="C14" i="186"/>
  <c r="C14" i="246" s="1"/>
  <c r="C16" i="186"/>
  <c r="C16" i="246" s="1"/>
  <c r="C17" i="186"/>
  <c r="C18" i="186"/>
  <c r="C19" i="186"/>
  <c r="C20" i="186"/>
  <c r="C21" i="186"/>
  <c r="C23" i="186"/>
  <c r="C24" i="186"/>
  <c r="C25" i="186"/>
  <c r="C26" i="186"/>
  <c r="C27" i="186"/>
  <c r="C27" i="246" s="1"/>
  <c r="C28" i="186"/>
  <c r="C30" i="186"/>
  <c r="C31" i="186"/>
  <c r="C32" i="186"/>
  <c r="C33" i="186"/>
  <c r="C34" i="186"/>
  <c r="C35" i="186"/>
  <c r="C36" i="186"/>
  <c r="C38" i="186"/>
  <c r="C39" i="186"/>
  <c r="C40" i="186"/>
  <c r="C41" i="186"/>
  <c r="C42" i="186"/>
  <c r="C43" i="186"/>
  <c r="C44" i="186"/>
  <c r="C45" i="186"/>
  <c r="C46" i="186"/>
  <c r="C47" i="186"/>
  <c r="C48" i="186"/>
  <c r="C50" i="186"/>
  <c r="C51" i="186"/>
  <c r="C52" i="186"/>
  <c r="C53" i="186"/>
  <c r="C54" i="186"/>
  <c r="C56" i="186"/>
  <c r="C57" i="186"/>
  <c r="C58" i="186"/>
  <c r="C59" i="186"/>
  <c r="C61" i="186"/>
  <c r="C62" i="186"/>
  <c r="C62" i="246" s="1"/>
  <c r="C63" i="186"/>
  <c r="C64" i="186"/>
  <c r="C67" i="186"/>
  <c r="C68" i="186"/>
  <c r="C69" i="186"/>
  <c r="C69" i="246" s="1"/>
  <c r="C71" i="186"/>
  <c r="C72" i="186"/>
  <c r="C73" i="186"/>
  <c r="C74" i="186"/>
  <c r="C76" i="186"/>
  <c r="C77" i="186"/>
  <c r="C79" i="186"/>
  <c r="C80" i="186"/>
  <c r="C81" i="186"/>
  <c r="C83" i="186"/>
  <c r="C84" i="186"/>
  <c r="C85" i="186"/>
  <c r="C85" i="246" s="1"/>
  <c r="C86" i="186"/>
  <c r="C87" i="186"/>
  <c r="C88" i="186"/>
  <c r="C94" i="185"/>
  <c r="C95" i="185"/>
  <c r="C96" i="185"/>
  <c r="C97" i="185"/>
  <c r="C98" i="185"/>
  <c r="C99" i="185"/>
  <c r="C100" i="185"/>
  <c r="C101" i="185"/>
  <c r="C102" i="185"/>
  <c r="C103" i="185"/>
  <c r="C104" i="185"/>
  <c r="C105" i="185"/>
  <c r="C106" i="185"/>
  <c r="C107" i="185"/>
  <c r="C108" i="185"/>
  <c r="C109" i="185"/>
  <c r="C109" i="245" s="1"/>
  <c r="C110" i="185"/>
  <c r="C110" i="245" s="1"/>
  <c r="C111" i="185"/>
  <c r="C112" i="185"/>
  <c r="C113" i="185"/>
  <c r="C115" i="185"/>
  <c r="C116" i="185"/>
  <c r="C117" i="185"/>
  <c r="C117" i="245" s="1"/>
  <c r="C118" i="185"/>
  <c r="C119" i="185"/>
  <c r="C120" i="185"/>
  <c r="C121" i="185"/>
  <c r="C122" i="185"/>
  <c r="C123" i="185"/>
  <c r="C124" i="185"/>
  <c r="C125" i="185"/>
  <c r="C126" i="185"/>
  <c r="C127" i="185"/>
  <c r="C130" i="185"/>
  <c r="C131" i="185"/>
  <c r="C131" i="245" s="1"/>
  <c r="C132" i="185"/>
  <c r="C134" i="185"/>
  <c r="C135" i="185"/>
  <c r="C136" i="185"/>
  <c r="C137" i="185"/>
  <c r="C138" i="185"/>
  <c r="C139" i="185"/>
  <c r="C141" i="185"/>
  <c r="C141" i="245" s="1"/>
  <c r="C142" i="185"/>
  <c r="C143" i="185"/>
  <c r="C144" i="185"/>
  <c r="C145" i="185"/>
  <c r="C147" i="185"/>
  <c r="C148" i="185"/>
  <c r="C149" i="185"/>
  <c r="C150" i="185"/>
  <c r="C150" i="245" s="1"/>
  <c r="C151" i="185"/>
  <c r="C152" i="185"/>
  <c r="C153" i="185"/>
  <c r="C157" i="185"/>
  <c r="C158" i="185"/>
  <c r="C10" i="185"/>
  <c r="C11" i="185"/>
  <c r="C12" i="185"/>
  <c r="C13" i="185"/>
  <c r="C14" i="185"/>
  <c r="C14" i="245" s="1"/>
  <c r="C16" i="185"/>
  <c r="C17" i="185"/>
  <c r="C18" i="185"/>
  <c r="C19" i="185"/>
  <c r="C20" i="185"/>
  <c r="C21" i="185"/>
  <c r="C23" i="185"/>
  <c r="C24" i="185"/>
  <c r="C25" i="185"/>
  <c r="C26" i="185"/>
  <c r="C27" i="185"/>
  <c r="C28" i="185"/>
  <c r="C30" i="185"/>
  <c r="C31" i="185"/>
  <c r="C32" i="185"/>
  <c r="C33" i="185"/>
  <c r="C34" i="185"/>
  <c r="C35" i="185"/>
  <c r="C36" i="185"/>
  <c r="C38" i="185"/>
  <c r="C39" i="185"/>
  <c r="C40" i="185"/>
  <c r="C41" i="185"/>
  <c r="C42" i="185"/>
  <c r="C43" i="185"/>
  <c r="C44" i="185"/>
  <c r="C45" i="185"/>
  <c r="C46" i="185"/>
  <c r="C47" i="185"/>
  <c r="C48" i="185"/>
  <c r="C50" i="185"/>
  <c r="C51" i="185"/>
  <c r="C52" i="185"/>
  <c r="C53" i="185"/>
  <c r="C53" i="245" s="1"/>
  <c r="C54" i="185"/>
  <c r="C56" i="185"/>
  <c r="C57" i="245"/>
  <c r="C58" i="185"/>
  <c r="C59" i="185"/>
  <c r="C59" i="245" s="1"/>
  <c r="C61" i="185"/>
  <c r="C62" i="185"/>
  <c r="C62" i="245" s="1"/>
  <c r="C63" i="185"/>
  <c r="C63" i="245" s="1"/>
  <c r="C64" i="185"/>
  <c r="C67" i="185"/>
  <c r="C68" i="185"/>
  <c r="C69" i="185"/>
  <c r="C71" i="185"/>
  <c r="C72" i="185"/>
  <c r="C73" i="185"/>
  <c r="C74" i="185"/>
  <c r="C76" i="185"/>
  <c r="C77" i="185"/>
  <c r="C79" i="185"/>
  <c r="C80" i="185"/>
  <c r="C81" i="185"/>
  <c r="C83" i="185"/>
  <c r="C84" i="185"/>
  <c r="C85" i="185"/>
  <c r="C85" i="245" s="1"/>
  <c r="C86" i="185"/>
  <c r="C87" i="185"/>
  <c r="C88" i="185"/>
  <c r="C88" i="245" s="1"/>
  <c r="C9" i="185"/>
  <c r="C95" i="184"/>
  <c r="C96" i="184"/>
  <c r="C97" i="184"/>
  <c r="C97" i="244" s="1"/>
  <c r="C98" i="184"/>
  <c r="C99" i="184"/>
  <c r="C100" i="184"/>
  <c r="C101" i="184"/>
  <c r="C102" i="184"/>
  <c r="C103" i="184"/>
  <c r="C104" i="184"/>
  <c r="C105" i="184"/>
  <c r="C105" i="244" s="1"/>
  <c r="C106" i="184"/>
  <c r="C107" i="184"/>
  <c r="C108" i="184"/>
  <c r="C109" i="184"/>
  <c r="C110" i="184"/>
  <c r="C110" i="244" s="1"/>
  <c r="C111" i="184"/>
  <c r="C112" i="184"/>
  <c r="C113" i="184"/>
  <c r="C115" i="184"/>
  <c r="C116" i="184"/>
  <c r="C117" i="184"/>
  <c r="C118" i="184"/>
  <c r="C119" i="184"/>
  <c r="C120" i="184"/>
  <c r="C121" i="184"/>
  <c r="C122" i="184"/>
  <c r="C123" i="184"/>
  <c r="C124" i="184"/>
  <c r="C125" i="184"/>
  <c r="C126" i="184"/>
  <c r="C127" i="184"/>
  <c r="C130" i="184"/>
  <c r="C131" i="184"/>
  <c r="C132" i="184"/>
  <c r="C134" i="184"/>
  <c r="C135" i="184"/>
  <c r="C136" i="184"/>
  <c r="C137" i="184"/>
  <c r="C138" i="184"/>
  <c r="C139" i="184"/>
  <c r="C141" i="184"/>
  <c r="C142" i="184"/>
  <c r="C143" i="184"/>
  <c r="C144" i="184"/>
  <c r="C145" i="184"/>
  <c r="C145" i="244" s="1"/>
  <c r="C147" i="184"/>
  <c r="C148" i="184"/>
  <c r="C148" i="244" s="1"/>
  <c r="C149" i="184"/>
  <c r="C150" i="184"/>
  <c r="C151" i="184"/>
  <c r="C152" i="184"/>
  <c r="C153" i="184"/>
  <c r="C153" i="244" s="1"/>
  <c r="C157" i="184"/>
  <c r="C158" i="184"/>
  <c r="C94" i="184"/>
  <c r="C9" i="184"/>
  <c r="C10" i="184"/>
  <c r="C11" i="184"/>
  <c r="C12" i="184"/>
  <c r="C13" i="184"/>
  <c r="C14" i="184"/>
  <c r="C16" i="184"/>
  <c r="C16" i="244" s="1"/>
  <c r="C17" i="184"/>
  <c r="C18" i="184"/>
  <c r="C19" i="184"/>
  <c r="C20" i="184"/>
  <c r="C21" i="184"/>
  <c r="C23" i="184"/>
  <c r="C24" i="184"/>
  <c r="C25" i="184"/>
  <c r="C26" i="184"/>
  <c r="C28" i="184"/>
  <c r="C30" i="184"/>
  <c r="C31" i="184"/>
  <c r="C32" i="184"/>
  <c r="C33" i="184"/>
  <c r="C34" i="184"/>
  <c r="C35" i="184"/>
  <c r="C36" i="184"/>
  <c r="C38" i="184"/>
  <c r="C39" i="184"/>
  <c r="C40" i="184"/>
  <c r="C41" i="184"/>
  <c r="C42" i="184"/>
  <c r="C43" i="184"/>
  <c r="C44" i="184"/>
  <c r="C45" i="184"/>
  <c r="C46" i="184"/>
  <c r="C47" i="184"/>
  <c r="C47" i="244" s="1"/>
  <c r="C48" i="184"/>
  <c r="C50" i="184"/>
  <c r="C51" i="184"/>
  <c r="C52" i="184"/>
  <c r="C52" i="244" s="1"/>
  <c r="C53" i="184"/>
  <c r="C54" i="184"/>
  <c r="C56" i="184"/>
  <c r="C57" i="184"/>
  <c r="C57" i="244" s="1"/>
  <c r="C58" i="184"/>
  <c r="C59" i="184"/>
  <c r="C61" i="184"/>
  <c r="C62" i="184"/>
  <c r="C62" i="244" s="1"/>
  <c r="C63" i="184"/>
  <c r="C64" i="184"/>
  <c r="C67" i="184"/>
  <c r="C68" i="184"/>
  <c r="C69" i="184"/>
  <c r="C71" i="184"/>
  <c r="C72" i="184"/>
  <c r="C73" i="184"/>
  <c r="C74" i="184"/>
  <c r="C76" i="184"/>
  <c r="C77" i="184"/>
  <c r="C79" i="184"/>
  <c r="C80" i="184"/>
  <c r="C80" i="244" s="1"/>
  <c r="C81" i="184"/>
  <c r="C83" i="184"/>
  <c r="C84" i="184"/>
  <c r="C85" i="184"/>
  <c r="C86" i="184"/>
  <c r="C87" i="184"/>
  <c r="C88" i="184"/>
  <c r="B7" i="183"/>
  <c r="C7" i="183"/>
  <c r="D7" i="183"/>
  <c r="E7" i="183"/>
  <c r="B8" i="183"/>
  <c r="C8" i="183"/>
  <c r="C8" i="243" s="1"/>
  <c r="D8" i="183"/>
  <c r="E8" i="183"/>
  <c r="B9" i="183"/>
  <c r="C9" i="183"/>
  <c r="D9" i="183"/>
  <c r="E9" i="183"/>
  <c r="E9" i="243" s="1"/>
  <c r="B10" i="183"/>
  <c r="C10" i="183"/>
  <c r="D10" i="183"/>
  <c r="D10" i="243" s="1"/>
  <c r="E10" i="183"/>
  <c r="B11" i="183"/>
  <c r="C11" i="183"/>
  <c r="D11" i="183"/>
  <c r="E11" i="183"/>
  <c r="B12" i="183"/>
  <c r="B12" i="243" s="1"/>
  <c r="C12" i="183"/>
  <c r="D12" i="183"/>
  <c r="E12" i="183"/>
  <c r="B13" i="183"/>
  <c r="C13" i="183"/>
  <c r="D13" i="183"/>
  <c r="E13" i="183"/>
  <c r="B14" i="183"/>
  <c r="C14" i="183"/>
  <c r="D14" i="183"/>
  <c r="E14" i="183"/>
  <c r="E14" i="243" s="1"/>
  <c r="B15" i="183"/>
  <c r="C15" i="183"/>
  <c r="D15" i="183"/>
  <c r="E15" i="183"/>
  <c r="B16" i="183"/>
  <c r="C16" i="183"/>
  <c r="D16" i="183"/>
  <c r="E16" i="183"/>
  <c r="B17" i="183"/>
  <c r="C17" i="183"/>
  <c r="D17" i="183"/>
  <c r="E17" i="183"/>
  <c r="B18" i="183"/>
  <c r="C18" i="183"/>
  <c r="D18" i="183"/>
  <c r="E18" i="183"/>
  <c r="B19" i="183"/>
  <c r="C19" i="183"/>
  <c r="D19" i="183"/>
  <c r="E19" i="183"/>
  <c r="B20" i="183"/>
  <c r="C20" i="183"/>
  <c r="D20" i="183"/>
  <c r="E20" i="183"/>
  <c r="B21" i="183"/>
  <c r="C21" i="183"/>
  <c r="D21" i="183"/>
  <c r="E21" i="183"/>
  <c r="B22" i="183"/>
  <c r="B22" i="243" s="1"/>
  <c r="C22" i="183"/>
  <c r="D22" i="183"/>
  <c r="E22" i="183"/>
  <c r="B23" i="183"/>
  <c r="C23" i="183"/>
  <c r="D23" i="183"/>
  <c r="E23" i="183"/>
  <c r="A23" i="183"/>
  <c r="A8" i="183"/>
  <c r="A9" i="183"/>
  <c r="A10" i="183"/>
  <c r="A11" i="183"/>
  <c r="A11" i="243" s="1"/>
  <c r="A12" i="183"/>
  <c r="A13" i="183"/>
  <c r="A14" i="183"/>
  <c r="A15" i="183"/>
  <c r="A16" i="183"/>
  <c r="A17" i="183"/>
  <c r="A17" i="243" s="1"/>
  <c r="A18" i="183"/>
  <c r="A19" i="183"/>
  <c r="A19" i="243" s="1"/>
  <c r="A20" i="183"/>
  <c r="A21" i="183"/>
  <c r="A22" i="183"/>
  <c r="A7" i="183"/>
  <c r="B7" i="182"/>
  <c r="C7" i="182"/>
  <c r="D7" i="182"/>
  <c r="E7" i="182"/>
  <c r="B8" i="242"/>
  <c r="C8" i="182"/>
  <c r="D8" i="182"/>
  <c r="D8" i="242" s="1"/>
  <c r="E8" i="182"/>
  <c r="B9" i="182"/>
  <c r="B9" i="242" s="1"/>
  <c r="C9" i="182"/>
  <c r="D9" i="182"/>
  <c r="E9" i="182"/>
  <c r="E9" i="242" s="1"/>
  <c r="B10" i="182"/>
  <c r="B10" i="242" s="1"/>
  <c r="C10" i="182"/>
  <c r="D10" i="182"/>
  <c r="E10" i="182"/>
  <c r="B11" i="182"/>
  <c r="C11" i="182"/>
  <c r="C11" i="242" s="1"/>
  <c r="C11" i="364" s="1"/>
  <c r="D11" i="182"/>
  <c r="E11" i="182"/>
  <c r="B12" i="182"/>
  <c r="C12" i="182"/>
  <c r="D12" i="182"/>
  <c r="E12" i="182"/>
  <c r="B13" i="182"/>
  <c r="B13" i="242" s="1"/>
  <c r="C13" i="182"/>
  <c r="D13" i="182"/>
  <c r="E13" i="182"/>
  <c r="B14" i="182"/>
  <c r="C14" i="182"/>
  <c r="C14" i="242" s="1"/>
  <c r="C14" i="364" s="1"/>
  <c r="D14" i="182"/>
  <c r="E14" i="182"/>
  <c r="B15" i="182"/>
  <c r="C15" i="182"/>
  <c r="D15" i="182"/>
  <c r="E15" i="182"/>
  <c r="B16" i="182"/>
  <c r="C16" i="182"/>
  <c r="D16" i="182"/>
  <c r="E16" i="182"/>
  <c r="B17" i="182"/>
  <c r="B17" i="242" s="1"/>
  <c r="C17" i="182"/>
  <c r="D17" i="182"/>
  <c r="E17" i="182"/>
  <c r="B18" i="182"/>
  <c r="C18" i="182"/>
  <c r="D18" i="182"/>
  <c r="D18" i="242" s="1"/>
  <c r="E18" i="182"/>
  <c r="B19" i="182"/>
  <c r="C19" i="182"/>
  <c r="C19" i="242" s="1"/>
  <c r="C19" i="364" s="1"/>
  <c r="D19" i="182"/>
  <c r="D19" i="242" s="1"/>
  <c r="E19" i="182"/>
  <c r="B20" i="182"/>
  <c r="B20" i="242" s="1"/>
  <c r="C20" i="182"/>
  <c r="D20" i="182"/>
  <c r="E20" i="182"/>
  <c r="B21" i="182"/>
  <c r="B21" i="242" s="1"/>
  <c r="C21" i="182"/>
  <c r="D21" i="182"/>
  <c r="E21" i="182"/>
  <c r="E21" i="242" s="1"/>
  <c r="B22" i="182"/>
  <c r="C22" i="182"/>
  <c r="D22" i="182"/>
  <c r="E22" i="182"/>
  <c r="A8" i="182"/>
  <c r="A9" i="182"/>
  <c r="A9" i="242" s="1"/>
  <c r="A10" i="182"/>
  <c r="A11" i="182"/>
  <c r="A12" i="182"/>
  <c r="A13" i="182"/>
  <c r="A14" i="182"/>
  <c r="A14" i="242" s="1"/>
  <c r="A15" i="182"/>
  <c r="A16" i="182"/>
  <c r="A17" i="182"/>
  <c r="A17" i="242" s="1"/>
  <c r="A18" i="182"/>
  <c r="A18" i="242" s="1"/>
  <c r="A19" i="182"/>
  <c r="A20" i="182"/>
  <c r="A21" i="182"/>
  <c r="A22" i="182"/>
  <c r="A22" i="242" s="1"/>
  <c r="A7" i="182"/>
  <c r="G7" i="180"/>
  <c r="G8" i="180"/>
  <c r="G9" i="180"/>
  <c r="G10" i="180"/>
  <c r="G11" i="180"/>
  <c r="G12" i="180"/>
  <c r="G13" i="180"/>
  <c r="G14" i="180"/>
  <c r="G15" i="180"/>
  <c r="G16" i="180"/>
  <c r="G18" i="180"/>
  <c r="G18" i="240" s="1"/>
  <c r="G19" i="180"/>
  <c r="I19" i="180" s="1"/>
  <c r="G22" i="180"/>
  <c r="G23" i="180"/>
  <c r="I23" i="180" s="1"/>
  <c r="G24" i="180"/>
  <c r="I24" i="180" s="1"/>
  <c r="G25" i="180"/>
  <c r="G26" i="180"/>
  <c r="G26" i="240" s="1"/>
  <c r="G27" i="180"/>
  <c r="I27" i="180" s="1"/>
  <c r="G28" i="180"/>
  <c r="I28" i="180" s="1"/>
  <c r="G29" i="180"/>
  <c r="G29" i="240" s="1"/>
  <c r="G6" i="180"/>
  <c r="C7" i="180"/>
  <c r="C7" i="240" s="1"/>
  <c r="C9" i="180"/>
  <c r="C10" i="180"/>
  <c r="C11" i="180"/>
  <c r="C12" i="180"/>
  <c r="E12" i="180" s="1"/>
  <c r="C13" i="180"/>
  <c r="C14" i="180"/>
  <c r="C15" i="180"/>
  <c r="E15" i="180" s="1"/>
  <c r="C16" i="180"/>
  <c r="C19" i="180"/>
  <c r="C19" i="240" s="1"/>
  <c r="E19" i="240" s="1"/>
  <c r="C20" i="180"/>
  <c r="C21" i="180"/>
  <c r="E21" i="180" s="1"/>
  <c r="C22" i="180"/>
  <c r="C23" i="180"/>
  <c r="C25" i="180"/>
  <c r="C26" i="180"/>
  <c r="C27" i="180"/>
  <c r="C28" i="180"/>
  <c r="C29" i="180"/>
  <c r="C24" i="73"/>
  <c r="C24" i="179" s="1"/>
  <c r="C18" i="61"/>
  <c r="G7" i="179"/>
  <c r="G8" i="179"/>
  <c r="G9" i="179"/>
  <c r="G10" i="179"/>
  <c r="G11" i="179"/>
  <c r="G12" i="179"/>
  <c r="G13" i="179"/>
  <c r="G14" i="179"/>
  <c r="I14" i="179" s="1"/>
  <c r="G15" i="179"/>
  <c r="I15" i="179" s="1"/>
  <c r="G16" i="179"/>
  <c r="G17" i="179"/>
  <c r="G19" i="179"/>
  <c r="G20" i="179"/>
  <c r="G21" i="179"/>
  <c r="G22" i="179"/>
  <c r="G23" i="179"/>
  <c r="G24" i="179"/>
  <c r="I24" i="179" s="1"/>
  <c r="G25" i="179"/>
  <c r="G26" i="179"/>
  <c r="G27" i="179"/>
  <c r="I27" i="179" s="1"/>
  <c r="G28" i="179"/>
  <c r="G6" i="179"/>
  <c r="C8" i="179"/>
  <c r="C10" i="179"/>
  <c r="C12" i="179"/>
  <c r="C13" i="179"/>
  <c r="C14" i="179"/>
  <c r="C15" i="179"/>
  <c r="C16" i="179"/>
  <c r="C17" i="179"/>
  <c r="C21" i="179"/>
  <c r="C22" i="179"/>
  <c r="C23" i="179"/>
  <c r="C25" i="179"/>
  <c r="C26" i="179"/>
  <c r="C26" i="239" s="1"/>
  <c r="C27" i="179"/>
  <c r="E27" i="179" s="1"/>
  <c r="C28" i="179"/>
  <c r="E28" i="179" s="1"/>
  <c r="C101" i="178"/>
  <c r="C102" i="178"/>
  <c r="C103" i="178"/>
  <c r="C103" i="238" s="1"/>
  <c r="C104" i="178"/>
  <c r="C105" i="178"/>
  <c r="C106" i="178"/>
  <c r="C107" i="178"/>
  <c r="C108" i="178"/>
  <c r="C109" i="178"/>
  <c r="C110" i="178"/>
  <c r="C111" i="178"/>
  <c r="C112" i="178"/>
  <c r="C113" i="178"/>
  <c r="C114" i="178"/>
  <c r="C115" i="178"/>
  <c r="C116" i="178"/>
  <c r="C117" i="178"/>
  <c r="C118" i="178"/>
  <c r="C118" i="238" s="1"/>
  <c r="C119" i="178"/>
  <c r="C119" i="238" s="1"/>
  <c r="C120" i="178"/>
  <c r="C120" i="238" s="1"/>
  <c r="C122" i="178"/>
  <c r="C122" i="238" s="1"/>
  <c r="C123" i="178"/>
  <c r="C123" i="238" s="1"/>
  <c r="C124" i="178"/>
  <c r="C125" i="178"/>
  <c r="C126" i="178"/>
  <c r="C127" i="178"/>
  <c r="C128" i="178"/>
  <c r="C129" i="178"/>
  <c r="C130" i="178"/>
  <c r="C131" i="178"/>
  <c r="C132" i="178"/>
  <c r="C133" i="178"/>
  <c r="C134" i="178"/>
  <c r="C137" i="178"/>
  <c r="C138" i="178"/>
  <c r="C139" i="178"/>
  <c r="C141" i="178"/>
  <c r="C142" i="178"/>
  <c r="C143" i="178"/>
  <c r="C144" i="178"/>
  <c r="C145" i="178"/>
  <c r="C146" i="178"/>
  <c r="C148" i="178"/>
  <c r="C148" i="238" s="1"/>
  <c r="C149" i="178"/>
  <c r="C150" i="178"/>
  <c r="C151" i="178"/>
  <c r="C153" i="178"/>
  <c r="C153" i="238" s="1"/>
  <c r="C154" i="178"/>
  <c r="C157" i="178"/>
  <c r="C158" i="178"/>
  <c r="C159" i="178"/>
  <c r="C12" i="178"/>
  <c r="C12" i="238" s="1"/>
  <c r="C13" i="178"/>
  <c r="K13" i="178" s="1"/>
  <c r="C14" i="178"/>
  <c r="C15" i="178"/>
  <c r="C15" i="238" s="1"/>
  <c r="C16" i="178"/>
  <c r="C17" i="178"/>
  <c r="C19" i="178"/>
  <c r="C20" i="178"/>
  <c r="C21" i="178"/>
  <c r="C22" i="178"/>
  <c r="C23" i="178"/>
  <c r="C24" i="178"/>
  <c r="C26" i="178"/>
  <c r="C26" i="238" s="1"/>
  <c r="C27" i="178"/>
  <c r="C28" i="178"/>
  <c r="C29" i="178"/>
  <c r="C30" i="178"/>
  <c r="C31" i="178"/>
  <c r="C31" i="238" s="1"/>
  <c r="C33" i="178"/>
  <c r="C33" i="238" s="1"/>
  <c r="C34" i="178"/>
  <c r="C35" i="178"/>
  <c r="C36" i="178"/>
  <c r="C37" i="178"/>
  <c r="C38" i="178"/>
  <c r="C39" i="178"/>
  <c r="C39" i="238" s="1"/>
  <c r="C41" i="178"/>
  <c r="C42" i="178"/>
  <c r="C43" i="178"/>
  <c r="C44" i="178"/>
  <c r="C45" i="178"/>
  <c r="C46" i="178"/>
  <c r="C47" i="178"/>
  <c r="C47" i="238" s="1"/>
  <c r="C48" i="178"/>
  <c r="C48" i="238" s="1"/>
  <c r="C49" i="178"/>
  <c r="K49" i="178" s="1"/>
  <c r="C50" i="178"/>
  <c r="C50" i="238" s="1"/>
  <c r="C51" i="178"/>
  <c r="C53" i="178"/>
  <c r="C54" i="178"/>
  <c r="C55" i="178"/>
  <c r="C56" i="178"/>
  <c r="C57" i="178"/>
  <c r="C59" i="178"/>
  <c r="C60" i="178"/>
  <c r="C61" i="178"/>
  <c r="C62" i="178"/>
  <c r="C64" i="178"/>
  <c r="C65" i="178"/>
  <c r="C66" i="178"/>
  <c r="C67" i="178"/>
  <c r="C70" i="178"/>
  <c r="C71" i="178"/>
  <c r="C72" i="178"/>
  <c r="C74" i="178"/>
  <c r="C75" i="178"/>
  <c r="C76" i="178"/>
  <c r="C76" i="238" s="1"/>
  <c r="C77" i="178"/>
  <c r="C79" i="178"/>
  <c r="C79" i="238" s="1"/>
  <c r="C80" i="178"/>
  <c r="C82" i="178"/>
  <c r="C83" i="178"/>
  <c r="C84" i="178"/>
  <c r="C84" i="238" s="1"/>
  <c r="C86" i="178"/>
  <c r="C87" i="178"/>
  <c r="C88" i="178"/>
  <c r="C89" i="178"/>
  <c r="C90" i="178"/>
  <c r="C91" i="178"/>
  <c r="C159" i="177"/>
  <c r="C158" i="177"/>
  <c r="C157" i="177"/>
  <c r="C156" i="177"/>
  <c r="C154" i="177"/>
  <c r="C153" i="177"/>
  <c r="C151" i="177"/>
  <c r="C150" i="177"/>
  <c r="C149" i="177"/>
  <c r="C148" i="177"/>
  <c r="C146" i="177"/>
  <c r="C145" i="177"/>
  <c r="C144" i="177"/>
  <c r="C143" i="177"/>
  <c r="C142" i="177"/>
  <c r="C141" i="177"/>
  <c r="C141" i="237" s="1"/>
  <c r="C139" i="177"/>
  <c r="C138" i="177"/>
  <c r="C137" i="177"/>
  <c r="C134" i="177"/>
  <c r="C134" i="237" s="1"/>
  <c r="C133" i="177"/>
  <c r="C132" i="177"/>
  <c r="C132" i="237" s="1"/>
  <c r="C131" i="177"/>
  <c r="C130" i="177"/>
  <c r="C129" i="177"/>
  <c r="C128" i="177"/>
  <c r="C128" i="237" s="1"/>
  <c r="C127" i="177"/>
  <c r="C126" i="177"/>
  <c r="C125" i="177"/>
  <c r="C124" i="177"/>
  <c r="C123" i="177"/>
  <c r="C122" i="177"/>
  <c r="C120" i="177"/>
  <c r="C119" i="177"/>
  <c r="C118" i="177"/>
  <c r="C117" i="177"/>
  <c r="C116" i="177"/>
  <c r="C115" i="177"/>
  <c r="C114" i="177"/>
  <c r="C113" i="177"/>
  <c r="C112" i="177"/>
  <c r="C111" i="177"/>
  <c r="C110" i="177"/>
  <c r="C109" i="177"/>
  <c r="C109" i="237" s="1"/>
  <c r="C108" i="177"/>
  <c r="C107" i="177"/>
  <c r="C106" i="177"/>
  <c r="C105" i="177"/>
  <c r="C104" i="177"/>
  <c r="C104" i="237" s="1"/>
  <c r="C103" i="177"/>
  <c r="C102" i="177"/>
  <c r="C101" i="177"/>
  <c r="C12" i="177"/>
  <c r="C13" i="177"/>
  <c r="C14" i="177"/>
  <c r="C15" i="177"/>
  <c r="C16" i="177"/>
  <c r="C17" i="177"/>
  <c r="C19" i="177"/>
  <c r="C20" i="177"/>
  <c r="C21" i="177"/>
  <c r="C22" i="177"/>
  <c r="C23" i="177"/>
  <c r="C24" i="177"/>
  <c r="C26" i="177"/>
  <c r="C27" i="177"/>
  <c r="C28" i="177"/>
  <c r="C29" i="177"/>
  <c r="C30" i="177"/>
  <c r="C31" i="177"/>
  <c r="C33" i="177"/>
  <c r="C34" i="177"/>
  <c r="C35" i="177"/>
  <c r="C35" i="237" s="1"/>
  <c r="C36" i="177"/>
  <c r="C37" i="177"/>
  <c r="C38" i="177"/>
  <c r="C39" i="177"/>
  <c r="C41" i="177"/>
  <c r="C42" i="177"/>
  <c r="C43" i="177"/>
  <c r="C44" i="177"/>
  <c r="C45" i="177"/>
  <c r="C46" i="177"/>
  <c r="C47" i="177"/>
  <c r="C48" i="177"/>
  <c r="C49" i="177"/>
  <c r="C50" i="177"/>
  <c r="C51" i="177"/>
  <c r="C53" i="177"/>
  <c r="C54" i="177"/>
  <c r="C55" i="177"/>
  <c r="C56" i="177"/>
  <c r="C57" i="177"/>
  <c r="C57" i="237" s="1"/>
  <c r="C59" i="177"/>
  <c r="C59" i="237" s="1"/>
  <c r="C60" i="177"/>
  <c r="C61" i="177"/>
  <c r="C62" i="177"/>
  <c r="C64" i="177"/>
  <c r="C65" i="177"/>
  <c r="C66" i="177"/>
  <c r="C66" i="237" s="1"/>
  <c r="C67" i="177"/>
  <c r="C70" i="177"/>
  <c r="C71" i="177"/>
  <c r="C72" i="177"/>
  <c r="C74" i="177"/>
  <c r="C75" i="177"/>
  <c r="C76" i="177"/>
  <c r="C77" i="177"/>
  <c r="C79" i="177"/>
  <c r="C80" i="177"/>
  <c r="C80" i="237" s="1"/>
  <c r="C82" i="177"/>
  <c r="C83" i="177"/>
  <c r="C84" i="177"/>
  <c r="C84" i="237" s="1"/>
  <c r="C86" i="177"/>
  <c r="C87" i="177"/>
  <c r="C88" i="177"/>
  <c r="C89" i="177"/>
  <c r="C89" i="237" s="1"/>
  <c r="C90" i="177"/>
  <c r="C91" i="177"/>
  <c r="C101" i="176"/>
  <c r="C102" i="176"/>
  <c r="C103" i="176"/>
  <c r="C104" i="176"/>
  <c r="C105" i="176"/>
  <c r="C106" i="176"/>
  <c r="C107" i="176"/>
  <c r="C108" i="176"/>
  <c r="C109" i="176"/>
  <c r="C110" i="176"/>
  <c r="C111" i="176"/>
  <c r="C111" i="236" s="1"/>
  <c r="C112" i="176"/>
  <c r="C112" i="236" s="1"/>
  <c r="C113" i="176"/>
  <c r="C114" i="176"/>
  <c r="C115" i="176"/>
  <c r="C116" i="176"/>
  <c r="C117" i="176"/>
  <c r="C118" i="176"/>
  <c r="C119" i="176"/>
  <c r="C120" i="176"/>
  <c r="C122" i="176"/>
  <c r="C123" i="176"/>
  <c r="C124" i="176"/>
  <c r="C125" i="176"/>
  <c r="C126" i="176"/>
  <c r="C127" i="176"/>
  <c r="C128" i="176"/>
  <c r="C129" i="176"/>
  <c r="C130" i="176"/>
  <c r="C130" i="236" s="1"/>
  <c r="C131" i="176"/>
  <c r="C132" i="176"/>
  <c r="C133" i="176"/>
  <c r="C134" i="176"/>
  <c r="C137" i="176"/>
  <c r="C138" i="176"/>
  <c r="C139" i="176"/>
  <c r="C141" i="176"/>
  <c r="C142" i="176"/>
  <c r="C143" i="176"/>
  <c r="C144" i="176"/>
  <c r="C145" i="176"/>
  <c r="C146" i="176"/>
  <c r="C148" i="176"/>
  <c r="C148" i="236" s="1"/>
  <c r="C149" i="176"/>
  <c r="C150" i="176"/>
  <c r="C151" i="176"/>
  <c r="C153" i="176"/>
  <c r="C154" i="176"/>
  <c r="C156" i="176"/>
  <c r="C157" i="176"/>
  <c r="C158" i="176"/>
  <c r="C159" i="176"/>
  <c r="C12" i="176"/>
  <c r="C13" i="176"/>
  <c r="C14" i="176"/>
  <c r="C15" i="176"/>
  <c r="C16" i="176"/>
  <c r="C17" i="176"/>
  <c r="C19" i="176"/>
  <c r="C20" i="176"/>
  <c r="C21" i="176"/>
  <c r="C21" i="236" s="1"/>
  <c r="C22" i="176"/>
  <c r="C23" i="176"/>
  <c r="C24" i="176"/>
  <c r="C26" i="176"/>
  <c r="C26" i="236" s="1"/>
  <c r="C27" i="176"/>
  <c r="C27" i="236" s="1"/>
  <c r="C28" i="176"/>
  <c r="C29" i="176"/>
  <c r="C30" i="176"/>
  <c r="C31" i="176"/>
  <c r="C31" i="236" s="1"/>
  <c r="C33" i="176"/>
  <c r="C33" i="236" s="1"/>
  <c r="C34" i="176"/>
  <c r="C35" i="176"/>
  <c r="C36" i="176"/>
  <c r="C37" i="176"/>
  <c r="C38" i="176"/>
  <c r="C39" i="176"/>
  <c r="C41" i="176"/>
  <c r="C42" i="176"/>
  <c r="C43" i="176"/>
  <c r="C44" i="176"/>
  <c r="C45" i="176"/>
  <c r="C46" i="176"/>
  <c r="C47" i="176"/>
  <c r="C48" i="176"/>
  <c r="C49" i="176"/>
  <c r="C49" i="236" s="1"/>
  <c r="C50" i="176"/>
  <c r="C50" i="236" s="1"/>
  <c r="C51" i="176"/>
  <c r="C53" i="176"/>
  <c r="C54" i="176"/>
  <c r="C55" i="176"/>
  <c r="C55" i="236" s="1"/>
  <c r="C56" i="176"/>
  <c r="C57" i="176"/>
  <c r="C59" i="176"/>
  <c r="C59" i="236" s="1"/>
  <c r="C60" i="176"/>
  <c r="C61" i="176"/>
  <c r="C61" i="236" s="1"/>
  <c r="C62" i="176"/>
  <c r="C64" i="176"/>
  <c r="C65" i="176"/>
  <c r="C66" i="176"/>
  <c r="C67" i="176"/>
  <c r="C70" i="176"/>
  <c r="C71" i="176"/>
  <c r="C72" i="176"/>
  <c r="C74" i="176"/>
  <c r="C75" i="176"/>
  <c r="C76" i="176"/>
  <c r="C77" i="176"/>
  <c r="C79" i="176"/>
  <c r="C80" i="176"/>
  <c r="C82" i="176"/>
  <c r="C83" i="176"/>
  <c r="C84" i="176"/>
  <c r="C86" i="176"/>
  <c r="C87" i="176"/>
  <c r="C88" i="176"/>
  <c r="C89" i="176"/>
  <c r="C90" i="176"/>
  <c r="C91" i="176"/>
  <c r="C101" i="175"/>
  <c r="C102" i="175"/>
  <c r="C103" i="175"/>
  <c r="C104" i="175"/>
  <c r="C105" i="175"/>
  <c r="C106" i="175"/>
  <c r="C107" i="175"/>
  <c r="C108" i="175"/>
  <c r="C109" i="175"/>
  <c r="C110" i="175"/>
  <c r="C111" i="175"/>
  <c r="C112" i="175"/>
  <c r="C113" i="175"/>
  <c r="C114" i="175"/>
  <c r="C115" i="175"/>
  <c r="C116" i="175"/>
  <c r="C117" i="175"/>
  <c r="C118" i="175"/>
  <c r="C119" i="175"/>
  <c r="C120" i="175"/>
  <c r="C122" i="175"/>
  <c r="C123" i="175"/>
  <c r="C124" i="175"/>
  <c r="C125" i="175"/>
  <c r="C126" i="175"/>
  <c r="C126" i="235" s="1"/>
  <c r="C127" i="175"/>
  <c r="C128" i="175"/>
  <c r="C129" i="175"/>
  <c r="C130" i="175"/>
  <c r="C131" i="175"/>
  <c r="C132" i="175"/>
  <c r="C132" i="235" s="1"/>
  <c r="C133" i="175"/>
  <c r="C134" i="175"/>
  <c r="C137" i="175"/>
  <c r="C138" i="175"/>
  <c r="C139" i="175"/>
  <c r="C141" i="175"/>
  <c r="C142" i="175"/>
  <c r="C143" i="175"/>
  <c r="C144" i="175"/>
  <c r="C145" i="175"/>
  <c r="C146" i="175"/>
  <c r="C148" i="175"/>
  <c r="C149" i="175"/>
  <c r="C150" i="175"/>
  <c r="C151" i="175"/>
  <c r="C153" i="175"/>
  <c r="C155" i="175"/>
  <c r="C156" i="175"/>
  <c r="C157" i="175"/>
  <c r="C157" i="235" s="1"/>
  <c r="C158" i="175"/>
  <c r="C159" i="175"/>
  <c r="C12" i="175"/>
  <c r="C12" i="235" s="1"/>
  <c r="C13" i="175"/>
  <c r="C14" i="175"/>
  <c r="C15" i="175"/>
  <c r="C15" i="235" s="1"/>
  <c r="C16" i="175"/>
  <c r="C17" i="175"/>
  <c r="C19" i="175"/>
  <c r="C20" i="175"/>
  <c r="C21" i="175"/>
  <c r="C22" i="175"/>
  <c r="C23" i="175"/>
  <c r="C24" i="175"/>
  <c r="C26" i="175"/>
  <c r="C27" i="175"/>
  <c r="C28" i="175"/>
  <c r="C29" i="175"/>
  <c r="C30" i="175"/>
  <c r="C31" i="175"/>
  <c r="C33" i="175"/>
  <c r="C34" i="175"/>
  <c r="C35" i="175"/>
  <c r="C36" i="175"/>
  <c r="C37" i="175"/>
  <c r="C38" i="175"/>
  <c r="C39" i="175"/>
  <c r="C41" i="175"/>
  <c r="C42" i="175"/>
  <c r="C43" i="175"/>
  <c r="C44" i="175"/>
  <c r="C45" i="175"/>
  <c r="C46" i="175"/>
  <c r="C47" i="175"/>
  <c r="C48" i="175"/>
  <c r="C49" i="175"/>
  <c r="C50" i="175"/>
  <c r="C51" i="175"/>
  <c r="C53" i="175"/>
  <c r="C54" i="175"/>
  <c r="C55" i="175"/>
  <c r="C56" i="175"/>
  <c r="C57" i="175"/>
  <c r="C59" i="175"/>
  <c r="C60" i="175"/>
  <c r="C61" i="175"/>
  <c r="C62" i="175"/>
  <c r="C64" i="175"/>
  <c r="C65" i="175"/>
  <c r="C66" i="175"/>
  <c r="C67" i="175"/>
  <c r="C70" i="175"/>
  <c r="C71" i="175"/>
  <c r="C71" i="235" s="1"/>
  <c r="C72" i="175"/>
  <c r="C74" i="175"/>
  <c r="C75" i="175"/>
  <c r="C76" i="175"/>
  <c r="C77" i="175"/>
  <c r="C79" i="175"/>
  <c r="C79" i="235" s="1"/>
  <c r="C80" i="175"/>
  <c r="C82" i="175"/>
  <c r="C83" i="175"/>
  <c r="C84" i="175"/>
  <c r="C86" i="175"/>
  <c r="C87" i="175"/>
  <c r="C87" i="235" s="1"/>
  <c r="C88" i="175"/>
  <c r="C89" i="175"/>
  <c r="C90" i="175"/>
  <c r="C90" i="235" s="1"/>
  <c r="C91" i="175"/>
  <c r="B13" i="173"/>
  <c r="A11" i="173"/>
  <c r="B2" i="189" s="1"/>
  <c r="B18" i="354"/>
  <c r="B13" i="233"/>
  <c r="B2" i="252" s="1"/>
  <c r="B2" i="253" s="1"/>
  <c r="B2" i="254" s="1"/>
  <c r="B2" i="255" s="1"/>
  <c r="A11" i="233"/>
  <c r="B14" i="355"/>
  <c r="B2" i="375" s="1"/>
  <c r="B2" i="376" s="1"/>
  <c r="B2" i="377" s="1"/>
  <c r="B2" i="378" s="1"/>
  <c r="A12" i="355"/>
  <c r="B23" i="354" s="1"/>
  <c r="A3" i="355"/>
  <c r="A3" i="233"/>
  <c r="A3" i="235" s="1"/>
  <c r="A3" i="173"/>
  <c r="B158" i="134"/>
  <c r="B157" i="134"/>
  <c r="B156" i="134"/>
  <c r="B155" i="134"/>
  <c r="B154" i="134"/>
  <c r="B153" i="134"/>
  <c r="B152" i="134"/>
  <c r="B151" i="134"/>
  <c r="B133" i="134"/>
  <c r="B129" i="134"/>
  <c r="B113" i="134"/>
  <c r="B105" i="134"/>
  <c r="B62" i="134"/>
  <c r="C13" i="425"/>
  <c r="C14" i="425" s="1"/>
  <c r="A2" i="425"/>
  <c r="E23" i="424"/>
  <c r="D23" i="424"/>
  <c r="F3" i="424"/>
  <c r="D22" i="423"/>
  <c r="D18" i="423"/>
  <c r="D13" i="423"/>
  <c r="A1" i="423"/>
  <c r="C20" i="422"/>
  <c r="C16" i="422"/>
  <c r="A1" i="422"/>
  <c r="E69" i="421"/>
  <c r="D69" i="421"/>
  <c r="C69" i="421"/>
  <c r="E66" i="421"/>
  <c r="D66" i="421"/>
  <c r="C66" i="421"/>
  <c r="E62" i="421"/>
  <c r="D62" i="421"/>
  <c r="C62" i="421"/>
  <c r="E57" i="421"/>
  <c r="D57" i="421"/>
  <c r="C57" i="421"/>
  <c r="E48" i="421"/>
  <c r="D48" i="421"/>
  <c r="C48" i="421"/>
  <c r="E43" i="421"/>
  <c r="D43" i="421"/>
  <c r="C43" i="421"/>
  <c r="E38" i="421"/>
  <c r="D38" i="421"/>
  <c r="C38" i="421"/>
  <c r="E32" i="421"/>
  <c r="D32" i="421"/>
  <c r="C32" i="421"/>
  <c r="E27" i="421"/>
  <c r="D27" i="421"/>
  <c r="C27" i="421"/>
  <c r="E22" i="421"/>
  <c r="D22" i="421"/>
  <c r="C22" i="421"/>
  <c r="E17" i="421"/>
  <c r="D17" i="421"/>
  <c r="C17" i="421"/>
  <c r="E12" i="421"/>
  <c r="D12" i="421"/>
  <c r="C12" i="421"/>
  <c r="A1" i="421"/>
  <c r="E41" i="420"/>
  <c r="D41" i="420"/>
  <c r="A1" i="420"/>
  <c r="D33" i="419"/>
  <c r="C33" i="419"/>
  <c r="A1" i="419"/>
  <c r="G18" i="418"/>
  <c r="F18" i="418"/>
  <c r="E18" i="418"/>
  <c r="D18" i="418"/>
  <c r="C18" i="418"/>
  <c r="H17" i="418"/>
  <c r="H16" i="418"/>
  <c r="I16" i="418" s="1"/>
  <c r="G14" i="418"/>
  <c r="F14" i="418"/>
  <c r="F19" i="418" s="1"/>
  <c r="E14" i="418"/>
  <c r="D14" i="418"/>
  <c r="C14" i="418"/>
  <c r="H13" i="418"/>
  <c r="I13" i="418" s="1"/>
  <c r="H12" i="418"/>
  <c r="I12" i="418" s="1"/>
  <c r="H11" i="418"/>
  <c r="I11" i="418" s="1"/>
  <c r="H10" i="418"/>
  <c r="I10" i="418" s="1"/>
  <c r="H9" i="418"/>
  <c r="I9" i="418" s="1"/>
  <c r="H8" i="418"/>
  <c r="H7" i="418"/>
  <c r="I7" i="418" s="1"/>
  <c r="J1" i="418"/>
  <c r="H14" i="417"/>
  <c r="G14" i="417"/>
  <c r="F14" i="417"/>
  <c r="E14" i="417"/>
  <c r="H7" i="417"/>
  <c r="H21" i="417" s="1"/>
  <c r="G7" i="417"/>
  <c r="G21" i="417" s="1"/>
  <c r="F7" i="417"/>
  <c r="E7" i="417"/>
  <c r="E21" i="417" s="1"/>
  <c r="I3" i="417"/>
  <c r="J20" i="416"/>
  <c r="J19" i="416"/>
  <c r="I18" i="416"/>
  <c r="H18" i="416"/>
  <c r="G18" i="416"/>
  <c r="F18" i="416"/>
  <c r="E18" i="416"/>
  <c r="D18" i="416"/>
  <c r="D21" i="416" s="1"/>
  <c r="J17" i="416"/>
  <c r="I16" i="416"/>
  <c r="H16" i="416"/>
  <c r="G16" i="416"/>
  <c r="F16" i="416"/>
  <c r="E16" i="416"/>
  <c r="D16" i="416"/>
  <c r="J15" i="416"/>
  <c r="I14" i="416"/>
  <c r="H14" i="416"/>
  <c r="G14" i="416"/>
  <c r="F14" i="416"/>
  <c r="E14" i="416"/>
  <c r="D14" i="416"/>
  <c r="J13" i="416"/>
  <c r="J12" i="416"/>
  <c r="I11" i="416"/>
  <c r="H11" i="416"/>
  <c r="G11" i="416"/>
  <c r="F11" i="416"/>
  <c r="E11" i="416"/>
  <c r="D11" i="416"/>
  <c r="J10" i="416"/>
  <c r="J9" i="416"/>
  <c r="I8" i="416"/>
  <c r="H8" i="416"/>
  <c r="G8" i="416"/>
  <c r="F8" i="416"/>
  <c r="F21" i="416" s="1"/>
  <c r="E8" i="416"/>
  <c r="D8" i="416"/>
  <c r="K4" i="416"/>
  <c r="E143" i="415"/>
  <c r="D143" i="415"/>
  <c r="C143" i="415"/>
  <c r="E138" i="415"/>
  <c r="D138" i="415"/>
  <c r="C138" i="415"/>
  <c r="E133" i="415"/>
  <c r="D133" i="415"/>
  <c r="C133" i="415"/>
  <c r="E129" i="415"/>
  <c r="D129" i="415"/>
  <c r="C129" i="415"/>
  <c r="E125" i="415"/>
  <c r="D125" i="415"/>
  <c r="C125" i="415"/>
  <c r="E111" i="415"/>
  <c r="D111" i="415"/>
  <c r="C111" i="415"/>
  <c r="E95" i="415"/>
  <c r="D95" i="415"/>
  <c r="C95" i="415"/>
  <c r="D92" i="415"/>
  <c r="C92" i="415"/>
  <c r="E82" i="415"/>
  <c r="C82" i="415"/>
  <c r="E78" i="415"/>
  <c r="C78" i="415"/>
  <c r="E75" i="415"/>
  <c r="C75" i="415"/>
  <c r="E70" i="415"/>
  <c r="C70" i="415"/>
  <c r="E66" i="415"/>
  <c r="C66" i="415"/>
  <c r="E60" i="415"/>
  <c r="C60" i="415"/>
  <c r="E55" i="415"/>
  <c r="C55" i="415"/>
  <c r="E49" i="415"/>
  <c r="C49" i="415"/>
  <c r="E38" i="415"/>
  <c r="C38" i="415"/>
  <c r="E30" i="415"/>
  <c r="C30" i="415"/>
  <c r="E23" i="415"/>
  <c r="C23" i="415"/>
  <c r="E16" i="415"/>
  <c r="C16" i="415"/>
  <c r="E9" i="415"/>
  <c r="C9" i="415"/>
  <c r="A1" i="415"/>
  <c r="E51" i="378"/>
  <c r="E45" i="378"/>
  <c r="E37" i="378"/>
  <c r="E30" i="378"/>
  <c r="E26" i="378"/>
  <c r="E20" i="378"/>
  <c r="E8" i="378"/>
  <c r="B1" i="378"/>
  <c r="E51" i="377"/>
  <c r="E45" i="377"/>
  <c r="E37" i="377"/>
  <c r="E30" i="377"/>
  <c r="E26" i="377"/>
  <c r="E20" i="377"/>
  <c r="E8" i="377"/>
  <c r="E5" i="377"/>
  <c r="E5" i="378" s="1"/>
  <c r="B1" i="377"/>
  <c r="E8" i="376"/>
  <c r="B1" i="376"/>
  <c r="E49" i="375"/>
  <c r="E43" i="375"/>
  <c r="E37" i="375"/>
  <c r="E30" i="375"/>
  <c r="E26" i="375"/>
  <c r="E20" i="375"/>
  <c r="E8" i="375"/>
  <c r="B1" i="375"/>
  <c r="E52" i="374"/>
  <c r="E46" i="374"/>
  <c r="E38" i="374"/>
  <c r="E31" i="374"/>
  <c r="E26" i="374"/>
  <c r="E20" i="374"/>
  <c r="E8" i="374"/>
  <c r="B1" i="374"/>
  <c r="E52" i="373"/>
  <c r="E46" i="373"/>
  <c r="E38" i="373"/>
  <c r="E31" i="373"/>
  <c r="E26" i="373"/>
  <c r="E20" i="373"/>
  <c r="E8" i="373"/>
  <c r="B1" i="373"/>
  <c r="B2" i="372"/>
  <c r="B2" i="373" s="1"/>
  <c r="B2" i="374" s="1"/>
  <c r="B1" i="372"/>
  <c r="E50" i="371"/>
  <c r="E44" i="371"/>
  <c r="E38" i="371"/>
  <c r="E31" i="371"/>
  <c r="E26" i="371"/>
  <c r="E20" i="371"/>
  <c r="E8" i="371"/>
  <c r="B1" i="371"/>
  <c r="E146" i="370"/>
  <c r="E154" i="370" s="1"/>
  <c r="E140" i="370"/>
  <c r="E133" i="370"/>
  <c r="E129" i="370"/>
  <c r="E114" i="370"/>
  <c r="E93" i="370"/>
  <c r="E82" i="370"/>
  <c r="E78" i="370"/>
  <c r="E75" i="370"/>
  <c r="E70" i="370"/>
  <c r="E66" i="370"/>
  <c r="E60" i="370"/>
  <c r="E55" i="370"/>
  <c r="E49" i="370"/>
  <c r="E37" i="370"/>
  <c r="E29" i="370"/>
  <c r="E22" i="370"/>
  <c r="E15" i="370"/>
  <c r="E8" i="370"/>
  <c r="B1" i="370"/>
  <c r="E146" i="369"/>
  <c r="E140" i="369"/>
  <c r="E133" i="369"/>
  <c r="E129" i="369"/>
  <c r="E114" i="369"/>
  <c r="E93" i="369"/>
  <c r="E82" i="369"/>
  <c r="E78" i="369"/>
  <c r="E75" i="369"/>
  <c r="E70" i="369"/>
  <c r="E66" i="369"/>
  <c r="E60" i="369"/>
  <c r="E55" i="369"/>
  <c r="E49" i="369"/>
  <c r="E37" i="369"/>
  <c r="E29" i="369"/>
  <c r="E22" i="369"/>
  <c r="E15" i="369"/>
  <c r="E8" i="369"/>
  <c r="E1" i="369"/>
  <c r="B1" i="368"/>
  <c r="E146" i="367"/>
  <c r="E140" i="367"/>
  <c r="E133" i="367"/>
  <c r="E129" i="367"/>
  <c r="E114" i="367"/>
  <c r="E93" i="367"/>
  <c r="E82" i="367"/>
  <c r="E78" i="367"/>
  <c r="E75" i="367"/>
  <c r="E70" i="367"/>
  <c r="E66" i="367"/>
  <c r="E60" i="367"/>
  <c r="E55" i="367"/>
  <c r="E49" i="367"/>
  <c r="E37" i="367"/>
  <c r="E29" i="367"/>
  <c r="E22" i="367"/>
  <c r="E15" i="367"/>
  <c r="E8" i="367"/>
  <c r="E5" i="367"/>
  <c r="E5" i="368" s="1"/>
  <c r="E5" i="369" s="1"/>
  <c r="E5" i="370" s="1"/>
  <c r="E5" i="371" s="1"/>
  <c r="E5" i="372" s="1"/>
  <c r="E5" i="373" s="1"/>
  <c r="E5" i="374" s="1"/>
  <c r="E5" i="375" s="1"/>
  <c r="E5" i="376" s="1"/>
  <c r="B1" i="367"/>
  <c r="A1" i="366"/>
  <c r="G5" i="365"/>
  <c r="F5" i="365"/>
  <c r="E5" i="365"/>
  <c r="B1" i="365"/>
  <c r="G5" i="364"/>
  <c r="F5" i="364"/>
  <c r="E5" i="364"/>
  <c r="D5" i="364"/>
  <c r="D5" i="365" s="1"/>
  <c r="B1" i="364"/>
  <c r="A4" i="363"/>
  <c r="J1" i="362"/>
  <c r="I18" i="361"/>
  <c r="J1" i="361"/>
  <c r="E152" i="360"/>
  <c r="E147" i="360"/>
  <c r="E140" i="360"/>
  <c r="E136" i="360"/>
  <c r="E121" i="360"/>
  <c r="E100" i="360"/>
  <c r="C97" i="360"/>
  <c r="E85" i="360"/>
  <c r="E81" i="360"/>
  <c r="E78" i="360"/>
  <c r="E73" i="360"/>
  <c r="E69" i="360"/>
  <c r="E63" i="360"/>
  <c r="E58" i="360"/>
  <c r="E52" i="360"/>
  <c r="E40" i="360"/>
  <c r="E25" i="360"/>
  <c r="E18" i="360"/>
  <c r="E11" i="360"/>
  <c r="C8" i="360"/>
  <c r="B1" i="360"/>
  <c r="E152" i="359"/>
  <c r="E147" i="359"/>
  <c r="E140" i="359"/>
  <c r="E136" i="359"/>
  <c r="E121" i="359"/>
  <c r="E100" i="359"/>
  <c r="C97" i="359"/>
  <c r="E85" i="359"/>
  <c r="E81" i="359"/>
  <c r="E78" i="359"/>
  <c r="E73" i="359"/>
  <c r="E69" i="359"/>
  <c r="E63" i="359"/>
  <c r="E58" i="359"/>
  <c r="E52" i="359"/>
  <c r="E40" i="359"/>
  <c r="E32" i="359"/>
  <c r="E25" i="359"/>
  <c r="E18" i="359"/>
  <c r="E11" i="359"/>
  <c r="C8" i="359"/>
  <c r="B1" i="359"/>
  <c r="C97" i="358"/>
  <c r="C8" i="358"/>
  <c r="E7" i="358"/>
  <c r="B1" i="358"/>
  <c r="E152" i="357"/>
  <c r="E147" i="357"/>
  <c r="E140" i="357"/>
  <c r="E136" i="357"/>
  <c r="E121" i="357"/>
  <c r="E100" i="357"/>
  <c r="C97" i="357"/>
  <c r="E96" i="357"/>
  <c r="E164" i="357" s="1"/>
  <c r="E85" i="357"/>
  <c r="E81" i="357"/>
  <c r="E78" i="357"/>
  <c r="E73" i="357"/>
  <c r="E69" i="357"/>
  <c r="E63" i="357"/>
  <c r="E58" i="357"/>
  <c r="E52" i="357"/>
  <c r="E40" i="357"/>
  <c r="E32" i="357"/>
  <c r="E25" i="357"/>
  <c r="E18" i="357"/>
  <c r="E11" i="357"/>
  <c r="E9" i="357"/>
  <c r="C8" i="357"/>
  <c r="D4" i="361" s="1"/>
  <c r="H4" i="361" s="1"/>
  <c r="B1" i="357"/>
  <c r="A37" i="356"/>
  <c r="A34" i="363" s="1"/>
  <c r="A31" i="356"/>
  <c r="A28" i="363" s="1"/>
  <c r="A25" i="356"/>
  <c r="A22" i="363" s="1"/>
  <c r="A19" i="356"/>
  <c r="A16" i="363" s="1"/>
  <c r="A13" i="356"/>
  <c r="A10" i="363" s="1"/>
  <c r="B35" i="354"/>
  <c r="B34" i="354"/>
  <c r="B33" i="354"/>
  <c r="B32" i="354"/>
  <c r="B31" i="354"/>
  <c r="B30" i="354"/>
  <c r="B29" i="354"/>
  <c r="B28" i="354"/>
  <c r="B9" i="354"/>
  <c r="B3" i="255"/>
  <c r="K1" i="255"/>
  <c r="B3" i="254"/>
  <c r="K1" i="254"/>
  <c r="B3" i="253"/>
  <c r="K1" i="253"/>
  <c r="K1" i="252"/>
  <c r="B3" i="251"/>
  <c r="K1" i="251"/>
  <c r="B3" i="250"/>
  <c r="K1" i="250"/>
  <c r="B3" i="249"/>
  <c r="K1" i="249"/>
  <c r="K1" i="248"/>
  <c r="B1" i="247"/>
  <c r="B1" i="246"/>
  <c r="B1" i="245"/>
  <c r="B1" i="244"/>
  <c r="C1" i="243"/>
  <c r="C1" i="242"/>
  <c r="A4" i="241"/>
  <c r="J1" i="240"/>
  <c r="I2" i="239"/>
  <c r="I2" i="240" s="1"/>
  <c r="J1" i="239"/>
  <c r="C97" i="238"/>
  <c r="K96" i="238"/>
  <c r="K164" i="238" s="1"/>
  <c r="C8" i="238"/>
  <c r="B1" i="238"/>
  <c r="C97" i="237"/>
  <c r="K96" i="237"/>
  <c r="K164" i="237" s="1"/>
  <c r="C8" i="237"/>
  <c r="B1" i="237"/>
  <c r="C97" i="236"/>
  <c r="K96" i="236"/>
  <c r="K164" i="236" s="1"/>
  <c r="C8" i="236"/>
  <c r="B1" i="236"/>
  <c r="C97" i="235"/>
  <c r="K96" i="235"/>
  <c r="K164" i="235" s="1"/>
  <c r="C8" i="235"/>
  <c r="B1" i="235"/>
  <c r="A37" i="234"/>
  <c r="A34" i="241" s="1"/>
  <c r="A31" i="234"/>
  <c r="A28" i="241" s="1"/>
  <c r="A25" i="234"/>
  <c r="A22" i="241" s="1"/>
  <c r="A19" i="234"/>
  <c r="A16" i="241" s="1"/>
  <c r="A13" i="234"/>
  <c r="A10" i="241" s="1"/>
  <c r="J60" i="195"/>
  <c r="J60" i="255" s="1"/>
  <c r="J59" i="195"/>
  <c r="J56" i="195"/>
  <c r="J55" i="195"/>
  <c r="J55" i="255" s="1"/>
  <c r="J54" i="195"/>
  <c r="J53" i="195"/>
  <c r="J52" i="195"/>
  <c r="I51" i="195"/>
  <c r="I51" i="255" s="1"/>
  <c r="H51" i="195"/>
  <c r="H51" i="255" s="1"/>
  <c r="G51" i="195"/>
  <c r="G51" i="255" s="1"/>
  <c r="F51" i="195"/>
  <c r="E51" i="195"/>
  <c r="D51" i="195"/>
  <c r="D51" i="255" s="1"/>
  <c r="J50" i="195"/>
  <c r="J50" i="255" s="1"/>
  <c r="J49" i="195"/>
  <c r="J48" i="195"/>
  <c r="J48" i="255" s="1"/>
  <c r="J47" i="195"/>
  <c r="J47" i="255" s="1"/>
  <c r="J46" i="195"/>
  <c r="I45" i="195"/>
  <c r="I45" i="255" s="1"/>
  <c r="H45" i="195"/>
  <c r="G45" i="195"/>
  <c r="F45" i="195"/>
  <c r="E45" i="195"/>
  <c r="D45" i="195"/>
  <c r="J42" i="195"/>
  <c r="J39" i="195" s="1"/>
  <c r="J39" i="255" s="1"/>
  <c r="J41" i="195"/>
  <c r="J40" i="195"/>
  <c r="J40" i="255" s="1"/>
  <c r="I39" i="195"/>
  <c r="I39" i="255" s="1"/>
  <c r="H39" i="195"/>
  <c r="H39" i="255" s="1"/>
  <c r="G39" i="195"/>
  <c r="G39" i="255" s="1"/>
  <c r="F39" i="195"/>
  <c r="F39" i="255" s="1"/>
  <c r="E39" i="195"/>
  <c r="E39" i="255" s="1"/>
  <c r="D39" i="195"/>
  <c r="D39" i="255" s="1"/>
  <c r="J37" i="195"/>
  <c r="J36" i="195"/>
  <c r="J35" i="195"/>
  <c r="J34" i="195"/>
  <c r="J33" i="195"/>
  <c r="I32" i="195"/>
  <c r="H32" i="195"/>
  <c r="H32" i="255" s="1"/>
  <c r="G32" i="195"/>
  <c r="G32" i="255" s="1"/>
  <c r="F32" i="195"/>
  <c r="F32" i="255" s="1"/>
  <c r="E32" i="195"/>
  <c r="E32" i="255" s="1"/>
  <c r="D32" i="195"/>
  <c r="D32" i="255" s="1"/>
  <c r="J31" i="195"/>
  <c r="J31" i="255" s="1"/>
  <c r="J30" i="195"/>
  <c r="J29" i="195"/>
  <c r="I28" i="195"/>
  <c r="I28" i="255" s="1"/>
  <c r="H28" i="195"/>
  <c r="H28" i="255" s="1"/>
  <c r="G28" i="195"/>
  <c r="G28" i="255" s="1"/>
  <c r="F28" i="195"/>
  <c r="F28" i="255" s="1"/>
  <c r="E28" i="195"/>
  <c r="E28" i="255" s="1"/>
  <c r="D28" i="195"/>
  <c r="D28" i="255" s="1"/>
  <c r="J26" i="195"/>
  <c r="J25" i="195"/>
  <c r="J25" i="255" s="1"/>
  <c r="J24" i="195"/>
  <c r="J24" i="255" s="1"/>
  <c r="J23" i="195"/>
  <c r="I22" i="195"/>
  <c r="I22" i="255" s="1"/>
  <c r="H22" i="195"/>
  <c r="H22" i="255" s="1"/>
  <c r="G22" i="195"/>
  <c r="G22" i="255" s="1"/>
  <c r="F22" i="195"/>
  <c r="F22" i="255" s="1"/>
  <c r="E22" i="195"/>
  <c r="E22" i="255" s="1"/>
  <c r="D22" i="195"/>
  <c r="D22" i="255" s="1"/>
  <c r="J21" i="195"/>
  <c r="J21" i="255" s="1"/>
  <c r="J20" i="195"/>
  <c r="K20" i="195" s="1"/>
  <c r="K20" i="255" s="1"/>
  <c r="J19" i="195"/>
  <c r="J19" i="255" s="1"/>
  <c r="J18" i="195"/>
  <c r="J17" i="195"/>
  <c r="J17" i="255" s="1"/>
  <c r="J16" i="195"/>
  <c r="J15" i="195"/>
  <c r="J14" i="195"/>
  <c r="J14" i="255" s="1"/>
  <c r="J13" i="195"/>
  <c r="J12" i="195"/>
  <c r="J11" i="195"/>
  <c r="I10" i="195"/>
  <c r="I10" i="255" s="1"/>
  <c r="H10" i="195"/>
  <c r="G10" i="195"/>
  <c r="G10" i="255" s="1"/>
  <c r="F10" i="195"/>
  <c r="E10" i="195"/>
  <c r="E10" i="255" s="1"/>
  <c r="D10" i="195"/>
  <c r="B3" i="195"/>
  <c r="K1" i="195"/>
  <c r="J60" i="194"/>
  <c r="J59" i="194"/>
  <c r="J56" i="194"/>
  <c r="J56" i="254" s="1"/>
  <c r="J55" i="194"/>
  <c r="K55" i="194" s="1"/>
  <c r="K55" i="254" s="1"/>
  <c r="J54" i="194"/>
  <c r="J53" i="194"/>
  <c r="J52" i="194"/>
  <c r="J52" i="254" s="1"/>
  <c r="I51" i="194"/>
  <c r="I51" i="254" s="1"/>
  <c r="H51" i="194"/>
  <c r="G51" i="194"/>
  <c r="G51" i="254" s="1"/>
  <c r="F51" i="194"/>
  <c r="F51" i="254" s="1"/>
  <c r="E51" i="194"/>
  <c r="E51" i="254" s="1"/>
  <c r="D51" i="194"/>
  <c r="J50" i="194"/>
  <c r="K50" i="194" s="1"/>
  <c r="J49" i="194"/>
  <c r="J49" i="254" s="1"/>
  <c r="J48" i="194"/>
  <c r="J47" i="194"/>
  <c r="J47" i="254" s="1"/>
  <c r="J46" i="194"/>
  <c r="I45" i="194"/>
  <c r="I45" i="254" s="1"/>
  <c r="H45" i="194"/>
  <c r="H45" i="254" s="1"/>
  <c r="G45" i="194"/>
  <c r="F45" i="194"/>
  <c r="E45" i="194"/>
  <c r="D45" i="194"/>
  <c r="D45" i="254" s="1"/>
  <c r="J42" i="194"/>
  <c r="J41" i="194"/>
  <c r="J41" i="254" s="1"/>
  <c r="J40" i="194"/>
  <c r="I39" i="194"/>
  <c r="I39" i="254" s="1"/>
  <c r="H39" i="194"/>
  <c r="H39" i="254" s="1"/>
  <c r="G39" i="194"/>
  <c r="G39" i="254" s="1"/>
  <c r="F39" i="194"/>
  <c r="F39" i="254" s="1"/>
  <c r="E39" i="194"/>
  <c r="E39" i="254" s="1"/>
  <c r="D39" i="194"/>
  <c r="D39" i="254" s="1"/>
  <c r="J37" i="194"/>
  <c r="J37" i="254" s="1"/>
  <c r="J36" i="194"/>
  <c r="K36" i="194" s="1"/>
  <c r="J35" i="194"/>
  <c r="J35" i="254" s="1"/>
  <c r="J34" i="194"/>
  <c r="K34" i="194" s="1"/>
  <c r="J33" i="194"/>
  <c r="J33" i="254" s="1"/>
  <c r="I32" i="194"/>
  <c r="I32" i="254" s="1"/>
  <c r="H32" i="194"/>
  <c r="H32" i="254" s="1"/>
  <c r="G32" i="194"/>
  <c r="G32" i="254" s="1"/>
  <c r="F32" i="194"/>
  <c r="F32" i="254" s="1"/>
  <c r="E32" i="194"/>
  <c r="E32" i="254" s="1"/>
  <c r="D32" i="194"/>
  <c r="D32" i="254" s="1"/>
  <c r="J31" i="194"/>
  <c r="J30" i="194"/>
  <c r="J30" i="254" s="1"/>
  <c r="J29" i="194"/>
  <c r="I28" i="194"/>
  <c r="I28" i="254" s="1"/>
  <c r="H28" i="194"/>
  <c r="H28" i="254" s="1"/>
  <c r="G28" i="194"/>
  <c r="G28" i="254" s="1"/>
  <c r="F28" i="194"/>
  <c r="E28" i="194"/>
  <c r="D28" i="194"/>
  <c r="D28" i="254" s="1"/>
  <c r="J26" i="194"/>
  <c r="J26" i="254" s="1"/>
  <c r="J25" i="194"/>
  <c r="J24" i="194"/>
  <c r="J24" i="254" s="1"/>
  <c r="J23" i="194"/>
  <c r="J23" i="254" s="1"/>
  <c r="I22" i="194"/>
  <c r="I22" i="254" s="1"/>
  <c r="H22" i="194"/>
  <c r="H22" i="254" s="1"/>
  <c r="G22" i="194"/>
  <c r="G22" i="254" s="1"/>
  <c r="F22" i="194"/>
  <c r="F22" i="254" s="1"/>
  <c r="E22" i="194"/>
  <c r="E22" i="254" s="1"/>
  <c r="D22" i="194"/>
  <c r="J21" i="194"/>
  <c r="J21" i="254" s="1"/>
  <c r="J20" i="194"/>
  <c r="J20" i="254" s="1"/>
  <c r="J19" i="194"/>
  <c r="K19" i="194" s="1"/>
  <c r="J18" i="194"/>
  <c r="J17" i="194"/>
  <c r="J17" i="254" s="1"/>
  <c r="J16" i="194"/>
  <c r="J16" i="254" s="1"/>
  <c r="J15" i="194"/>
  <c r="J15" i="254" s="1"/>
  <c r="J14" i="194"/>
  <c r="J14" i="254" s="1"/>
  <c r="J13" i="194"/>
  <c r="J12" i="194"/>
  <c r="J12" i="254" s="1"/>
  <c r="J11" i="194"/>
  <c r="K11" i="194" s="1"/>
  <c r="I10" i="194"/>
  <c r="I10" i="254" s="1"/>
  <c r="H10" i="194"/>
  <c r="G10" i="194"/>
  <c r="G10" i="254" s="1"/>
  <c r="F10" i="194"/>
  <c r="F10" i="254" s="1"/>
  <c r="E10" i="194"/>
  <c r="E10" i="254" s="1"/>
  <c r="D10" i="194"/>
  <c r="D10" i="254" s="1"/>
  <c r="B3" i="194"/>
  <c r="K1" i="194"/>
  <c r="J60" i="193"/>
  <c r="J59" i="193"/>
  <c r="J59" i="253" s="1"/>
  <c r="J56" i="193"/>
  <c r="J55" i="193"/>
  <c r="J54" i="193"/>
  <c r="J54" i="253" s="1"/>
  <c r="J53" i="193"/>
  <c r="J52" i="193"/>
  <c r="I51" i="193"/>
  <c r="H51" i="193"/>
  <c r="G51" i="193"/>
  <c r="G51" i="253" s="1"/>
  <c r="F51" i="193"/>
  <c r="F51" i="253" s="1"/>
  <c r="E51" i="193"/>
  <c r="E51" i="253" s="1"/>
  <c r="D51" i="193"/>
  <c r="J50" i="193"/>
  <c r="J49" i="193"/>
  <c r="J49" i="253" s="1"/>
  <c r="J48" i="193"/>
  <c r="J48" i="253" s="1"/>
  <c r="J47" i="193"/>
  <c r="J46" i="193"/>
  <c r="J46" i="253" s="1"/>
  <c r="I45" i="193"/>
  <c r="I45" i="253" s="1"/>
  <c r="H45" i="193"/>
  <c r="H45" i="253" s="1"/>
  <c r="G45" i="193"/>
  <c r="F45" i="193"/>
  <c r="E45" i="193"/>
  <c r="E45" i="253" s="1"/>
  <c r="D45" i="193"/>
  <c r="D45" i="253" s="1"/>
  <c r="J42" i="193"/>
  <c r="J42" i="253" s="1"/>
  <c r="J41" i="193"/>
  <c r="J41" i="253" s="1"/>
  <c r="J40" i="193"/>
  <c r="I39" i="193"/>
  <c r="I39" i="253" s="1"/>
  <c r="H39" i="193"/>
  <c r="H39" i="253" s="1"/>
  <c r="G39" i="193"/>
  <c r="G39" i="253" s="1"/>
  <c r="F39" i="193"/>
  <c r="F39" i="253" s="1"/>
  <c r="E39" i="193"/>
  <c r="E39" i="253" s="1"/>
  <c r="D39" i="193"/>
  <c r="D39" i="253" s="1"/>
  <c r="J37" i="193"/>
  <c r="J37" i="253" s="1"/>
  <c r="J36" i="193"/>
  <c r="J36" i="253" s="1"/>
  <c r="J35" i="193"/>
  <c r="K35" i="193" s="1"/>
  <c r="J34" i="193"/>
  <c r="J34" i="253" s="1"/>
  <c r="J33" i="193"/>
  <c r="J33" i="253" s="1"/>
  <c r="I32" i="193"/>
  <c r="I32" i="253" s="1"/>
  <c r="H32" i="193"/>
  <c r="H32" i="253" s="1"/>
  <c r="G32" i="193"/>
  <c r="G32" i="253" s="1"/>
  <c r="F32" i="193"/>
  <c r="F32" i="253" s="1"/>
  <c r="E32" i="193"/>
  <c r="E32" i="253" s="1"/>
  <c r="D32" i="193"/>
  <c r="D32" i="253" s="1"/>
  <c r="J31" i="193"/>
  <c r="J31" i="253" s="1"/>
  <c r="J30" i="193"/>
  <c r="K30" i="193" s="1"/>
  <c r="J29" i="193"/>
  <c r="I28" i="193"/>
  <c r="I28" i="253" s="1"/>
  <c r="H28" i="193"/>
  <c r="H28" i="253" s="1"/>
  <c r="G28" i="193"/>
  <c r="G28" i="253" s="1"/>
  <c r="F28" i="193"/>
  <c r="F28" i="253" s="1"/>
  <c r="E28" i="193"/>
  <c r="E28" i="253" s="1"/>
  <c r="D28" i="193"/>
  <c r="J26" i="193"/>
  <c r="J26" i="253" s="1"/>
  <c r="J25" i="193"/>
  <c r="J24" i="193"/>
  <c r="J23" i="193"/>
  <c r="I22" i="193"/>
  <c r="I22" i="253" s="1"/>
  <c r="H22" i="193"/>
  <c r="G22" i="193"/>
  <c r="F22" i="193"/>
  <c r="F22" i="253" s="1"/>
  <c r="E22" i="193"/>
  <c r="E22" i="253" s="1"/>
  <c r="D22" i="193"/>
  <c r="D22" i="253" s="1"/>
  <c r="J21" i="193"/>
  <c r="J21" i="253" s="1"/>
  <c r="J20" i="193"/>
  <c r="J19" i="193"/>
  <c r="J19" i="253" s="1"/>
  <c r="J18" i="193"/>
  <c r="J17" i="193"/>
  <c r="J17" i="253" s="1"/>
  <c r="J16" i="193"/>
  <c r="J15" i="193"/>
  <c r="J14" i="193"/>
  <c r="J13" i="193"/>
  <c r="J13" i="253" s="1"/>
  <c r="J12" i="193"/>
  <c r="J11" i="193"/>
  <c r="I10" i="193"/>
  <c r="I10" i="253" s="1"/>
  <c r="H10" i="193"/>
  <c r="H10" i="253" s="1"/>
  <c r="G10" i="193"/>
  <c r="G10" i="253" s="1"/>
  <c r="F10" i="193"/>
  <c r="E10" i="193"/>
  <c r="D10" i="193"/>
  <c r="B3" i="193"/>
  <c r="K1" i="193"/>
  <c r="J60" i="192"/>
  <c r="J59" i="192"/>
  <c r="J56" i="192"/>
  <c r="J56" i="252" s="1"/>
  <c r="J55" i="192"/>
  <c r="J55" i="252" s="1"/>
  <c r="J54" i="192"/>
  <c r="J53" i="192"/>
  <c r="J52" i="192"/>
  <c r="I51" i="192"/>
  <c r="H51" i="192"/>
  <c r="G51" i="192"/>
  <c r="F51" i="192"/>
  <c r="F51" i="252" s="1"/>
  <c r="E51" i="192"/>
  <c r="E51" i="252" s="1"/>
  <c r="D51" i="192"/>
  <c r="D51" i="252" s="1"/>
  <c r="J50" i="192"/>
  <c r="J49" i="192"/>
  <c r="J49" i="252" s="1"/>
  <c r="J48" i="192"/>
  <c r="J47" i="192"/>
  <c r="J47" i="252" s="1"/>
  <c r="J46" i="192"/>
  <c r="J46" i="252" s="1"/>
  <c r="I45" i="192"/>
  <c r="I45" i="252" s="1"/>
  <c r="H45" i="192"/>
  <c r="H45" i="252" s="1"/>
  <c r="G45" i="192"/>
  <c r="G45" i="252" s="1"/>
  <c r="F45" i="192"/>
  <c r="E45" i="192"/>
  <c r="E57" i="192" s="1"/>
  <c r="E57" i="252" s="1"/>
  <c r="D45" i="192"/>
  <c r="J42" i="192"/>
  <c r="J42" i="252" s="1"/>
  <c r="J41" i="192"/>
  <c r="J40" i="192"/>
  <c r="I39" i="192"/>
  <c r="I39" i="252" s="1"/>
  <c r="H39" i="192"/>
  <c r="H39" i="252" s="1"/>
  <c r="G39" i="192"/>
  <c r="G39" i="252" s="1"/>
  <c r="F39" i="192"/>
  <c r="F39" i="252" s="1"/>
  <c r="E39" i="192"/>
  <c r="E39" i="252" s="1"/>
  <c r="D39" i="192"/>
  <c r="D39" i="252" s="1"/>
  <c r="J37" i="192"/>
  <c r="J36" i="192"/>
  <c r="J35" i="192"/>
  <c r="J34" i="192"/>
  <c r="J33" i="192"/>
  <c r="I32" i="192"/>
  <c r="I32" i="252" s="1"/>
  <c r="H32" i="192"/>
  <c r="H32" i="252" s="1"/>
  <c r="G32" i="192"/>
  <c r="G32" i="252" s="1"/>
  <c r="F32" i="192"/>
  <c r="E32" i="192"/>
  <c r="E32" i="252" s="1"/>
  <c r="D32" i="192"/>
  <c r="J31" i="192"/>
  <c r="J31" i="252" s="1"/>
  <c r="J30" i="192"/>
  <c r="J30" i="252" s="1"/>
  <c r="J29" i="192"/>
  <c r="J29" i="252" s="1"/>
  <c r="I28" i="192"/>
  <c r="H28" i="192"/>
  <c r="H28" i="252" s="1"/>
  <c r="G28" i="192"/>
  <c r="G28" i="252" s="1"/>
  <c r="F28" i="192"/>
  <c r="F28" i="252" s="1"/>
  <c r="E28" i="192"/>
  <c r="D28" i="192"/>
  <c r="D28" i="252" s="1"/>
  <c r="J26" i="192"/>
  <c r="J25" i="192"/>
  <c r="J22" i="192" s="1"/>
  <c r="J22" i="252" s="1"/>
  <c r="J24" i="192"/>
  <c r="J23" i="192"/>
  <c r="I22" i="192"/>
  <c r="I22" i="252" s="1"/>
  <c r="H22" i="192"/>
  <c r="H22" i="252" s="1"/>
  <c r="G22" i="192"/>
  <c r="F22" i="192"/>
  <c r="F22" i="252" s="1"/>
  <c r="E22" i="192"/>
  <c r="E22" i="252" s="1"/>
  <c r="D22" i="192"/>
  <c r="D22" i="252" s="1"/>
  <c r="J21" i="192"/>
  <c r="J20" i="192"/>
  <c r="J19" i="192"/>
  <c r="J18" i="192"/>
  <c r="J18" i="252" s="1"/>
  <c r="J17" i="192"/>
  <c r="J16" i="192"/>
  <c r="J15" i="192"/>
  <c r="J15" i="252" s="1"/>
  <c r="J14" i="192"/>
  <c r="J13" i="192"/>
  <c r="J12" i="192"/>
  <c r="J11" i="192"/>
  <c r="J11" i="252" s="1"/>
  <c r="I10" i="192"/>
  <c r="H10" i="192"/>
  <c r="G10" i="192"/>
  <c r="G10" i="252" s="1"/>
  <c r="F10" i="192"/>
  <c r="F10" i="252" s="1"/>
  <c r="E10" i="192"/>
  <c r="E10" i="252" s="1"/>
  <c r="D10" i="192"/>
  <c r="K1" i="192"/>
  <c r="J61" i="191"/>
  <c r="J61" i="251" s="1"/>
  <c r="J60" i="191"/>
  <c r="J60" i="251" s="1"/>
  <c r="J57" i="191"/>
  <c r="J57" i="251" s="1"/>
  <c r="J56" i="191"/>
  <c r="J55" i="191"/>
  <c r="J55" i="251" s="1"/>
  <c r="J54" i="191"/>
  <c r="J54" i="251" s="1"/>
  <c r="J53" i="191"/>
  <c r="I52" i="191"/>
  <c r="I52" i="251" s="1"/>
  <c r="H52" i="191"/>
  <c r="G52" i="191"/>
  <c r="G52" i="251" s="1"/>
  <c r="F52" i="191"/>
  <c r="E52" i="191"/>
  <c r="D52" i="191"/>
  <c r="D52" i="251" s="1"/>
  <c r="J51" i="191"/>
  <c r="J51" i="251" s="1"/>
  <c r="J50" i="191"/>
  <c r="J50" i="251" s="1"/>
  <c r="J49" i="191"/>
  <c r="J48" i="191"/>
  <c r="J48" i="251" s="1"/>
  <c r="J47" i="191"/>
  <c r="J47" i="251" s="1"/>
  <c r="I46" i="191"/>
  <c r="I46" i="251" s="1"/>
  <c r="H46" i="191"/>
  <c r="H46" i="251" s="1"/>
  <c r="G46" i="191"/>
  <c r="F46" i="191"/>
  <c r="F46" i="251" s="1"/>
  <c r="E46" i="191"/>
  <c r="E46" i="251" s="1"/>
  <c r="D46" i="191"/>
  <c r="J43" i="191"/>
  <c r="J43" i="251" s="1"/>
  <c r="J42" i="191"/>
  <c r="J41" i="191"/>
  <c r="I40" i="191"/>
  <c r="I40" i="251" s="1"/>
  <c r="H40" i="191"/>
  <c r="H40" i="251" s="1"/>
  <c r="G40" i="191"/>
  <c r="G40" i="251" s="1"/>
  <c r="F40" i="191"/>
  <c r="F40" i="251" s="1"/>
  <c r="E40" i="191"/>
  <c r="E40" i="251" s="1"/>
  <c r="D40" i="191"/>
  <c r="D40" i="251" s="1"/>
  <c r="J38" i="191"/>
  <c r="J38" i="251" s="1"/>
  <c r="J37" i="191"/>
  <c r="J37" i="251" s="1"/>
  <c r="J36" i="191"/>
  <c r="J36" i="251" s="1"/>
  <c r="J35" i="191"/>
  <c r="J34" i="191"/>
  <c r="J34" i="251" s="1"/>
  <c r="I33" i="191"/>
  <c r="I33" i="251" s="1"/>
  <c r="H33" i="191"/>
  <c r="H33" i="251" s="1"/>
  <c r="G33" i="191"/>
  <c r="G33" i="251" s="1"/>
  <c r="F33" i="191"/>
  <c r="F33" i="251" s="1"/>
  <c r="E33" i="191"/>
  <c r="E33" i="251" s="1"/>
  <c r="D33" i="191"/>
  <c r="D33" i="251" s="1"/>
  <c r="J32" i="191"/>
  <c r="K32" i="191" s="1"/>
  <c r="J31" i="191"/>
  <c r="J30" i="191"/>
  <c r="J29" i="191"/>
  <c r="I28" i="191"/>
  <c r="I28" i="251" s="1"/>
  <c r="H28" i="191"/>
  <c r="H28" i="251" s="1"/>
  <c r="G28" i="191"/>
  <c r="G28" i="251" s="1"/>
  <c r="F28" i="191"/>
  <c r="F28" i="251" s="1"/>
  <c r="E28" i="191"/>
  <c r="E28" i="251" s="1"/>
  <c r="D28" i="191"/>
  <c r="D28" i="251" s="1"/>
  <c r="J26" i="191"/>
  <c r="J26" i="251" s="1"/>
  <c r="J25" i="191"/>
  <c r="J24" i="191"/>
  <c r="J24" i="251" s="1"/>
  <c r="J23" i="191"/>
  <c r="I22" i="191"/>
  <c r="I22" i="251" s="1"/>
  <c r="H22" i="191"/>
  <c r="H22" i="251" s="1"/>
  <c r="G22" i="191"/>
  <c r="G22" i="251" s="1"/>
  <c r="F22" i="191"/>
  <c r="F22" i="251" s="1"/>
  <c r="E22" i="191"/>
  <c r="D22" i="191"/>
  <c r="D22" i="251" s="1"/>
  <c r="J21" i="191"/>
  <c r="J20" i="191"/>
  <c r="J19" i="191"/>
  <c r="J19" i="251" s="1"/>
  <c r="J18" i="191"/>
  <c r="J18" i="251" s="1"/>
  <c r="J17" i="191"/>
  <c r="J16" i="191"/>
  <c r="J15" i="191"/>
  <c r="J14" i="191"/>
  <c r="J14" i="251" s="1"/>
  <c r="J13" i="191"/>
  <c r="J13" i="251" s="1"/>
  <c r="J12" i="191"/>
  <c r="J11" i="191"/>
  <c r="J11" i="251" s="1"/>
  <c r="I10" i="191"/>
  <c r="I10" i="251" s="1"/>
  <c r="H10" i="191"/>
  <c r="H10" i="251" s="1"/>
  <c r="G10" i="191"/>
  <c r="F10" i="191"/>
  <c r="F10" i="251" s="1"/>
  <c r="E10" i="191"/>
  <c r="E10" i="251" s="1"/>
  <c r="D10" i="191"/>
  <c r="D10" i="251" s="1"/>
  <c r="B3" i="191"/>
  <c r="K1" i="191"/>
  <c r="J61" i="190"/>
  <c r="K61" i="190" s="1"/>
  <c r="J60" i="190"/>
  <c r="J60" i="250" s="1"/>
  <c r="J57" i="190"/>
  <c r="J56" i="190"/>
  <c r="J56" i="250" s="1"/>
  <c r="J55" i="190"/>
  <c r="J54" i="190"/>
  <c r="J54" i="250" s="1"/>
  <c r="J53" i="190"/>
  <c r="I52" i="190"/>
  <c r="I52" i="250" s="1"/>
  <c r="H52" i="190"/>
  <c r="H52" i="250" s="1"/>
  <c r="G52" i="190"/>
  <c r="G52" i="250" s="1"/>
  <c r="F52" i="190"/>
  <c r="E52" i="190"/>
  <c r="D52" i="190"/>
  <c r="D52" i="250" s="1"/>
  <c r="J51" i="190"/>
  <c r="J51" i="250" s="1"/>
  <c r="J50" i="190"/>
  <c r="J50" i="250" s="1"/>
  <c r="J49" i="190"/>
  <c r="J49" i="250" s="1"/>
  <c r="J48" i="190"/>
  <c r="J48" i="250" s="1"/>
  <c r="J47" i="190"/>
  <c r="I46" i="190"/>
  <c r="H46" i="190"/>
  <c r="G46" i="190"/>
  <c r="F46" i="190"/>
  <c r="F46" i="250" s="1"/>
  <c r="E46" i="190"/>
  <c r="E46" i="250" s="1"/>
  <c r="D46" i="190"/>
  <c r="J43" i="190"/>
  <c r="J43" i="250" s="1"/>
  <c r="J42" i="190"/>
  <c r="J41" i="190"/>
  <c r="J41" i="250" s="1"/>
  <c r="I40" i="190"/>
  <c r="I40" i="250" s="1"/>
  <c r="H40" i="190"/>
  <c r="H40" i="250" s="1"/>
  <c r="G40" i="190"/>
  <c r="G40" i="250" s="1"/>
  <c r="F40" i="190"/>
  <c r="F40" i="250" s="1"/>
  <c r="E40" i="190"/>
  <c r="E40" i="250" s="1"/>
  <c r="D40" i="190"/>
  <c r="D40" i="250" s="1"/>
  <c r="J38" i="190"/>
  <c r="J38" i="250" s="1"/>
  <c r="J37" i="190"/>
  <c r="K37" i="190" s="1"/>
  <c r="J36" i="190"/>
  <c r="J35" i="190"/>
  <c r="J34" i="190"/>
  <c r="J34" i="250" s="1"/>
  <c r="I33" i="190"/>
  <c r="I33" i="250" s="1"/>
  <c r="H33" i="190"/>
  <c r="H33" i="250" s="1"/>
  <c r="G33" i="190"/>
  <c r="G33" i="250" s="1"/>
  <c r="F33" i="190"/>
  <c r="F33" i="250" s="1"/>
  <c r="E33" i="190"/>
  <c r="E33" i="250" s="1"/>
  <c r="D33" i="190"/>
  <c r="D33" i="250" s="1"/>
  <c r="J32" i="190"/>
  <c r="J31" i="190"/>
  <c r="J30" i="190"/>
  <c r="J29" i="190"/>
  <c r="I28" i="190"/>
  <c r="I28" i="250" s="1"/>
  <c r="H28" i="190"/>
  <c r="H28" i="250" s="1"/>
  <c r="G28" i="190"/>
  <c r="G28" i="250" s="1"/>
  <c r="F28" i="190"/>
  <c r="F28" i="250" s="1"/>
  <c r="E28" i="190"/>
  <c r="D28" i="190"/>
  <c r="D28" i="250" s="1"/>
  <c r="J26" i="190"/>
  <c r="J26" i="250" s="1"/>
  <c r="J25" i="190"/>
  <c r="J24" i="190"/>
  <c r="J24" i="250" s="1"/>
  <c r="J23" i="190"/>
  <c r="I22" i="190"/>
  <c r="I22" i="250" s="1"/>
  <c r="H22" i="190"/>
  <c r="G22" i="190"/>
  <c r="F22" i="190"/>
  <c r="F22" i="250" s="1"/>
  <c r="E22" i="190"/>
  <c r="E22" i="250" s="1"/>
  <c r="D22" i="190"/>
  <c r="J21" i="190"/>
  <c r="J20" i="190"/>
  <c r="J20" i="250" s="1"/>
  <c r="J19" i="190"/>
  <c r="J19" i="250" s="1"/>
  <c r="J18" i="190"/>
  <c r="J18" i="250" s="1"/>
  <c r="J17" i="190"/>
  <c r="J17" i="250" s="1"/>
  <c r="J16" i="190"/>
  <c r="J15" i="190"/>
  <c r="J15" i="250" s="1"/>
  <c r="J14" i="190"/>
  <c r="J14" i="250" s="1"/>
  <c r="J13" i="190"/>
  <c r="J12" i="190"/>
  <c r="J11" i="190"/>
  <c r="J11" i="250" s="1"/>
  <c r="I10" i="190"/>
  <c r="H10" i="190"/>
  <c r="H10" i="250" s="1"/>
  <c r="G10" i="190"/>
  <c r="G10" i="250" s="1"/>
  <c r="F10" i="190"/>
  <c r="E10" i="190"/>
  <c r="E10" i="250" s="1"/>
  <c r="D10" i="190"/>
  <c r="D10" i="250" s="1"/>
  <c r="B3" i="190"/>
  <c r="K1" i="190"/>
  <c r="J61" i="189"/>
  <c r="J60" i="189"/>
  <c r="J60" i="249" s="1"/>
  <c r="J57" i="189"/>
  <c r="J57" i="249" s="1"/>
  <c r="J56" i="189"/>
  <c r="J56" i="249" s="1"/>
  <c r="J55" i="189"/>
  <c r="K55" i="189" s="1"/>
  <c r="J54" i="189"/>
  <c r="J54" i="249" s="1"/>
  <c r="J53" i="189"/>
  <c r="I52" i="189"/>
  <c r="I52" i="249" s="1"/>
  <c r="H52" i="189"/>
  <c r="G52" i="189"/>
  <c r="G52" i="249" s="1"/>
  <c r="F52" i="189"/>
  <c r="F52" i="249" s="1"/>
  <c r="E52" i="189"/>
  <c r="D52" i="189"/>
  <c r="D52" i="249" s="1"/>
  <c r="J51" i="189"/>
  <c r="J51" i="249" s="1"/>
  <c r="J50" i="189"/>
  <c r="K50" i="189" s="1"/>
  <c r="J49" i="189"/>
  <c r="J49" i="249" s="1"/>
  <c r="J48" i="189"/>
  <c r="J47" i="189"/>
  <c r="J47" i="249" s="1"/>
  <c r="I46" i="189"/>
  <c r="H46" i="189"/>
  <c r="H46" i="249" s="1"/>
  <c r="G46" i="189"/>
  <c r="G46" i="249" s="1"/>
  <c r="F46" i="189"/>
  <c r="E46" i="189"/>
  <c r="E46" i="249" s="1"/>
  <c r="D46" i="189"/>
  <c r="J43" i="189"/>
  <c r="J42" i="189"/>
  <c r="J41" i="189"/>
  <c r="I40" i="189"/>
  <c r="I40" i="249" s="1"/>
  <c r="H40" i="189"/>
  <c r="H40" i="249" s="1"/>
  <c r="G40" i="189"/>
  <c r="G40" i="249" s="1"/>
  <c r="F40" i="189"/>
  <c r="F40" i="249" s="1"/>
  <c r="E40" i="189"/>
  <c r="E40" i="249" s="1"/>
  <c r="D40" i="189"/>
  <c r="D40" i="249" s="1"/>
  <c r="J38" i="189"/>
  <c r="J38" i="249" s="1"/>
  <c r="J37" i="189"/>
  <c r="K37" i="189" s="1"/>
  <c r="J36" i="189"/>
  <c r="J35" i="189"/>
  <c r="J34" i="189"/>
  <c r="J34" i="249" s="1"/>
  <c r="I33" i="189"/>
  <c r="I33" i="249" s="1"/>
  <c r="H33" i="189"/>
  <c r="G33" i="189"/>
  <c r="G33" i="249" s="1"/>
  <c r="F33" i="189"/>
  <c r="F33" i="249" s="1"/>
  <c r="E33" i="189"/>
  <c r="E33" i="249" s="1"/>
  <c r="D33" i="189"/>
  <c r="D33" i="249" s="1"/>
  <c r="J32" i="189"/>
  <c r="J31" i="189"/>
  <c r="J30" i="189"/>
  <c r="J29" i="189"/>
  <c r="I28" i="189"/>
  <c r="I28" i="249" s="1"/>
  <c r="H28" i="189"/>
  <c r="H28" i="249" s="1"/>
  <c r="G28" i="189"/>
  <c r="G28" i="249" s="1"/>
  <c r="F28" i="189"/>
  <c r="F28" i="249" s="1"/>
  <c r="E28" i="189"/>
  <c r="E28" i="249" s="1"/>
  <c r="D28" i="189"/>
  <c r="J26" i="189"/>
  <c r="J26" i="249" s="1"/>
  <c r="J25" i="189"/>
  <c r="J24" i="189"/>
  <c r="J23" i="189"/>
  <c r="I22" i="189"/>
  <c r="I22" i="249" s="1"/>
  <c r="H22" i="189"/>
  <c r="H22" i="249" s="1"/>
  <c r="G22" i="189"/>
  <c r="G22" i="249" s="1"/>
  <c r="F22" i="189"/>
  <c r="E22" i="189"/>
  <c r="E22" i="249" s="1"/>
  <c r="D22" i="189"/>
  <c r="D22" i="249" s="1"/>
  <c r="J21" i="189"/>
  <c r="J20" i="189"/>
  <c r="J20" i="249" s="1"/>
  <c r="J19" i="189"/>
  <c r="J19" i="249" s="1"/>
  <c r="J18" i="189"/>
  <c r="J17" i="189"/>
  <c r="J16" i="189"/>
  <c r="J16" i="249" s="1"/>
  <c r="J15" i="189"/>
  <c r="J15" i="249" s="1"/>
  <c r="J14" i="189"/>
  <c r="J13" i="189"/>
  <c r="J12" i="189"/>
  <c r="J11" i="189"/>
  <c r="I10" i="189"/>
  <c r="H10" i="189"/>
  <c r="G10" i="189"/>
  <c r="F10" i="189"/>
  <c r="F10" i="249" s="1"/>
  <c r="E10" i="189"/>
  <c r="D10" i="189"/>
  <c r="D10" i="249" s="1"/>
  <c r="B3" i="189"/>
  <c r="K1" i="189"/>
  <c r="J61" i="188"/>
  <c r="J61" i="248" s="1"/>
  <c r="J60" i="188"/>
  <c r="J57" i="188"/>
  <c r="J56" i="188"/>
  <c r="J56" i="248" s="1"/>
  <c r="J55" i="188"/>
  <c r="J55" i="248" s="1"/>
  <c r="J54" i="188"/>
  <c r="J54" i="248" s="1"/>
  <c r="J53" i="188"/>
  <c r="I52" i="188"/>
  <c r="H52" i="188"/>
  <c r="G52" i="188"/>
  <c r="G52" i="248" s="1"/>
  <c r="F52" i="188"/>
  <c r="F52" i="248" s="1"/>
  <c r="E52" i="188"/>
  <c r="D52" i="188"/>
  <c r="J51" i="188"/>
  <c r="J50" i="188"/>
  <c r="J49" i="188"/>
  <c r="J48" i="188"/>
  <c r="J47" i="188"/>
  <c r="I46" i="188"/>
  <c r="H46" i="188"/>
  <c r="H46" i="248" s="1"/>
  <c r="G46" i="188"/>
  <c r="G46" i="248" s="1"/>
  <c r="F46" i="188"/>
  <c r="F46" i="248" s="1"/>
  <c r="E46" i="188"/>
  <c r="D46" i="188"/>
  <c r="D46" i="248" s="1"/>
  <c r="J43" i="188"/>
  <c r="J43" i="248" s="1"/>
  <c r="J42" i="188"/>
  <c r="J41" i="188"/>
  <c r="J41" i="248" s="1"/>
  <c r="I40" i="188"/>
  <c r="I40" i="248" s="1"/>
  <c r="H40" i="188"/>
  <c r="H40" i="248" s="1"/>
  <c r="G40" i="188"/>
  <c r="G40" i="248" s="1"/>
  <c r="F40" i="188"/>
  <c r="F40" i="248" s="1"/>
  <c r="E40" i="188"/>
  <c r="E40" i="248" s="1"/>
  <c r="D40" i="188"/>
  <c r="D40" i="248" s="1"/>
  <c r="J38" i="188"/>
  <c r="J38" i="248" s="1"/>
  <c r="J37" i="188"/>
  <c r="J36" i="188"/>
  <c r="J35" i="188"/>
  <c r="J34" i="188"/>
  <c r="J34" i="248" s="1"/>
  <c r="I33" i="188"/>
  <c r="I33" i="248" s="1"/>
  <c r="H33" i="188"/>
  <c r="H33" i="248" s="1"/>
  <c r="G33" i="188"/>
  <c r="F33" i="188"/>
  <c r="F33" i="248" s="1"/>
  <c r="E33" i="188"/>
  <c r="E33" i="248" s="1"/>
  <c r="D33" i="188"/>
  <c r="D33" i="248" s="1"/>
  <c r="J32" i="188"/>
  <c r="J32" i="248" s="1"/>
  <c r="J31" i="188"/>
  <c r="J31" i="248" s="1"/>
  <c r="J30" i="188"/>
  <c r="J29" i="188"/>
  <c r="I28" i="188"/>
  <c r="I28" i="248" s="1"/>
  <c r="H28" i="188"/>
  <c r="H28" i="248" s="1"/>
  <c r="G28" i="188"/>
  <c r="G28" i="248" s="1"/>
  <c r="F28" i="188"/>
  <c r="F28" i="248" s="1"/>
  <c r="E28" i="188"/>
  <c r="E28" i="248" s="1"/>
  <c r="D28" i="188"/>
  <c r="J26" i="188"/>
  <c r="J26" i="248" s="1"/>
  <c r="J25" i="188"/>
  <c r="K25" i="188" s="1"/>
  <c r="J24" i="188"/>
  <c r="J23" i="188"/>
  <c r="J23" i="248" s="1"/>
  <c r="I22" i="188"/>
  <c r="I22" i="248" s="1"/>
  <c r="H22" i="188"/>
  <c r="G22" i="188"/>
  <c r="G22" i="248" s="1"/>
  <c r="F22" i="188"/>
  <c r="F22" i="248" s="1"/>
  <c r="E22" i="188"/>
  <c r="D22" i="188"/>
  <c r="D22" i="248" s="1"/>
  <c r="J21" i="188"/>
  <c r="J21" i="248" s="1"/>
  <c r="J20" i="188"/>
  <c r="J20" i="248" s="1"/>
  <c r="J19" i="188"/>
  <c r="J18" i="188"/>
  <c r="J17" i="188"/>
  <c r="J17" i="248" s="1"/>
  <c r="J16" i="188"/>
  <c r="J16" i="248" s="1"/>
  <c r="J15" i="188"/>
  <c r="J14" i="188"/>
  <c r="J13" i="188"/>
  <c r="J12" i="188"/>
  <c r="J11" i="188"/>
  <c r="J11" i="248" s="1"/>
  <c r="I10" i="188"/>
  <c r="H10" i="188"/>
  <c r="H10" i="248" s="1"/>
  <c r="G10" i="188"/>
  <c r="G10" i="248" s="1"/>
  <c r="F10" i="188"/>
  <c r="E10" i="188"/>
  <c r="E10" i="248" s="1"/>
  <c r="D10" i="188"/>
  <c r="D10" i="248" s="1"/>
  <c r="K1" i="188"/>
  <c r="J158" i="187"/>
  <c r="J157" i="187"/>
  <c r="J157" i="247" s="1"/>
  <c r="J153" i="187"/>
  <c r="J152" i="187"/>
  <c r="J151" i="187"/>
  <c r="J150" i="187"/>
  <c r="J149" i="187"/>
  <c r="J148" i="187"/>
  <c r="J148" i="247" s="1"/>
  <c r="J147" i="187"/>
  <c r="I146" i="187"/>
  <c r="I146" i="247" s="1"/>
  <c r="H146" i="187"/>
  <c r="H146" i="247" s="1"/>
  <c r="G146" i="187"/>
  <c r="G146" i="247" s="1"/>
  <c r="F146" i="187"/>
  <c r="F146" i="247" s="1"/>
  <c r="E146" i="187"/>
  <c r="E146" i="247" s="1"/>
  <c r="D146" i="187"/>
  <c r="D146" i="247" s="1"/>
  <c r="J145" i="187"/>
  <c r="J144" i="187"/>
  <c r="J143" i="187"/>
  <c r="J143" i="247" s="1"/>
  <c r="J142" i="187"/>
  <c r="J141" i="187"/>
  <c r="I140" i="187"/>
  <c r="I140" i="247" s="1"/>
  <c r="H140" i="187"/>
  <c r="H140" i="247" s="1"/>
  <c r="G140" i="187"/>
  <c r="G140" i="247" s="1"/>
  <c r="F140" i="187"/>
  <c r="F140" i="247" s="1"/>
  <c r="E140" i="187"/>
  <c r="E140" i="247" s="1"/>
  <c r="D140" i="187"/>
  <c r="D140" i="247" s="1"/>
  <c r="J139" i="187"/>
  <c r="J138" i="187"/>
  <c r="J137" i="187"/>
  <c r="J136" i="187"/>
  <c r="J135" i="187"/>
  <c r="J134" i="187"/>
  <c r="I133" i="187"/>
  <c r="H133" i="187"/>
  <c r="H133" i="247" s="1"/>
  <c r="G133" i="187"/>
  <c r="G133" i="247" s="1"/>
  <c r="F133" i="187"/>
  <c r="E133" i="187"/>
  <c r="E133" i="247" s="1"/>
  <c r="D133" i="187"/>
  <c r="D133" i="247" s="1"/>
  <c r="J132" i="187"/>
  <c r="J131" i="187"/>
  <c r="J130" i="187"/>
  <c r="I129" i="187"/>
  <c r="I129" i="247" s="1"/>
  <c r="H129" i="187"/>
  <c r="G129" i="187"/>
  <c r="F129" i="187"/>
  <c r="E129" i="187"/>
  <c r="E129" i="247" s="1"/>
  <c r="D129" i="187"/>
  <c r="J127" i="187"/>
  <c r="J127" i="247" s="1"/>
  <c r="J126" i="187"/>
  <c r="J125" i="187"/>
  <c r="J124" i="187"/>
  <c r="J123" i="187"/>
  <c r="J123" i="247" s="1"/>
  <c r="J122" i="187"/>
  <c r="J121" i="187"/>
  <c r="J120" i="187"/>
  <c r="J119" i="187"/>
  <c r="J119" i="247" s="1"/>
  <c r="J118" i="187"/>
  <c r="J117" i="187"/>
  <c r="J116" i="187"/>
  <c r="J115" i="187"/>
  <c r="J115" i="247" s="1"/>
  <c r="I114" i="187"/>
  <c r="H114" i="187"/>
  <c r="H114" i="247" s="1"/>
  <c r="G114" i="187"/>
  <c r="G114" i="247" s="1"/>
  <c r="F114" i="187"/>
  <c r="E114" i="187"/>
  <c r="E114" i="247" s="1"/>
  <c r="D114" i="187"/>
  <c r="D114" i="247" s="1"/>
  <c r="J113" i="187"/>
  <c r="J112" i="187"/>
  <c r="J111" i="187"/>
  <c r="J110" i="187"/>
  <c r="J110" i="247" s="1"/>
  <c r="J109" i="187"/>
  <c r="J108" i="187"/>
  <c r="J108" i="247" s="1"/>
  <c r="J107" i="187"/>
  <c r="J106" i="187"/>
  <c r="J106" i="247" s="1"/>
  <c r="J105" i="187"/>
  <c r="J104" i="187"/>
  <c r="J104" i="247" s="1"/>
  <c r="J103" i="187"/>
  <c r="J102" i="187"/>
  <c r="K102" i="187" s="1"/>
  <c r="J101" i="187"/>
  <c r="J100" i="187"/>
  <c r="J99" i="187"/>
  <c r="J98" i="187"/>
  <c r="J97" i="187"/>
  <c r="J96" i="187"/>
  <c r="J96" i="247" s="1"/>
  <c r="J95" i="187"/>
  <c r="J94" i="187"/>
  <c r="J94" i="247" s="1"/>
  <c r="I93" i="187"/>
  <c r="I93" i="247" s="1"/>
  <c r="H93" i="187"/>
  <c r="G93" i="187"/>
  <c r="F93" i="187"/>
  <c r="F93" i="247" s="1"/>
  <c r="E93" i="187"/>
  <c r="D93" i="187"/>
  <c r="J88" i="187"/>
  <c r="J87" i="187"/>
  <c r="J87" i="247" s="1"/>
  <c r="J86" i="187"/>
  <c r="J85" i="187"/>
  <c r="J84" i="187"/>
  <c r="J84" i="247" s="1"/>
  <c r="J83" i="187"/>
  <c r="J83" i="247" s="1"/>
  <c r="I82" i="187"/>
  <c r="I82" i="247" s="1"/>
  <c r="H82" i="187"/>
  <c r="H82" i="247" s="1"/>
  <c r="G82" i="187"/>
  <c r="G82" i="247" s="1"/>
  <c r="F82" i="187"/>
  <c r="F82" i="247" s="1"/>
  <c r="E82" i="187"/>
  <c r="E82" i="247" s="1"/>
  <c r="D82" i="187"/>
  <c r="J81" i="187"/>
  <c r="J80" i="187"/>
  <c r="J79" i="187"/>
  <c r="J79" i="247" s="1"/>
  <c r="I78" i="187"/>
  <c r="H78" i="187"/>
  <c r="H78" i="247" s="1"/>
  <c r="G78" i="187"/>
  <c r="G78" i="247" s="1"/>
  <c r="F78" i="187"/>
  <c r="F78" i="247" s="1"/>
  <c r="E78" i="187"/>
  <c r="E78" i="247" s="1"/>
  <c r="D78" i="187"/>
  <c r="D78" i="247" s="1"/>
  <c r="J77" i="187"/>
  <c r="J77" i="247" s="1"/>
  <c r="J76" i="187"/>
  <c r="J76" i="247" s="1"/>
  <c r="I75" i="187"/>
  <c r="I75" i="247" s="1"/>
  <c r="H75" i="187"/>
  <c r="H75" i="247" s="1"/>
  <c r="G75" i="187"/>
  <c r="G75" i="247" s="1"/>
  <c r="F75" i="187"/>
  <c r="E75" i="187"/>
  <c r="D75" i="187"/>
  <c r="D75" i="247" s="1"/>
  <c r="J74" i="187"/>
  <c r="J73" i="187"/>
  <c r="J72" i="187"/>
  <c r="J72" i="247" s="1"/>
  <c r="J71" i="187"/>
  <c r="I70" i="187"/>
  <c r="I70" i="247" s="1"/>
  <c r="H70" i="187"/>
  <c r="H70" i="247" s="1"/>
  <c r="G70" i="187"/>
  <c r="F70" i="187"/>
  <c r="E70" i="187"/>
  <c r="E70" i="247" s="1"/>
  <c r="D70" i="187"/>
  <c r="D70" i="247" s="1"/>
  <c r="J69" i="187"/>
  <c r="J68" i="187"/>
  <c r="J68" i="247" s="1"/>
  <c r="J67" i="187"/>
  <c r="J66" i="187" s="1"/>
  <c r="J66" i="247" s="1"/>
  <c r="I66" i="187"/>
  <c r="H66" i="187"/>
  <c r="G66" i="187"/>
  <c r="G66" i="247" s="1"/>
  <c r="F66" i="187"/>
  <c r="E66" i="187"/>
  <c r="E66" i="247" s="1"/>
  <c r="D66" i="187"/>
  <c r="J64" i="187"/>
  <c r="J63" i="187"/>
  <c r="J62" i="187"/>
  <c r="J61" i="187"/>
  <c r="I60" i="187"/>
  <c r="I60" i="247" s="1"/>
  <c r="H60" i="187"/>
  <c r="H60" i="247" s="1"/>
  <c r="G60" i="187"/>
  <c r="G60" i="247" s="1"/>
  <c r="F60" i="187"/>
  <c r="F60" i="247" s="1"/>
  <c r="E60" i="187"/>
  <c r="E60" i="247" s="1"/>
  <c r="D60" i="187"/>
  <c r="D60" i="247" s="1"/>
  <c r="J59" i="187"/>
  <c r="J58" i="187"/>
  <c r="J57" i="187"/>
  <c r="J57" i="247" s="1"/>
  <c r="J56" i="187"/>
  <c r="I55" i="187"/>
  <c r="H55" i="187"/>
  <c r="H55" i="247" s="1"/>
  <c r="G55" i="187"/>
  <c r="G55" i="247" s="1"/>
  <c r="F55" i="187"/>
  <c r="F55" i="247" s="1"/>
  <c r="E55" i="187"/>
  <c r="E55" i="247" s="1"/>
  <c r="D55" i="187"/>
  <c r="D55" i="247" s="1"/>
  <c r="J54" i="187"/>
  <c r="J53" i="187"/>
  <c r="J52" i="187"/>
  <c r="J52" i="247" s="1"/>
  <c r="J51" i="187"/>
  <c r="J51" i="247" s="1"/>
  <c r="J50" i="187"/>
  <c r="I49" i="187"/>
  <c r="I49" i="247" s="1"/>
  <c r="H49" i="187"/>
  <c r="H49" i="247" s="1"/>
  <c r="G49" i="187"/>
  <c r="G49" i="247" s="1"/>
  <c r="F49" i="187"/>
  <c r="F49" i="247" s="1"/>
  <c r="E49" i="187"/>
  <c r="D49" i="187"/>
  <c r="D49" i="247" s="1"/>
  <c r="J48" i="187"/>
  <c r="J48" i="247" s="1"/>
  <c r="J47" i="187"/>
  <c r="J46" i="187"/>
  <c r="J45" i="187"/>
  <c r="J44" i="187"/>
  <c r="J43" i="187"/>
  <c r="J42" i="187"/>
  <c r="J41" i="187"/>
  <c r="J41" i="247" s="1"/>
  <c r="J40" i="187"/>
  <c r="J39" i="187"/>
  <c r="J39" i="247" s="1"/>
  <c r="J38" i="187"/>
  <c r="I37" i="187"/>
  <c r="I37" i="247" s="1"/>
  <c r="H37" i="187"/>
  <c r="H37" i="247" s="1"/>
  <c r="G37" i="187"/>
  <c r="G37" i="247" s="1"/>
  <c r="F37" i="187"/>
  <c r="F37" i="247" s="1"/>
  <c r="E37" i="187"/>
  <c r="E37" i="247" s="1"/>
  <c r="D37" i="187"/>
  <c r="D37" i="247" s="1"/>
  <c r="J36" i="187"/>
  <c r="J36" i="247" s="1"/>
  <c r="J35" i="187"/>
  <c r="J34" i="187"/>
  <c r="J34" i="247" s="1"/>
  <c r="J33" i="187"/>
  <c r="J33" i="247" s="1"/>
  <c r="J32" i="187"/>
  <c r="J31" i="187"/>
  <c r="K31" i="187" s="1"/>
  <c r="J30" i="187"/>
  <c r="J30" i="247" s="1"/>
  <c r="I29" i="187"/>
  <c r="I29" i="247" s="1"/>
  <c r="H29" i="187"/>
  <c r="G29" i="187"/>
  <c r="G29" i="247" s="1"/>
  <c r="F29" i="187"/>
  <c r="F29" i="247" s="1"/>
  <c r="E29" i="187"/>
  <c r="E29" i="247" s="1"/>
  <c r="D29" i="187"/>
  <c r="D29" i="247" s="1"/>
  <c r="J28" i="187"/>
  <c r="K28" i="187" s="1"/>
  <c r="J27" i="187"/>
  <c r="J26" i="187"/>
  <c r="J26" i="247" s="1"/>
  <c r="J25" i="187"/>
  <c r="J24" i="187"/>
  <c r="J23" i="187"/>
  <c r="I22" i="187"/>
  <c r="I22" i="247" s="1"/>
  <c r="H22" i="187"/>
  <c r="H22" i="247" s="1"/>
  <c r="G22" i="187"/>
  <c r="G22" i="247" s="1"/>
  <c r="F22" i="187"/>
  <c r="F22" i="247" s="1"/>
  <c r="E22" i="187"/>
  <c r="E22" i="247" s="1"/>
  <c r="D22" i="187"/>
  <c r="D22" i="247" s="1"/>
  <c r="J21" i="187"/>
  <c r="J21" i="247" s="1"/>
  <c r="J20" i="187"/>
  <c r="J20" i="247" s="1"/>
  <c r="J19" i="187"/>
  <c r="J18" i="187"/>
  <c r="J18" i="247" s="1"/>
  <c r="J17" i="187"/>
  <c r="J16" i="187"/>
  <c r="J16" i="247" s="1"/>
  <c r="I15" i="187"/>
  <c r="I15" i="247" s="1"/>
  <c r="H15" i="187"/>
  <c r="H15" i="247" s="1"/>
  <c r="G15" i="187"/>
  <c r="G15" i="247" s="1"/>
  <c r="F15" i="187"/>
  <c r="F15" i="247" s="1"/>
  <c r="E15" i="187"/>
  <c r="E15" i="247" s="1"/>
  <c r="D15" i="187"/>
  <c r="D15" i="247" s="1"/>
  <c r="J14" i="187"/>
  <c r="J13" i="187"/>
  <c r="J12" i="187"/>
  <c r="J12" i="247" s="1"/>
  <c r="J11" i="187"/>
  <c r="J10" i="187"/>
  <c r="J9" i="187"/>
  <c r="J9" i="247" s="1"/>
  <c r="I8" i="187"/>
  <c r="I8" i="247" s="1"/>
  <c r="H8" i="187"/>
  <c r="H8" i="247" s="1"/>
  <c r="G8" i="187"/>
  <c r="G8" i="247" s="1"/>
  <c r="F8" i="187"/>
  <c r="F8" i="247" s="1"/>
  <c r="E8" i="187"/>
  <c r="E8" i="247" s="1"/>
  <c r="D8" i="187"/>
  <c r="D8" i="247" s="1"/>
  <c r="I5" i="187"/>
  <c r="I5" i="247" s="1"/>
  <c r="H5" i="187"/>
  <c r="H5" i="247" s="1"/>
  <c r="G5" i="187"/>
  <c r="G5" i="247" s="1"/>
  <c r="F5" i="187"/>
  <c r="F5" i="247" s="1"/>
  <c r="E5" i="187"/>
  <c r="E5" i="247" s="1"/>
  <c r="D5" i="187"/>
  <c r="D5" i="247" s="1"/>
  <c r="C5" i="187"/>
  <c r="C5" i="247" s="1"/>
  <c r="B1" i="187"/>
  <c r="J158" i="186"/>
  <c r="K158" i="186" s="1"/>
  <c r="J157" i="186"/>
  <c r="J157" i="246" s="1"/>
  <c r="J153" i="186"/>
  <c r="J153" i="246" s="1"/>
  <c r="J152" i="186"/>
  <c r="J151" i="186"/>
  <c r="J150" i="186"/>
  <c r="J149" i="186"/>
  <c r="J148" i="186"/>
  <c r="J147" i="186"/>
  <c r="J146" i="186" s="1"/>
  <c r="J146" i="246" s="1"/>
  <c r="I146" i="186"/>
  <c r="I146" i="246" s="1"/>
  <c r="H146" i="186"/>
  <c r="H146" i="246" s="1"/>
  <c r="G146" i="186"/>
  <c r="G146" i="246" s="1"/>
  <c r="F146" i="186"/>
  <c r="F146" i="246" s="1"/>
  <c r="E146" i="186"/>
  <c r="E146" i="246" s="1"/>
  <c r="D146" i="186"/>
  <c r="D146" i="246" s="1"/>
  <c r="J145" i="186"/>
  <c r="J144" i="186"/>
  <c r="J144" i="246" s="1"/>
  <c r="J143" i="186"/>
  <c r="J142" i="186"/>
  <c r="J141" i="186"/>
  <c r="I140" i="186"/>
  <c r="H140" i="186"/>
  <c r="H140" i="246" s="1"/>
  <c r="G140" i="186"/>
  <c r="F140" i="186"/>
  <c r="F140" i="246" s="1"/>
  <c r="E140" i="186"/>
  <c r="E140" i="246" s="1"/>
  <c r="D140" i="186"/>
  <c r="D140" i="246" s="1"/>
  <c r="J139" i="186"/>
  <c r="J138" i="186"/>
  <c r="J137" i="186"/>
  <c r="J136" i="186"/>
  <c r="J136" i="246" s="1"/>
  <c r="J135" i="186"/>
  <c r="J134" i="186"/>
  <c r="I133" i="186"/>
  <c r="I133" i="246" s="1"/>
  <c r="H133" i="186"/>
  <c r="H133" i="246" s="1"/>
  <c r="G133" i="186"/>
  <c r="G133" i="246" s="1"/>
  <c r="F133" i="186"/>
  <c r="F133" i="246" s="1"/>
  <c r="E133" i="186"/>
  <c r="E154" i="186" s="1"/>
  <c r="D133" i="186"/>
  <c r="D133" i="246" s="1"/>
  <c r="J132" i="186"/>
  <c r="J131" i="186"/>
  <c r="J131" i="246" s="1"/>
  <c r="J130" i="186"/>
  <c r="K130" i="186" s="1"/>
  <c r="I129" i="186"/>
  <c r="I129" i="246" s="1"/>
  <c r="H129" i="186"/>
  <c r="G129" i="186"/>
  <c r="G129" i="246" s="1"/>
  <c r="F129" i="186"/>
  <c r="F129" i="246" s="1"/>
  <c r="E129" i="186"/>
  <c r="E129" i="246" s="1"/>
  <c r="D129" i="186"/>
  <c r="J127" i="186"/>
  <c r="J126" i="186"/>
  <c r="J125" i="186"/>
  <c r="J125" i="246" s="1"/>
  <c r="J124" i="186"/>
  <c r="J123" i="186"/>
  <c r="J123" i="246" s="1"/>
  <c r="J122" i="186"/>
  <c r="J121" i="186"/>
  <c r="J121" i="246" s="1"/>
  <c r="J120" i="186"/>
  <c r="J119" i="186"/>
  <c r="J118" i="186"/>
  <c r="J118" i="246" s="1"/>
  <c r="J117" i="186"/>
  <c r="J116" i="186"/>
  <c r="J115" i="186"/>
  <c r="I114" i="186"/>
  <c r="H114" i="186"/>
  <c r="G114" i="186"/>
  <c r="F114" i="186"/>
  <c r="E114" i="186"/>
  <c r="E114" i="246" s="1"/>
  <c r="D114" i="186"/>
  <c r="D114" i="246" s="1"/>
  <c r="J113" i="186"/>
  <c r="J112" i="186"/>
  <c r="J112" i="246" s="1"/>
  <c r="J111" i="186"/>
  <c r="J110" i="186"/>
  <c r="J110" i="246" s="1"/>
  <c r="J109" i="186"/>
  <c r="J108" i="186"/>
  <c r="J108" i="246" s="1"/>
  <c r="J107" i="186"/>
  <c r="J107" i="246" s="1"/>
  <c r="J106" i="186"/>
  <c r="J106" i="246" s="1"/>
  <c r="J105" i="186"/>
  <c r="J105" i="246" s="1"/>
  <c r="J104" i="186"/>
  <c r="J104" i="246" s="1"/>
  <c r="J103" i="186"/>
  <c r="J103" i="246" s="1"/>
  <c r="J102" i="186"/>
  <c r="J101" i="186"/>
  <c r="J100" i="186"/>
  <c r="J100" i="246" s="1"/>
  <c r="J99" i="186"/>
  <c r="J98" i="186"/>
  <c r="J98" i="246" s="1"/>
  <c r="J97" i="186"/>
  <c r="J97" i="246" s="1"/>
  <c r="J96" i="186"/>
  <c r="J95" i="186"/>
  <c r="K95" i="186" s="1"/>
  <c r="J94" i="186"/>
  <c r="I93" i="186"/>
  <c r="H93" i="186"/>
  <c r="H93" i="246" s="1"/>
  <c r="G93" i="186"/>
  <c r="G93" i="246" s="1"/>
  <c r="F93" i="186"/>
  <c r="F93" i="246" s="1"/>
  <c r="E93" i="186"/>
  <c r="D93" i="186"/>
  <c r="J88" i="186"/>
  <c r="J88" i="246" s="1"/>
  <c r="J87" i="186"/>
  <c r="J86" i="186"/>
  <c r="J85" i="186"/>
  <c r="J84" i="186"/>
  <c r="J83" i="186"/>
  <c r="I82" i="186"/>
  <c r="I82" i="246" s="1"/>
  <c r="H82" i="186"/>
  <c r="H82" i="246" s="1"/>
  <c r="G82" i="186"/>
  <c r="F82" i="186"/>
  <c r="F82" i="246" s="1"/>
  <c r="E82" i="186"/>
  <c r="E82" i="246" s="1"/>
  <c r="D82" i="186"/>
  <c r="D82" i="246" s="1"/>
  <c r="J81" i="186"/>
  <c r="J80" i="186"/>
  <c r="J79" i="186"/>
  <c r="I78" i="186"/>
  <c r="I78" i="246" s="1"/>
  <c r="H78" i="186"/>
  <c r="H78" i="246" s="1"/>
  <c r="G78" i="186"/>
  <c r="G78" i="246" s="1"/>
  <c r="F78" i="186"/>
  <c r="F78" i="246" s="1"/>
  <c r="E78" i="186"/>
  <c r="E78" i="246" s="1"/>
  <c r="D78" i="186"/>
  <c r="D78" i="246" s="1"/>
  <c r="J77" i="186"/>
  <c r="J76" i="186"/>
  <c r="I75" i="186"/>
  <c r="I75" i="246" s="1"/>
  <c r="H75" i="186"/>
  <c r="G75" i="186"/>
  <c r="G75" i="246" s="1"/>
  <c r="F75" i="186"/>
  <c r="F75" i="246" s="1"/>
  <c r="E75" i="186"/>
  <c r="D75" i="186"/>
  <c r="J74" i="186"/>
  <c r="J73" i="186"/>
  <c r="J72" i="186"/>
  <c r="J72" i="246" s="1"/>
  <c r="J71" i="186"/>
  <c r="J71" i="246" s="1"/>
  <c r="I70" i="186"/>
  <c r="H70" i="186"/>
  <c r="H70" i="246" s="1"/>
  <c r="G70" i="186"/>
  <c r="G70" i="246" s="1"/>
  <c r="F70" i="186"/>
  <c r="F70" i="246" s="1"/>
  <c r="E70" i="186"/>
  <c r="E70" i="246" s="1"/>
  <c r="D70" i="186"/>
  <c r="D70" i="246" s="1"/>
  <c r="J69" i="186"/>
  <c r="J69" i="246" s="1"/>
  <c r="J68" i="186"/>
  <c r="J66" i="186" s="1"/>
  <c r="J66" i="246" s="1"/>
  <c r="J67" i="186"/>
  <c r="J67" i="246" s="1"/>
  <c r="I66" i="186"/>
  <c r="I66" i="246" s="1"/>
  <c r="H66" i="186"/>
  <c r="H66" i="246" s="1"/>
  <c r="G66" i="186"/>
  <c r="G66" i="246" s="1"/>
  <c r="F66" i="186"/>
  <c r="E66" i="186"/>
  <c r="E66" i="246" s="1"/>
  <c r="D66" i="186"/>
  <c r="D66" i="246" s="1"/>
  <c r="J64" i="186"/>
  <c r="J64" i="246" s="1"/>
  <c r="J63" i="186"/>
  <c r="J62" i="186"/>
  <c r="J61" i="186"/>
  <c r="I60" i="186"/>
  <c r="I60" i="246" s="1"/>
  <c r="H60" i="186"/>
  <c r="G60" i="186"/>
  <c r="G60" i="246" s="1"/>
  <c r="F60" i="186"/>
  <c r="F60" i="246" s="1"/>
  <c r="E60" i="186"/>
  <c r="E60" i="246" s="1"/>
  <c r="D60" i="186"/>
  <c r="D60" i="246" s="1"/>
  <c r="J59" i="186"/>
  <c r="J58" i="186"/>
  <c r="J58" i="246" s="1"/>
  <c r="J57" i="186"/>
  <c r="J57" i="246" s="1"/>
  <c r="J56" i="186"/>
  <c r="I55" i="186"/>
  <c r="I55" i="246" s="1"/>
  <c r="H55" i="186"/>
  <c r="H55" i="246" s="1"/>
  <c r="G55" i="186"/>
  <c r="F55" i="186"/>
  <c r="F55" i="246" s="1"/>
  <c r="E55" i="186"/>
  <c r="E55" i="246" s="1"/>
  <c r="D55" i="186"/>
  <c r="J54" i="186"/>
  <c r="J54" i="246" s="1"/>
  <c r="J53" i="186"/>
  <c r="K53" i="186" s="1"/>
  <c r="J52" i="186"/>
  <c r="J52" i="246" s="1"/>
  <c r="J51" i="186"/>
  <c r="J51" i="246" s="1"/>
  <c r="J50" i="186"/>
  <c r="I49" i="186"/>
  <c r="H49" i="186"/>
  <c r="H49" i="246" s="1"/>
  <c r="G49" i="186"/>
  <c r="G49" i="246" s="1"/>
  <c r="F49" i="186"/>
  <c r="F49" i="246" s="1"/>
  <c r="E49" i="186"/>
  <c r="E49" i="246" s="1"/>
  <c r="D49" i="186"/>
  <c r="D49" i="246" s="1"/>
  <c r="J48" i="186"/>
  <c r="J48" i="246" s="1"/>
  <c r="J47" i="186"/>
  <c r="J46" i="186"/>
  <c r="J45" i="186"/>
  <c r="J44" i="186"/>
  <c r="J44" i="246" s="1"/>
  <c r="J43" i="186"/>
  <c r="J42" i="186"/>
  <c r="J41" i="186"/>
  <c r="J41" i="246" s="1"/>
  <c r="J40" i="186"/>
  <c r="J39" i="186"/>
  <c r="J38" i="186"/>
  <c r="I37" i="186"/>
  <c r="I37" i="246" s="1"/>
  <c r="H37" i="186"/>
  <c r="H37" i="246" s="1"/>
  <c r="G37" i="186"/>
  <c r="G37" i="246" s="1"/>
  <c r="F37" i="186"/>
  <c r="E37" i="186"/>
  <c r="D37" i="186"/>
  <c r="D37" i="246" s="1"/>
  <c r="J36" i="186"/>
  <c r="J36" i="246" s="1"/>
  <c r="J35" i="186"/>
  <c r="J35" i="246" s="1"/>
  <c r="J34" i="186"/>
  <c r="J33" i="186"/>
  <c r="J32" i="186"/>
  <c r="J31" i="186"/>
  <c r="J30" i="186"/>
  <c r="I29" i="186"/>
  <c r="I29" i="246" s="1"/>
  <c r="H29" i="186"/>
  <c r="H29" i="246" s="1"/>
  <c r="G29" i="186"/>
  <c r="G29" i="246" s="1"/>
  <c r="F29" i="186"/>
  <c r="F29" i="246" s="1"/>
  <c r="E29" i="186"/>
  <c r="E29" i="246" s="1"/>
  <c r="D29" i="186"/>
  <c r="D29" i="246" s="1"/>
  <c r="J28" i="186"/>
  <c r="J27" i="186"/>
  <c r="J27" i="246" s="1"/>
  <c r="J26" i="186"/>
  <c r="J26" i="246" s="1"/>
  <c r="J25" i="186"/>
  <c r="J24" i="186"/>
  <c r="J24" i="246" s="1"/>
  <c r="J23" i="186"/>
  <c r="J23" i="246" s="1"/>
  <c r="I22" i="186"/>
  <c r="I22" i="246" s="1"/>
  <c r="H22" i="186"/>
  <c r="H22" i="246" s="1"/>
  <c r="G22" i="186"/>
  <c r="G22" i="246" s="1"/>
  <c r="F22" i="186"/>
  <c r="F22" i="246" s="1"/>
  <c r="E22" i="186"/>
  <c r="E22" i="246" s="1"/>
  <c r="D22" i="186"/>
  <c r="D22" i="246" s="1"/>
  <c r="J21" i="186"/>
  <c r="J21" i="246" s="1"/>
  <c r="J20" i="186"/>
  <c r="J19" i="186"/>
  <c r="J18" i="186"/>
  <c r="J18" i="246" s="1"/>
  <c r="J17" i="186"/>
  <c r="J17" i="246" s="1"/>
  <c r="J16" i="186"/>
  <c r="I15" i="186"/>
  <c r="I15" i="246" s="1"/>
  <c r="H15" i="186"/>
  <c r="H15" i="246" s="1"/>
  <c r="G15" i="186"/>
  <c r="G15" i="246" s="1"/>
  <c r="F15" i="186"/>
  <c r="F15" i="246" s="1"/>
  <c r="E15" i="186"/>
  <c r="E15" i="246" s="1"/>
  <c r="D15" i="186"/>
  <c r="D15" i="246" s="1"/>
  <c r="J14" i="186"/>
  <c r="J14" i="246" s="1"/>
  <c r="J13" i="186"/>
  <c r="J12" i="186"/>
  <c r="J11" i="186"/>
  <c r="J10" i="186"/>
  <c r="J9" i="186"/>
  <c r="I8" i="186"/>
  <c r="I8" i="246" s="1"/>
  <c r="H8" i="186"/>
  <c r="H8" i="246" s="1"/>
  <c r="G8" i="186"/>
  <c r="G8" i="246" s="1"/>
  <c r="F8" i="186"/>
  <c r="E8" i="186"/>
  <c r="E8" i="246" s="1"/>
  <c r="D8" i="186"/>
  <c r="D8" i="246" s="1"/>
  <c r="I5" i="186"/>
  <c r="I5" i="246" s="1"/>
  <c r="H5" i="186"/>
  <c r="H5" i="246" s="1"/>
  <c r="G5" i="186"/>
  <c r="G5" i="246" s="1"/>
  <c r="F5" i="186"/>
  <c r="F5" i="246" s="1"/>
  <c r="E5" i="186"/>
  <c r="E5" i="246" s="1"/>
  <c r="D5" i="186"/>
  <c r="D5" i="246" s="1"/>
  <c r="C5" i="186"/>
  <c r="C5" i="246" s="1"/>
  <c r="B1" i="186"/>
  <c r="J158" i="185"/>
  <c r="J158" i="245" s="1"/>
  <c r="J157" i="185"/>
  <c r="J153" i="185"/>
  <c r="J153" i="245" s="1"/>
  <c r="J152" i="185"/>
  <c r="J151" i="185"/>
  <c r="J150" i="185"/>
  <c r="J149" i="185"/>
  <c r="J149" i="245" s="1"/>
  <c r="J148" i="185"/>
  <c r="K148" i="185" s="1"/>
  <c r="J147" i="185"/>
  <c r="I146" i="185"/>
  <c r="I146" i="245" s="1"/>
  <c r="H146" i="185"/>
  <c r="H146" i="245" s="1"/>
  <c r="G146" i="185"/>
  <c r="G146" i="245" s="1"/>
  <c r="F146" i="185"/>
  <c r="F146" i="245" s="1"/>
  <c r="E146" i="185"/>
  <c r="D146" i="185"/>
  <c r="D146" i="245" s="1"/>
  <c r="J145" i="185"/>
  <c r="J144" i="185"/>
  <c r="J143" i="185"/>
  <c r="J142" i="185"/>
  <c r="J141" i="185"/>
  <c r="I140" i="185"/>
  <c r="I140" i="245" s="1"/>
  <c r="H140" i="185"/>
  <c r="H140" i="245" s="1"/>
  <c r="G140" i="185"/>
  <c r="G140" i="245" s="1"/>
  <c r="F140" i="185"/>
  <c r="F140" i="245" s="1"/>
  <c r="E140" i="185"/>
  <c r="E140" i="245" s="1"/>
  <c r="D140" i="185"/>
  <c r="D140" i="245" s="1"/>
  <c r="J139" i="185"/>
  <c r="J139" i="245" s="1"/>
  <c r="J138" i="185"/>
  <c r="J138" i="245" s="1"/>
  <c r="J137" i="185"/>
  <c r="J136" i="185"/>
  <c r="J135" i="185"/>
  <c r="J134" i="185"/>
  <c r="I133" i="185"/>
  <c r="H133" i="185"/>
  <c r="G133" i="185"/>
  <c r="G133" i="245" s="1"/>
  <c r="F133" i="185"/>
  <c r="E133" i="185"/>
  <c r="E133" i="245" s="1"/>
  <c r="D133" i="185"/>
  <c r="J132" i="185"/>
  <c r="J131" i="185"/>
  <c r="J131" i="245" s="1"/>
  <c r="J130" i="185"/>
  <c r="J130" i="245" s="1"/>
  <c r="I129" i="185"/>
  <c r="H129" i="185"/>
  <c r="H129" i="245" s="1"/>
  <c r="G129" i="185"/>
  <c r="G129" i="245" s="1"/>
  <c r="F129" i="185"/>
  <c r="F129" i="245" s="1"/>
  <c r="E129" i="185"/>
  <c r="E129" i="245" s="1"/>
  <c r="D129" i="185"/>
  <c r="D129" i="245" s="1"/>
  <c r="J127" i="185"/>
  <c r="J127" i="245" s="1"/>
  <c r="J126" i="185"/>
  <c r="J126" i="245" s="1"/>
  <c r="J125" i="185"/>
  <c r="J124" i="185"/>
  <c r="J123" i="185"/>
  <c r="J123" i="245" s="1"/>
  <c r="J122" i="185"/>
  <c r="J121" i="185"/>
  <c r="J121" i="245" s="1"/>
  <c r="J120" i="185"/>
  <c r="J120" i="245" s="1"/>
  <c r="J119" i="185"/>
  <c r="J119" i="245" s="1"/>
  <c r="J118" i="185"/>
  <c r="J117" i="185"/>
  <c r="J116" i="185"/>
  <c r="J116" i="245" s="1"/>
  <c r="J115" i="185"/>
  <c r="I114" i="185"/>
  <c r="H114" i="185"/>
  <c r="H114" i="245" s="1"/>
  <c r="G114" i="185"/>
  <c r="G114" i="245" s="1"/>
  <c r="F114" i="185"/>
  <c r="F114" i="245" s="1"/>
  <c r="E114" i="185"/>
  <c r="E114" i="245" s="1"/>
  <c r="D114" i="185"/>
  <c r="J113" i="185"/>
  <c r="J113" i="245" s="1"/>
  <c r="J112" i="185"/>
  <c r="J111" i="185"/>
  <c r="J110" i="185"/>
  <c r="J110" i="245" s="1"/>
  <c r="J109" i="185"/>
  <c r="J108" i="185"/>
  <c r="J108" i="245" s="1"/>
  <c r="J107" i="185"/>
  <c r="J107" i="245" s="1"/>
  <c r="J106" i="185"/>
  <c r="J105" i="185"/>
  <c r="J105" i="245" s="1"/>
  <c r="J104" i="185"/>
  <c r="J104" i="245" s="1"/>
  <c r="J103" i="185"/>
  <c r="J103" i="245" s="1"/>
  <c r="J102" i="185"/>
  <c r="J101" i="185"/>
  <c r="J100" i="185"/>
  <c r="J100" i="245" s="1"/>
  <c r="J99" i="185"/>
  <c r="J98" i="185"/>
  <c r="J98" i="245" s="1"/>
  <c r="J97" i="185"/>
  <c r="J97" i="245" s="1"/>
  <c r="J96" i="185"/>
  <c r="J96" i="245" s="1"/>
  <c r="J95" i="185"/>
  <c r="J95" i="245" s="1"/>
  <c r="J94" i="185"/>
  <c r="J94" i="245" s="1"/>
  <c r="I93" i="185"/>
  <c r="I93" i="245" s="1"/>
  <c r="H93" i="185"/>
  <c r="H93" i="245" s="1"/>
  <c r="G93" i="185"/>
  <c r="F93" i="185"/>
  <c r="F93" i="245" s="1"/>
  <c r="E93" i="185"/>
  <c r="D93" i="185"/>
  <c r="D93" i="245" s="1"/>
  <c r="J88" i="185"/>
  <c r="J88" i="245" s="1"/>
  <c r="J87" i="185"/>
  <c r="J86" i="185"/>
  <c r="J85" i="185"/>
  <c r="J84" i="185"/>
  <c r="J82" i="185" s="1"/>
  <c r="J82" i="245" s="1"/>
  <c r="J83" i="185"/>
  <c r="I82" i="185"/>
  <c r="I82" i="245" s="1"/>
  <c r="H82" i="185"/>
  <c r="H82" i="245" s="1"/>
  <c r="G82" i="185"/>
  <c r="F82" i="185"/>
  <c r="F82" i="245" s="1"/>
  <c r="E82" i="185"/>
  <c r="E82" i="245" s="1"/>
  <c r="D82" i="185"/>
  <c r="D82" i="245" s="1"/>
  <c r="J81" i="185"/>
  <c r="J80" i="185"/>
  <c r="J79" i="185"/>
  <c r="J79" i="245" s="1"/>
  <c r="I78" i="185"/>
  <c r="I78" i="245" s="1"/>
  <c r="H78" i="185"/>
  <c r="H78" i="245" s="1"/>
  <c r="G78" i="185"/>
  <c r="G78" i="245" s="1"/>
  <c r="F78" i="185"/>
  <c r="F78" i="245" s="1"/>
  <c r="E78" i="185"/>
  <c r="E78" i="245" s="1"/>
  <c r="D78" i="185"/>
  <c r="D78" i="245" s="1"/>
  <c r="J77" i="185"/>
  <c r="J76" i="185"/>
  <c r="I75" i="185"/>
  <c r="H75" i="185"/>
  <c r="H75" i="245" s="1"/>
  <c r="G75" i="185"/>
  <c r="G75" i="245" s="1"/>
  <c r="F75" i="185"/>
  <c r="F75" i="245" s="1"/>
  <c r="E75" i="185"/>
  <c r="E75" i="245" s="1"/>
  <c r="D75" i="185"/>
  <c r="J74" i="185"/>
  <c r="J73" i="185"/>
  <c r="J73" i="245" s="1"/>
  <c r="J72" i="185"/>
  <c r="J72" i="245" s="1"/>
  <c r="J71" i="185"/>
  <c r="J71" i="245" s="1"/>
  <c r="I70" i="185"/>
  <c r="I70" i="245" s="1"/>
  <c r="H70" i="185"/>
  <c r="H70" i="245" s="1"/>
  <c r="G70" i="185"/>
  <c r="F70" i="185"/>
  <c r="F70" i="245" s="1"/>
  <c r="E70" i="185"/>
  <c r="D70" i="185"/>
  <c r="D70" i="245" s="1"/>
  <c r="J69" i="185"/>
  <c r="J69" i="245" s="1"/>
  <c r="J68" i="185"/>
  <c r="J68" i="245" s="1"/>
  <c r="J67" i="185"/>
  <c r="J67" i="245" s="1"/>
  <c r="I66" i="185"/>
  <c r="I66" i="245" s="1"/>
  <c r="H66" i="185"/>
  <c r="H66" i="245" s="1"/>
  <c r="G66" i="185"/>
  <c r="G66" i="245" s="1"/>
  <c r="F66" i="185"/>
  <c r="E66" i="185"/>
  <c r="E66" i="245" s="1"/>
  <c r="D66" i="185"/>
  <c r="J64" i="185"/>
  <c r="J64" i="245" s="1"/>
  <c r="J63" i="185"/>
  <c r="J63" i="245" s="1"/>
  <c r="J62" i="185"/>
  <c r="J62" i="245" s="1"/>
  <c r="J61" i="185"/>
  <c r="J61" i="245" s="1"/>
  <c r="I60" i="185"/>
  <c r="I60" i="245" s="1"/>
  <c r="H60" i="185"/>
  <c r="H60" i="245" s="1"/>
  <c r="G60" i="185"/>
  <c r="G60" i="245" s="1"/>
  <c r="F60" i="185"/>
  <c r="F60" i="245" s="1"/>
  <c r="E60" i="185"/>
  <c r="E60" i="245" s="1"/>
  <c r="D60" i="185"/>
  <c r="D60" i="245" s="1"/>
  <c r="J59" i="185"/>
  <c r="J58" i="185"/>
  <c r="J57" i="185"/>
  <c r="J57" i="245" s="1"/>
  <c r="J56" i="185"/>
  <c r="J56" i="245" s="1"/>
  <c r="I55" i="185"/>
  <c r="I55" i="245" s="1"/>
  <c r="H55" i="185"/>
  <c r="H55" i="245" s="1"/>
  <c r="G55" i="185"/>
  <c r="G55" i="245" s="1"/>
  <c r="F55" i="185"/>
  <c r="F55" i="245" s="1"/>
  <c r="E55" i="185"/>
  <c r="E55" i="245" s="1"/>
  <c r="D55" i="185"/>
  <c r="D55" i="245" s="1"/>
  <c r="J54" i="185"/>
  <c r="J53" i="185"/>
  <c r="J52" i="185"/>
  <c r="J52" i="245" s="1"/>
  <c r="J51" i="185"/>
  <c r="K51" i="185" s="1"/>
  <c r="K51" i="245" s="1"/>
  <c r="J50" i="185"/>
  <c r="J50" i="245" s="1"/>
  <c r="I49" i="185"/>
  <c r="I49" i="245" s="1"/>
  <c r="H49" i="185"/>
  <c r="H49" i="245" s="1"/>
  <c r="G49" i="185"/>
  <c r="G49" i="245" s="1"/>
  <c r="F49" i="185"/>
  <c r="E49" i="185"/>
  <c r="E49" i="245" s="1"/>
  <c r="D49" i="185"/>
  <c r="D49" i="245" s="1"/>
  <c r="J48" i="185"/>
  <c r="J48" i="245" s="1"/>
  <c r="J47" i="185"/>
  <c r="J47" i="245" s="1"/>
  <c r="J46" i="185"/>
  <c r="J45" i="185"/>
  <c r="J44" i="185"/>
  <c r="J43" i="185"/>
  <c r="J43" i="245" s="1"/>
  <c r="J42" i="185"/>
  <c r="J41" i="185"/>
  <c r="J40" i="185"/>
  <c r="J40" i="245" s="1"/>
  <c r="J39" i="185"/>
  <c r="J39" i="245" s="1"/>
  <c r="J38" i="185"/>
  <c r="I37" i="185"/>
  <c r="I37" i="245" s="1"/>
  <c r="H37" i="185"/>
  <c r="H37" i="245" s="1"/>
  <c r="G37" i="185"/>
  <c r="G37" i="245" s="1"/>
  <c r="F37" i="185"/>
  <c r="F37" i="245" s="1"/>
  <c r="E37" i="185"/>
  <c r="E37" i="245" s="1"/>
  <c r="D37" i="185"/>
  <c r="D37" i="245" s="1"/>
  <c r="J36" i="185"/>
  <c r="J35" i="185"/>
  <c r="J34" i="185"/>
  <c r="J33" i="185"/>
  <c r="J33" i="245" s="1"/>
  <c r="J32" i="185"/>
  <c r="J31" i="185"/>
  <c r="I29" i="185"/>
  <c r="I29" i="245" s="1"/>
  <c r="H29" i="185"/>
  <c r="H29" i="245" s="1"/>
  <c r="G29" i="185"/>
  <c r="G29" i="245" s="1"/>
  <c r="F29" i="185"/>
  <c r="F29" i="245" s="1"/>
  <c r="E29" i="185"/>
  <c r="E29" i="245" s="1"/>
  <c r="D29" i="185"/>
  <c r="D29" i="245" s="1"/>
  <c r="J28" i="185"/>
  <c r="J27" i="185"/>
  <c r="J26" i="185"/>
  <c r="J25" i="185"/>
  <c r="J25" i="245" s="1"/>
  <c r="J24" i="185"/>
  <c r="K24" i="185" s="1"/>
  <c r="J23" i="185"/>
  <c r="I22" i="185"/>
  <c r="I22" i="245" s="1"/>
  <c r="H22" i="185"/>
  <c r="H22" i="245" s="1"/>
  <c r="G22" i="185"/>
  <c r="F22" i="185"/>
  <c r="F22" i="245" s="1"/>
  <c r="E22" i="185"/>
  <c r="E22" i="245" s="1"/>
  <c r="D22" i="185"/>
  <c r="D22" i="245" s="1"/>
  <c r="J21" i="185"/>
  <c r="J20" i="185"/>
  <c r="J20" i="245" s="1"/>
  <c r="J19" i="185"/>
  <c r="J18" i="185"/>
  <c r="J18" i="245" s="1"/>
  <c r="J17" i="185"/>
  <c r="J17" i="245" s="1"/>
  <c r="J16" i="185"/>
  <c r="I15" i="185"/>
  <c r="I15" i="245" s="1"/>
  <c r="H15" i="185"/>
  <c r="H15" i="245" s="1"/>
  <c r="G15" i="185"/>
  <c r="G15" i="245" s="1"/>
  <c r="F15" i="185"/>
  <c r="E15" i="185"/>
  <c r="E15" i="245" s="1"/>
  <c r="D15" i="185"/>
  <c r="D15" i="245" s="1"/>
  <c r="J14" i="185"/>
  <c r="J13" i="185"/>
  <c r="J12" i="185"/>
  <c r="J11" i="185"/>
  <c r="J11" i="245" s="1"/>
  <c r="J10" i="185"/>
  <c r="J10" i="245" s="1"/>
  <c r="J9" i="185"/>
  <c r="I8" i="185"/>
  <c r="H8" i="185"/>
  <c r="H8" i="245" s="1"/>
  <c r="G8" i="185"/>
  <c r="G8" i="245" s="1"/>
  <c r="F8" i="185"/>
  <c r="F8" i="245" s="1"/>
  <c r="E8" i="185"/>
  <c r="D8" i="185"/>
  <c r="I5" i="185"/>
  <c r="I5" i="245" s="1"/>
  <c r="H5" i="185"/>
  <c r="H5" i="245" s="1"/>
  <c r="G5" i="185"/>
  <c r="G5" i="245" s="1"/>
  <c r="F5" i="185"/>
  <c r="F5" i="245" s="1"/>
  <c r="E5" i="185"/>
  <c r="E5" i="245" s="1"/>
  <c r="D5" i="185"/>
  <c r="D5" i="245" s="1"/>
  <c r="C5" i="185"/>
  <c r="C5" i="245" s="1"/>
  <c r="B1" i="185"/>
  <c r="J158" i="184"/>
  <c r="J157" i="184"/>
  <c r="J153" i="184"/>
  <c r="J152" i="184"/>
  <c r="J151" i="184"/>
  <c r="J151" i="244" s="1"/>
  <c r="J150" i="184"/>
  <c r="K150" i="184" s="1"/>
  <c r="J149" i="184"/>
  <c r="J148" i="184"/>
  <c r="J147" i="184"/>
  <c r="I146" i="184"/>
  <c r="I146" i="244" s="1"/>
  <c r="H146" i="184"/>
  <c r="H146" i="244" s="1"/>
  <c r="G146" i="184"/>
  <c r="G146" i="244" s="1"/>
  <c r="F146" i="184"/>
  <c r="F146" i="244" s="1"/>
  <c r="E146" i="184"/>
  <c r="E146" i="244" s="1"/>
  <c r="D146" i="184"/>
  <c r="D146" i="244" s="1"/>
  <c r="J145" i="184"/>
  <c r="K145" i="184" s="1"/>
  <c r="K145" i="244" s="1"/>
  <c r="J144" i="184"/>
  <c r="J143" i="184"/>
  <c r="J143" i="244" s="1"/>
  <c r="J142" i="184"/>
  <c r="J142" i="244" s="1"/>
  <c r="J141" i="184"/>
  <c r="J141" i="244" s="1"/>
  <c r="I140" i="184"/>
  <c r="I140" i="244" s="1"/>
  <c r="H140" i="184"/>
  <c r="H140" i="244" s="1"/>
  <c r="G140" i="184"/>
  <c r="G140" i="244" s="1"/>
  <c r="F140" i="184"/>
  <c r="F140" i="244" s="1"/>
  <c r="E140" i="184"/>
  <c r="E140" i="244" s="1"/>
  <c r="D140" i="184"/>
  <c r="D140" i="244" s="1"/>
  <c r="J139" i="184"/>
  <c r="J138" i="184"/>
  <c r="J138" i="244" s="1"/>
  <c r="J137" i="184"/>
  <c r="J136" i="184"/>
  <c r="J135" i="184"/>
  <c r="J134" i="184"/>
  <c r="I133" i="184"/>
  <c r="H133" i="184"/>
  <c r="G133" i="184"/>
  <c r="F133" i="184"/>
  <c r="E133" i="184"/>
  <c r="E133" i="244" s="1"/>
  <c r="D133" i="184"/>
  <c r="D133" i="244" s="1"/>
  <c r="J132" i="184"/>
  <c r="J131" i="184"/>
  <c r="J130" i="184"/>
  <c r="I129" i="184"/>
  <c r="I129" i="244" s="1"/>
  <c r="H129" i="184"/>
  <c r="H129" i="244" s="1"/>
  <c r="G129" i="184"/>
  <c r="G129" i="244" s="1"/>
  <c r="F129" i="184"/>
  <c r="F129" i="244" s="1"/>
  <c r="E129" i="184"/>
  <c r="E129" i="244" s="1"/>
  <c r="D129" i="184"/>
  <c r="J127" i="184"/>
  <c r="J126" i="184"/>
  <c r="J126" i="244" s="1"/>
  <c r="J125" i="184"/>
  <c r="J124" i="184"/>
  <c r="J123" i="184"/>
  <c r="K123" i="184" s="1"/>
  <c r="K123" i="244" s="1"/>
  <c r="J122" i="184"/>
  <c r="J122" i="244" s="1"/>
  <c r="J121" i="184"/>
  <c r="J120" i="184"/>
  <c r="J120" i="244" s="1"/>
  <c r="J119" i="184"/>
  <c r="J118" i="184"/>
  <c r="J118" i="244" s="1"/>
  <c r="J117" i="184"/>
  <c r="J116" i="184"/>
  <c r="J115" i="184"/>
  <c r="I114" i="184"/>
  <c r="I114" i="244" s="1"/>
  <c r="H114" i="184"/>
  <c r="G114" i="184"/>
  <c r="G114" i="244" s="1"/>
  <c r="F114" i="184"/>
  <c r="F114" i="244" s="1"/>
  <c r="E114" i="184"/>
  <c r="E114" i="244" s="1"/>
  <c r="D114" i="184"/>
  <c r="D114" i="244" s="1"/>
  <c r="J113" i="184"/>
  <c r="J112" i="184"/>
  <c r="K112" i="184" s="1"/>
  <c r="K112" i="244" s="1"/>
  <c r="J111" i="184"/>
  <c r="J110" i="184"/>
  <c r="J109" i="184"/>
  <c r="J109" i="244" s="1"/>
  <c r="J108" i="184"/>
  <c r="J107" i="184"/>
  <c r="J106" i="184"/>
  <c r="J106" i="244" s="1"/>
  <c r="J105" i="184"/>
  <c r="J105" i="244" s="1"/>
  <c r="J104" i="184"/>
  <c r="J104" i="244" s="1"/>
  <c r="J103" i="184"/>
  <c r="J102" i="184"/>
  <c r="J101" i="184"/>
  <c r="J101" i="244" s="1"/>
  <c r="J100" i="184"/>
  <c r="J100" i="244" s="1"/>
  <c r="J99" i="184"/>
  <c r="J98" i="184"/>
  <c r="J98" i="244" s="1"/>
  <c r="J97" i="184"/>
  <c r="J97" i="244" s="1"/>
  <c r="J96" i="184"/>
  <c r="J96" i="244" s="1"/>
  <c r="J95" i="184"/>
  <c r="J95" i="244" s="1"/>
  <c r="J94" i="184"/>
  <c r="I93" i="184"/>
  <c r="H93" i="184"/>
  <c r="H93" i="244" s="1"/>
  <c r="G93" i="184"/>
  <c r="G93" i="244" s="1"/>
  <c r="F93" i="184"/>
  <c r="E93" i="184"/>
  <c r="D93" i="184"/>
  <c r="J88" i="184"/>
  <c r="J88" i="244" s="1"/>
  <c r="J87" i="184"/>
  <c r="J86" i="184"/>
  <c r="J86" i="244" s="1"/>
  <c r="J85" i="184"/>
  <c r="J85" i="244" s="1"/>
  <c r="J84" i="184"/>
  <c r="J83" i="184"/>
  <c r="J83" i="244" s="1"/>
  <c r="I82" i="184"/>
  <c r="I82" i="244" s="1"/>
  <c r="H82" i="184"/>
  <c r="H82" i="244" s="1"/>
  <c r="G82" i="184"/>
  <c r="G82" i="244" s="1"/>
  <c r="F82" i="184"/>
  <c r="F82" i="244" s="1"/>
  <c r="E82" i="184"/>
  <c r="E82" i="244" s="1"/>
  <c r="D82" i="184"/>
  <c r="D82" i="244" s="1"/>
  <c r="J81" i="184"/>
  <c r="J80" i="184"/>
  <c r="J79" i="184"/>
  <c r="J79" i="244" s="1"/>
  <c r="I78" i="184"/>
  <c r="I78" i="244" s="1"/>
  <c r="H78" i="184"/>
  <c r="H78" i="244" s="1"/>
  <c r="G78" i="184"/>
  <c r="G78" i="244" s="1"/>
  <c r="F78" i="184"/>
  <c r="F78" i="244" s="1"/>
  <c r="E78" i="184"/>
  <c r="E78" i="244" s="1"/>
  <c r="D78" i="184"/>
  <c r="D78" i="244" s="1"/>
  <c r="J77" i="184"/>
  <c r="J76" i="184"/>
  <c r="I75" i="184"/>
  <c r="I75" i="244" s="1"/>
  <c r="H75" i="184"/>
  <c r="H75" i="244" s="1"/>
  <c r="G75" i="184"/>
  <c r="G75" i="244" s="1"/>
  <c r="F75" i="184"/>
  <c r="F75" i="244" s="1"/>
  <c r="E75" i="184"/>
  <c r="E75" i="244" s="1"/>
  <c r="D75" i="184"/>
  <c r="D75" i="244" s="1"/>
  <c r="J74" i="184"/>
  <c r="J74" i="244" s="1"/>
  <c r="J73" i="184"/>
  <c r="J72" i="184"/>
  <c r="J70" i="184" s="1"/>
  <c r="J70" i="244" s="1"/>
  <c r="J71" i="184"/>
  <c r="I70" i="184"/>
  <c r="I70" i="244" s="1"/>
  <c r="H70" i="184"/>
  <c r="H70" i="244" s="1"/>
  <c r="G70" i="184"/>
  <c r="G70" i="244" s="1"/>
  <c r="F70" i="184"/>
  <c r="F70" i="244" s="1"/>
  <c r="E70" i="184"/>
  <c r="E70" i="244" s="1"/>
  <c r="D70" i="184"/>
  <c r="D70" i="244" s="1"/>
  <c r="J69" i="184"/>
  <c r="J68" i="184"/>
  <c r="J68" i="244" s="1"/>
  <c r="J67" i="184"/>
  <c r="I66" i="184"/>
  <c r="I66" i="244" s="1"/>
  <c r="H66" i="184"/>
  <c r="H89" i="184" s="1"/>
  <c r="H89" i="244" s="1"/>
  <c r="G66" i="184"/>
  <c r="F66" i="184"/>
  <c r="E66" i="184"/>
  <c r="D66" i="184"/>
  <c r="J64" i="184"/>
  <c r="J63" i="184"/>
  <c r="J62" i="184"/>
  <c r="J61" i="184"/>
  <c r="J61" i="244" s="1"/>
  <c r="I60" i="184"/>
  <c r="H60" i="184"/>
  <c r="H60" i="244" s="1"/>
  <c r="G60" i="184"/>
  <c r="G60" i="244" s="1"/>
  <c r="F60" i="184"/>
  <c r="F60" i="244" s="1"/>
  <c r="E60" i="184"/>
  <c r="E60" i="244" s="1"/>
  <c r="D60" i="184"/>
  <c r="D60" i="244" s="1"/>
  <c r="J59" i="184"/>
  <c r="J58" i="184"/>
  <c r="J58" i="244" s="1"/>
  <c r="J57" i="184"/>
  <c r="J56" i="184"/>
  <c r="J56" i="244" s="1"/>
  <c r="I55" i="184"/>
  <c r="I55" i="244" s="1"/>
  <c r="H55" i="184"/>
  <c r="H55" i="244" s="1"/>
  <c r="G55" i="184"/>
  <c r="G55" i="244" s="1"/>
  <c r="F55" i="184"/>
  <c r="F55" i="244" s="1"/>
  <c r="E55" i="184"/>
  <c r="E55" i="244" s="1"/>
  <c r="D55" i="184"/>
  <c r="D55" i="244" s="1"/>
  <c r="J54" i="184"/>
  <c r="J54" i="244" s="1"/>
  <c r="J53" i="184"/>
  <c r="J53" i="244" s="1"/>
  <c r="J52" i="184"/>
  <c r="J52" i="244" s="1"/>
  <c r="J51" i="184"/>
  <c r="J50" i="184"/>
  <c r="J50" i="244" s="1"/>
  <c r="I49" i="184"/>
  <c r="I49" i="244" s="1"/>
  <c r="H49" i="184"/>
  <c r="H49" i="244" s="1"/>
  <c r="G49" i="184"/>
  <c r="G49" i="244" s="1"/>
  <c r="F49" i="184"/>
  <c r="F49" i="244" s="1"/>
  <c r="E49" i="184"/>
  <c r="D49" i="184"/>
  <c r="J48" i="184"/>
  <c r="J47" i="184"/>
  <c r="J47" i="244" s="1"/>
  <c r="J46" i="184"/>
  <c r="J46" i="244" s="1"/>
  <c r="J45" i="184"/>
  <c r="J45" i="244" s="1"/>
  <c r="J44" i="184"/>
  <c r="J43" i="184"/>
  <c r="J43" i="244" s="1"/>
  <c r="J42" i="184"/>
  <c r="J42" i="244" s="1"/>
  <c r="J41" i="184"/>
  <c r="J40" i="184"/>
  <c r="K40" i="184" s="1"/>
  <c r="J39" i="184"/>
  <c r="J38" i="184"/>
  <c r="I37" i="184"/>
  <c r="I37" i="244" s="1"/>
  <c r="H37" i="184"/>
  <c r="H37" i="244" s="1"/>
  <c r="G37" i="184"/>
  <c r="G37" i="244" s="1"/>
  <c r="F37" i="184"/>
  <c r="F37" i="244" s="1"/>
  <c r="E37" i="184"/>
  <c r="E37" i="244" s="1"/>
  <c r="D37" i="184"/>
  <c r="D37" i="244" s="1"/>
  <c r="J36" i="184"/>
  <c r="J35" i="184"/>
  <c r="J34" i="184"/>
  <c r="J34" i="244" s="1"/>
  <c r="J33" i="184"/>
  <c r="J33" i="244" s="1"/>
  <c r="J32" i="184"/>
  <c r="J32" i="244" s="1"/>
  <c r="J31" i="184"/>
  <c r="J30" i="184"/>
  <c r="I29" i="184"/>
  <c r="I29" i="244" s="1"/>
  <c r="H29" i="184"/>
  <c r="H29" i="244" s="1"/>
  <c r="G29" i="184"/>
  <c r="G29" i="244" s="1"/>
  <c r="F29" i="184"/>
  <c r="F29" i="244" s="1"/>
  <c r="E29" i="184"/>
  <c r="E29" i="244" s="1"/>
  <c r="D29" i="184"/>
  <c r="D29" i="244" s="1"/>
  <c r="J28" i="184"/>
  <c r="J27" i="184"/>
  <c r="J27" i="244" s="1"/>
  <c r="J26" i="184"/>
  <c r="J25" i="184"/>
  <c r="J24" i="184"/>
  <c r="J23" i="184"/>
  <c r="I22" i="184"/>
  <c r="I22" i="244" s="1"/>
  <c r="H22" i="184"/>
  <c r="H22" i="244" s="1"/>
  <c r="G22" i="184"/>
  <c r="G22" i="244" s="1"/>
  <c r="F22" i="184"/>
  <c r="E22" i="184"/>
  <c r="E22" i="244" s="1"/>
  <c r="D22" i="184"/>
  <c r="D22" i="244" s="1"/>
  <c r="J21" i="184"/>
  <c r="J20" i="184"/>
  <c r="J19" i="184"/>
  <c r="J19" i="244" s="1"/>
  <c r="J18" i="184"/>
  <c r="J18" i="244" s="1"/>
  <c r="J17" i="184"/>
  <c r="J16" i="184"/>
  <c r="I15" i="184"/>
  <c r="I15" i="244" s="1"/>
  <c r="H15" i="184"/>
  <c r="H15" i="244" s="1"/>
  <c r="G15" i="184"/>
  <c r="G15" i="244" s="1"/>
  <c r="F15" i="184"/>
  <c r="F15" i="244" s="1"/>
  <c r="E15" i="184"/>
  <c r="E15" i="244" s="1"/>
  <c r="D15" i="184"/>
  <c r="D15" i="244" s="1"/>
  <c r="J14" i="184"/>
  <c r="J14" i="244" s="1"/>
  <c r="J13" i="184"/>
  <c r="J12" i="184"/>
  <c r="J11" i="184"/>
  <c r="J10" i="184"/>
  <c r="J10" i="244" s="1"/>
  <c r="J9" i="184"/>
  <c r="J9" i="244" s="1"/>
  <c r="I8" i="184"/>
  <c r="H8" i="184"/>
  <c r="H8" i="244" s="1"/>
  <c r="G8" i="184"/>
  <c r="G8" i="244" s="1"/>
  <c r="F8" i="184"/>
  <c r="F8" i="244" s="1"/>
  <c r="E8" i="184"/>
  <c r="E8" i="244" s="1"/>
  <c r="D8" i="184"/>
  <c r="D8" i="244" s="1"/>
  <c r="I5" i="184"/>
  <c r="H5" i="184"/>
  <c r="G5" i="184"/>
  <c r="F5" i="184"/>
  <c r="E5" i="184"/>
  <c r="D5" i="184"/>
  <c r="D5" i="188" s="1"/>
  <c r="C5" i="184"/>
  <c r="C5" i="244" s="1"/>
  <c r="B1" i="184"/>
  <c r="H24" i="183"/>
  <c r="H23" i="183"/>
  <c r="H22" i="183"/>
  <c r="H22" i="243" s="1"/>
  <c r="H21" i="183"/>
  <c r="H20" i="183"/>
  <c r="H19" i="183"/>
  <c r="H19" i="243" s="1"/>
  <c r="H18" i="183"/>
  <c r="H18" i="243" s="1"/>
  <c r="H17" i="183"/>
  <c r="H16" i="183"/>
  <c r="H16" i="243" s="1"/>
  <c r="H15" i="183"/>
  <c r="H14" i="183"/>
  <c r="H14" i="243" s="1"/>
  <c r="H13" i="183"/>
  <c r="H12" i="183"/>
  <c r="H12" i="243" s="1"/>
  <c r="H11" i="183"/>
  <c r="H10" i="183"/>
  <c r="H9" i="183"/>
  <c r="H9" i="243" s="1"/>
  <c r="H8" i="183"/>
  <c r="H8" i="243" s="1"/>
  <c r="H7" i="183"/>
  <c r="E5" i="183"/>
  <c r="E5" i="243" s="1"/>
  <c r="D5" i="183"/>
  <c r="D5" i="243" s="1"/>
  <c r="C1" i="183"/>
  <c r="H24" i="182"/>
  <c r="H24" i="242" s="1"/>
  <c r="H23" i="182"/>
  <c r="H23" i="242" s="1"/>
  <c r="I23" i="242" s="1"/>
  <c r="H22" i="182"/>
  <c r="H21" i="182"/>
  <c r="H20" i="182"/>
  <c r="H19" i="182"/>
  <c r="H18" i="182"/>
  <c r="H17" i="182"/>
  <c r="H16" i="182"/>
  <c r="H15" i="182"/>
  <c r="H14" i="182"/>
  <c r="H13" i="182"/>
  <c r="H12" i="182"/>
  <c r="H11" i="182"/>
  <c r="H10" i="182"/>
  <c r="H9" i="182"/>
  <c r="H8" i="182"/>
  <c r="H7" i="182"/>
  <c r="E5" i="182"/>
  <c r="E5" i="242" s="1"/>
  <c r="D5" i="182"/>
  <c r="D5" i="242" s="1"/>
  <c r="C1" i="182"/>
  <c r="A4" i="181"/>
  <c r="D24" i="180"/>
  <c r="D30" i="180" s="1"/>
  <c r="E22" i="180"/>
  <c r="D18" i="180"/>
  <c r="D18" i="240" s="1"/>
  <c r="H4" i="180"/>
  <c r="H4" i="240" s="1"/>
  <c r="J1" i="180"/>
  <c r="E22" i="179"/>
  <c r="D19" i="179"/>
  <c r="H4" i="179"/>
  <c r="H4" i="239" s="1"/>
  <c r="I2" i="179"/>
  <c r="I2" i="180" s="1"/>
  <c r="J1" i="179"/>
  <c r="J159" i="178"/>
  <c r="J158" i="178"/>
  <c r="J158" i="238" s="1"/>
  <c r="J157" i="178"/>
  <c r="J157" i="238" s="1"/>
  <c r="J156" i="178"/>
  <c r="J155" i="178"/>
  <c r="J155" i="238" s="1"/>
  <c r="J154" i="178"/>
  <c r="J154" i="238" s="1"/>
  <c r="K154" i="238" s="1"/>
  <c r="J153" i="178"/>
  <c r="J153" i="238" s="1"/>
  <c r="K153" i="238" s="1"/>
  <c r="I152" i="178"/>
  <c r="H152" i="178"/>
  <c r="H152" i="238" s="1"/>
  <c r="G152" i="178"/>
  <c r="G152" i="238" s="1"/>
  <c r="F152" i="178"/>
  <c r="F152" i="238" s="1"/>
  <c r="E152" i="178"/>
  <c r="E152" i="238" s="1"/>
  <c r="D152" i="178"/>
  <c r="J151" i="178"/>
  <c r="J151" i="238" s="1"/>
  <c r="J150" i="178"/>
  <c r="J150" i="238" s="1"/>
  <c r="J149" i="178"/>
  <c r="J148" i="178"/>
  <c r="I147" i="178"/>
  <c r="I147" i="238" s="1"/>
  <c r="H147" i="178"/>
  <c r="H147" i="238" s="1"/>
  <c r="G147" i="178"/>
  <c r="G147" i="238" s="1"/>
  <c r="F147" i="178"/>
  <c r="F147" i="238" s="1"/>
  <c r="E147" i="178"/>
  <c r="E147" i="238" s="1"/>
  <c r="D147" i="178"/>
  <c r="D147" i="238" s="1"/>
  <c r="J146" i="178"/>
  <c r="J145" i="178"/>
  <c r="J144" i="178"/>
  <c r="J144" i="238" s="1"/>
  <c r="J143" i="178"/>
  <c r="K143" i="178" s="1"/>
  <c r="J142" i="178"/>
  <c r="J142" i="238" s="1"/>
  <c r="J141" i="178"/>
  <c r="I140" i="178"/>
  <c r="I140" i="238" s="1"/>
  <c r="H140" i="178"/>
  <c r="G140" i="178"/>
  <c r="F140" i="178"/>
  <c r="F140" i="238" s="1"/>
  <c r="E140" i="178"/>
  <c r="E140" i="238" s="1"/>
  <c r="D140" i="178"/>
  <c r="D140" i="238" s="1"/>
  <c r="J139" i="178"/>
  <c r="J138" i="178"/>
  <c r="J137" i="178"/>
  <c r="K137" i="178" s="1"/>
  <c r="I136" i="178"/>
  <c r="I136" i="238" s="1"/>
  <c r="H136" i="178"/>
  <c r="G136" i="178"/>
  <c r="G136" i="238" s="1"/>
  <c r="F136" i="178"/>
  <c r="E136" i="178"/>
  <c r="E136" i="238" s="1"/>
  <c r="D136" i="178"/>
  <c r="D136" i="238" s="1"/>
  <c r="J134" i="178"/>
  <c r="J134" i="238" s="1"/>
  <c r="J133" i="178"/>
  <c r="J133" i="238" s="1"/>
  <c r="J132" i="178"/>
  <c r="J132" i="238" s="1"/>
  <c r="J131" i="178"/>
  <c r="J131" i="238" s="1"/>
  <c r="J130" i="178"/>
  <c r="J129" i="178"/>
  <c r="J129" i="238" s="1"/>
  <c r="J128" i="178"/>
  <c r="J128" i="238" s="1"/>
  <c r="J127" i="178"/>
  <c r="J126" i="178"/>
  <c r="J126" i="238" s="1"/>
  <c r="J125" i="178"/>
  <c r="J124" i="178"/>
  <c r="K124" i="178" s="1"/>
  <c r="J123" i="178"/>
  <c r="J123" i="238" s="1"/>
  <c r="J122" i="178"/>
  <c r="I121" i="178"/>
  <c r="I121" i="238" s="1"/>
  <c r="H121" i="178"/>
  <c r="H121" i="238" s="1"/>
  <c r="G121" i="178"/>
  <c r="F121" i="178"/>
  <c r="F121" i="238" s="1"/>
  <c r="E121" i="178"/>
  <c r="E121" i="238" s="1"/>
  <c r="D121" i="178"/>
  <c r="J120" i="178"/>
  <c r="J120" i="238" s="1"/>
  <c r="J119" i="178"/>
  <c r="J118" i="178"/>
  <c r="J118" i="238" s="1"/>
  <c r="J117" i="178"/>
  <c r="J116" i="178"/>
  <c r="J116" i="238" s="1"/>
  <c r="J115" i="178"/>
  <c r="J114" i="178"/>
  <c r="J114" i="238" s="1"/>
  <c r="J113" i="178"/>
  <c r="J112" i="178"/>
  <c r="J111" i="178"/>
  <c r="J110" i="178"/>
  <c r="J110" i="238" s="1"/>
  <c r="J109" i="178"/>
  <c r="J109" i="238" s="1"/>
  <c r="J108" i="178"/>
  <c r="J107" i="178"/>
  <c r="J107" i="238" s="1"/>
  <c r="J106" i="178"/>
  <c r="J106" i="238" s="1"/>
  <c r="J105" i="178"/>
  <c r="J105" i="238" s="1"/>
  <c r="J104" i="178"/>
  <c r="J103" i="178"/>
  <c r="J102" i="178"/>
  <c r="J102" i="238" s="1"/>
  <c r="J101" i="178"/>
  <c r="J101" i="238" s="1"/>
  <c r="I100" i="178"/>
  <c r="H100" i="178"/>
  <c r="H100" i="238" s="1"/>
  <c r="G100" i="178"/>
  <c r="G100" i="238" s="1"/>
  <c r="F100" i="178"/>
  <c r="F100" i="238" s="1"/>
  <c r="E100" i="178"/>
  <c r="D100" i="178"/>
  <c r="D100" i="238" s="1"/>
  <c r="C97" i="178"/>
  <c r="K96" i="178"/>
  <c r="K164" i="178" s="1"/>
  <c r="J91" i="178"/>
  <c r="J91" i="238" s="1"/>
  <c r="J90" i="178"/>
  <c r="J89" i="178"/>
  <c r="J89" i="238" s="1"/>
  <c r="J88" i="178"/>
  <c r="J87" i="178"/>
  <c r="J86" i="178"/>
  <c r="I85" i="178"/>
  <c r="I85" i="238" s="1"/>
  <c r="H85" i="178"/>
  <c r="H85" i="238" s="1"/>
  <c r="G85" i="178"/>
  <c r="G85" i="238" s="1"/>
  <c r="F85" i="178"/>
  <c r="F85" i="238" s="1"/>
  <c r="E85" i="178"/>
  <c r="E85" i="238" s="1"/>
  <c r="D85" i="178"/>
  <c r="D85" i="238" s="1"/>
  <c r="J84" i="178"/>
  <c r="J83" i="178"/>
  <c r="J82" i="178"/>
  <c r="J81" i="178" s="1"/>
  <c r="J81" i="238" s="1"/>
  <c r="I81" i="178"/>
  <c r="I81" i="238" s="1"/>
  <c r="H81" i="178"/>
  <c r="H81" i="238" s="1"/>
  <c r="G81" i="178"/>
  <c r="G81" i="238" s="1"/>
  <c r="F81" i="178"/>
  <c r="F81" i="238" s="1"/>
  <c r="E81" i="178"/>
  <c r="E81" i="238" s="1"/>
  <c r="D81" i="178"/>
  <c r="D81" i="238" s="1"/>
  <c r="J80" i="178"/>
  <c r="J79" i="178"/>
  <c r="J78" i="178" s="1"/>
  <c r="J78" i="238" s="1"/>
  <c r="I78" i="178"/>
  <c r="H78" i="178"/>
  <c r="H78" i="238" s="1"/>
  <c r="G78" i="178"/>
  <c r="G78" i="238" s="1"/>
  <c r="F78" i="178"/>
  <c r="F78" i="238" s="1"/>
  <c r="E78" i="178"/>
  <c r="E78" i="238" s="1"/>
  <c r="D78" i="178"/>
  <c r="D78" i="238" s="1"/>
  <c r="J77" i="178"/>
  <c r="K77" i="178" s="1"/>
  <c r="J76" i="178"/>
  <c r="J76" i="238" s="1"/>
  <c r="J75" i="178"/>
  <c r="J75" i="238" s="1"/>
  <c r="J74" i="178"/>
  <c r="I73" i="178"/>
  <c r="I73" i="238" s="1"/>
  <c r="H73" i="178"/>
  <c r="H73" i="238" s="1"/>
  <c r="G73" i="178"/>
  <c r="F73" i="178"/>
  <c r="E73" i="178"/>
  <c r="E73" i="238" s="1"/>
  <c r="D73" i="178"/>
  <c r="D73" i="238" s="1"/>
  <c r="J72" i="178"/>
  <c r="J71" i="178"/>
  <c r="J70" i="178"/>
  <c r="I69" i="178"/>
  <c r="I69" i="238" s="1"/>
  <c r="H69" i="178"/>
  <c r="G69" i="178"/>
  <c r="G69" i="238" s="1"/>
  <c r="F69" i="178"/>
  <c r="F69" i="238" s="1"/>
  <c r="E69" i="178"/>
  <c r="D69" i="178"/>
  <c r="J67" i="178"/>
  <c r="J66" i="178"/>
  <c r="J65" i="178"/>
  <c r="J65" i="238" s="1"/>
  <c r="J64" i="178"/>
  <c r="I63" i="178"/>
  <c r="I63" i="238" s="1"/>
  <c r="H63" i="178"/>
  <c r="H63" i="238" s="1"/>
  <c r="G63" i="178"/>
  <c r="G63" i="238" s="1"/>
  <c r="F63" i="178"/>
  <c r="F63" i="238" s="1"/>
  <c r="E63" i="178"/>
  <c r="E63" i="238" s="1"/>
  <c r="D63" i="178"/>
  <c r="D63" i="238" s="1"/>
  <c r="J62" i="178"/>
  <c r="J61" i="178"/>
  <c r="J58" i="178" s="1"/>
  <c r="J58" i="238" s="1"/>
  <c r="J60" i="178"/>
  <c r="J60" i="238" s="1"/>
  <c r="J59" i="178"/>
  <c r="J59" i="238" s="1"/>
  <c r="I58" i="178"/>
  <c r="I58" i="238" s="1"/>
  <c r="H58" i="178"/>
  <c r="H58" i="238" s="1"/>
  <c r="G58" i="178"/>
  <c r="G58" i="238" s="1"/>
  <c r="F58" i="178"/>
  <c r="F58" i="238" s="1"/>
  <c r="E58" i="178"/>
  <c r="E58" i="238" s="1"/>
  <c r="D58" i="178"/>
  <c r="D58" i="238" s="1"/>
  <c r="J57" i="178"/>
  <c r="J56" i="178"/>
  <c r="J56" i="238" s="1"/>
  <c r="J55" i="178"/>
  <c r="J55" i="238" s="1"/>
  <c r="J54" i="178"/>
  <c r="J53" i="178"/>
  <c r="I52" i="178"/>
  <c r="I52" i="238" s="1"/>
  <c r="H52" i="178"/>
  <c r="H52" i="238" s="1"/>
  <c r="G52" i="178"/>
  <c r="F52" i="178"/>
  <c r="F52" i="238" s="1"/>
  <c r="E52" i="178"/>
  <c r="E52" i="238" s="1"/>
  <c r="D52" i="178"/>
  <c r="D52" i="238" s="1"/>
  <c r="J51" i="178"/>
  <c r="J50" i="178"/>
  <c r="J50" i="238" s="1"/>
  <c r="J49" i="178"/>
  <c r="J49" i="238" s="1"/>
  <c r="J48" i="178"/>
  <c r="J47" i="178"/>
  <c r="J47" i="238" s="1"/>
  <c r="J46" i="178"/>
  <c r="J45" i="178"/>
  <c r="J45" i="238" s="1"/>
  <c r="J44" i="178"/>
  <c r="K44" i="178" s="1"/>
  <c r="J43" i="178"/>
  <c r="K43" i="178" s="1"/>
  <c r="J42" i="178"/>
  <c r="J42" i="238" s="1"/>
  <c r="J41" i="178"/>
  <c r="I40" i="178"/>
  <c r="I40" i="238" s="1"/>
  <c r="H40" i="178"/>
  <c r="G40" i="178"/>
  <c r="G40" i="238" s="1"/>
  <c r="F40" i="178"/>
  <c r="F40" i="238" s="1"/>
  <c r="E40" i="178"/>
  <c r="D40" i="178"/>
  <c r="D40" i="238" s="1"/>
  <c r="J39" i="178"/>
  <c r="J38" i="178"/>
  <c r="J37" i="178"/>
  <c r="J37" i="238" s="1"/>
  <c r="J36" i="178"/>
  <c r="J35" i="178"/>
  <c r="J34" i="178"/>
  <c r="J34" i="238" s="1"/>
  <c r="J33" i="178"/>
  <c r="J33" i="238" s="1"/>
  <c r="I32" i="178"/>
  <c r="I32" i="238" s="1"/>
  <c r="H32" i="178"/>
  <c r="H32" i="238" s="1"/>
  <c r="G32" i="178"/>
  <c r="G32" i="238" s="1"/>
  <c r="F32" i="178"/>
  <c r="F32" i="238" s="1"/>
  <c r="E32" i="178"/>
  <c r="E32" i="238" s="1"/>
  <c r="D32" i="178"/>
  <c r="D32" i="238" s="1"/>
  <c r="J31" i="178"/>
  <c r="J30" i="178"/>
  <c r="J29" i="178"/>
  <c r="J28" i="178"/>
  <c r="J28" i="238" s="1"/>
  <c r="J27" i="178"/>
  <c r="J26" i="178"/>
  <c r="I25" i="178"/>
  <c r="I25" i="238" s="1"/>
  <c r="H25" i="178"/>
  <c r="H25" i="238" s="1"/>
  <c r="G25" i="178"/>
  <c r="G25" i="238" s="1"/>
  <c r="F25" i="178"/>
  <c r="F25" i="238" s="1"/>
  <c r="E25" i="178"/>
  <c r="E25" i="238" s="1"/>
  <c r="D25" i="178"/>
  <c r="D25" i="238" s="1"/>
  <c r="J24" i="178"/>
  <c r="J23" i="178"/>
  <c r="J23" i="238" s="1"/>
  <c r="J22" i="178"/>
  <c r="J21" i="178"/>
  <c r="J20" i="178"/>
  <c r="J19" i="178"/>
  <c r="J19" i="238" s="1"/>
  <c r="I18" i="178"/>
  <c r="I18" i="238" s="1"/>
  <c r="H18" i="178"/>
  <c r="H18" i="238" s="1"/>
  <c r="G18" i="178"/>
  <c r="G18" i="238" s="1"/>
  <c r="F18" i="178"/>
  <c r="F18" i="238" s="1"/>
  <c r="E18" i="178"/>
  <c r="E18" i="238" s="1"/>
  <c r="D18" i="178"/>
  <c r="D18" i="238" s="1"/>
  <c r="J17" i="178"/>
  <c r="J17" i="238" s="1"/>
  <c r="J16" i="178"/>
  <c r="J15" i="178"/>
  <c r="J14" i="178"/>
  <c r="J13" i="178"/>
  <c r="J12" i="178"/>
  <c r="I11" i="178"/>
  <c r="H11" i="178"/>
  <c r="H11" i="238" s="1"/>
  <c r="G11" i="178"/>
  <c r="G11" i="238" s="1"/>
  <c r="F11" i="178"/>
  <c r="E11" i="178"/>
  <c r="E11" i="238" s="1"/>
  <c r="D11" i="178"/>
  <c r="D11" i="238" s="1"/>
  <c r="C8" i="178"/>
  <c r="A3" i="178"/>
  <c r="B1" i="178"/>
  <c r="J159" i="177"/>
  <c r="J159" i="237" s="1"/>
  <c r="J158" i="177"/>
  <c r="J157" i="177"/>
  <c r="J157" i="237" s="1"/>
  <c r="J156" i="177"/>
  <c r="J156" i="237" s="1"/>
  <c r="J155" i="177"/>
  <c r="J154" i="177"/>
  <c r="J154" i="237" s="1"/>
  <c r="J153" i="177"/>
  <c r="J153" i="237" s="1"/>
  <c r="I152" i="177"/>
  <c r="I152" i="237" s="1"/>
  <c r="H152" i="177"/>
  <c r="G152" i="177"/>
  <c r="F152" i="177"/>
  <c r="F152" i="237" s="1"/>
  <c r="E152" i="177"/>
  <c r="E152" i="237" s="1"/>
  <c r="D152" i="177"/>
  <c r="D152" i="237" s="1"/>
  <c r="J151" i="177"/>
  <c r="J150" i="177"/>
  <c r="J149" i="177"/>
  <c r="J148" i="177"/>
  <c r="I147" i="177"/>
  <c r="I147" i="237" s="1"/>
  <c r="H147" i="177"/>
  <c r="H147" i="237" s="1"/>
  <c r="G147" i="177"/>
  <c r="G147" i="237" s="1"/>
  <c r="F147" i="177"/>
  <c r="F147" i="237" s="1"/>
  <c r="E147" i="177"/>
  <c r="E147" i="237" s="1"/>
  <c r="D147" i="177"/>
  <c r="D147" i="237" s="1"/>
  <c r="J146" i="177"/>
  <c r="J145" i="177"/>
  <c r="J145" i="237" s="1"/>
  <c r="J144" i="177"/>
  <c r="J143" i="177"/>
  <c r="J143" i="237" s="1"/>
  <c r="J142" i="177"/>
  <c r="J141" i="177"/>
  <c r="I140" i="177"/>
  <c r="I140" i="237" s="1"/>
  <c r="H140" i="177"/>
  <c r="H140" i="237" s="1"/>
  <c r="G140" i="177"/>
  <c r="G140" i="237" s="1"/>
  <c r="F140" i="177"/>
  <c r="F140" i="237" s="1"/>
  <c r="E140" i="177"/>
  <c r="D140" i="177"/>
  <c r="D140" i="237" s="1"/>
  <c r="J139" i="177"/>
  <c r="J136" i="177" s="1"/>
  <c r="J136" i="237" s="1"/>
  <c r="J138" i="177"/>
  <c r="J137" i="177"/>
  <c r="J137" i="237" s="1"/>
  <c r="I136" i="177"/>
  <c r="I136" i="237" s="1"/>
  <c r="H136" i="177"/>
  <c r="H136" i="237" s="1"/>
  <c r="G136" i="177"/>
  <c r="G136" i="237" s="1"/>
  <c r="F136" i="177"/>
  <c r="E136" i="177"/>
  <c r="E136" i="237" s="1"/>
  <c r="D136" i="177"/>
  <c r="D136" i="237" s="1"/>
  <c r="J134" i="177"/>
  <c r="J133" i="177"/>
  <c r="J132" i="177"/>
  <c r="J131" i="177"/>
  <c r="J130" i="177"/>
  <c r="J129" i="177"/>
  <c r="J129" i="237" s="1"/>
  <c r="J128" i="177"/>
  <c r="J128" i="237" s="1"/>
  <c r="J127" i="177"/>
  <c r="J126" i="177"/>
  <c r="J125" i="177"/>
  <c r="J125" i="237" s="1"/>
  <c r="J124" i="177"/>
  <c r="J123" i="177"/>
  <c r="J122" i="177"/>
  <c r="J122" i="237" s="1"/>
  <c r="I121" i="177"/>
  <c r="I121" i="237" s="1"/>
  <c r="H121" i="177"/>
  <c r="H121" i="237" s="1"/>
  <c r="G121" i="177"/>
  <c r="F121" i="177"/>
  <c r="F121" i="237" s="1"/>
  <c r="E121" i="177"/>
  <c r="E121" i="237" s="1"/>
  <c r="D121" i="177"/>
  <c r="J120" i="177"/>
  <c r="J119" i="177"/>
  <c r="J119" i="237" s="1"/>
  <c r="J118" i="177"/>
  <c r="J117" i="177"/>
  <c r="J117" i="237" s="1"/>
  <c r="J116" i="177"/>
  <c r="J115" i="177"/>
  <c r="J115" i="237" s="1"/>
  <c r="J114" i="177"/>
  <c r="J114" i="237" s="1"/>
  <c r="J113" i="177"/>
  <c r="J113" i="237" s="1"/>
  <c r="J112" i="177"/>
  <c r="J112" i="237" s="1"/>
  <c r="J111" i="177"/>
  <c r="J110" i="177"/>
  <c r="J109" i="177"/>
  <c r="J109" i="237" s="1"/>
  <c r="K109" i="237" s="1"/>
  <c r="J108" i="177"/>
  <c r="J107" i="177"/>
  <c r="J106" i="177"/>
  <c r="J105" i="177"/>
  <c r="J104" i="177"/>
  <c r="J103" i="177"/>
  <c r="J102" i="177"/>
  <c r="I100" i="177"/>
  <c r="I100" i="237" s="1"/>
  <c r="H100" i="177"/>
  <c r="G100" i="177"/>
  <c r="G100" i="237" s="1"/>
  <c r="F100" i="177"/>
  <c r="E100" i="177"/>
  <c r="E135" i="177" s="1"/>
  <c r="E135" i="237" s="1"/>
  <c r="D100" i="177"/>
  <c r="D100" i="237" s="1"/>
  <c r="C97" i="177"/>
  <c r="K96" i="177"/>
  <c r="K164" i="177" s="1"/>
  <c r="J91" i="177"/>
  <c r="J90" i="177"/>
  <c r="J89" i="177"/>
  <c r="J88" i="177"/>
  <c r="J87" i="177"/>
  <c r="J86" i="177"/>
  <c r="I85" i="177"/>
  <c r="I85" i="237" s="1"/>
  <c r="H85" i="177"/>
  <c r="H85" i="237" s="1"/>
  <c r="G85" i="177"/>
  <c r="G85" i="237" s="1"/>
  <c r="F85" i="177"/>
  <c r="F85" i="237" s="1"/>
  <c r="E85" i="177"/>
  <c r="E85" i="237" s="1"/>
  <c r="D85" i="177"/>
  <c r="D85" i="237" s="1"/>
  <c r="J84" i="177"/>
  <c r="K84" i="177" s="1"/>
  <c r="J83" i="177"/>
  <c r="J82" i="177"/>
  <c r="I81" i="177"/>
  <c r="I81" i="237" s="1"/>
  <c r="H81" i="177"/>
  <c r="H81" i="237" s="1"/>
  <c r="G81" i="177"/>
  <c r="G81" i="237" s="1"/>
  <c r="F81" i="177"/>
  <c r="F81" i="237" s="1"/>
  <c r="E81" i="177"/>
  <c r="E81" i="237" s="1"/>
  <c r="D81" i="177"/>
  <c r="D81" i="237" s="1"/>
  <c r="J80" i="177"/>
  <c r="J79" i="177"/>
  <c r="J79" i="237" s="1"/>
  <c r="I78" i="177"/>
  <c r="I78" i="237" s="1"/>
  <c r="H78" i="177"/>
  <c r="H78" i="237" s="1"/>
  <c r="G78" i="177"/>
  <c r="G78" i="237" s="1"/>
  <c r="F78" i="177"/>
  <c r="F78" i="237" s="1"/>
  <c r="E78" i="177"/>
  <c r="E78" i="237" s="1"/>
  <c r="D78" i="177"/>
  <c r="J77" i="177"/>
  <c r="J77" i="237" s="1"/>
  <c r="K77" i="237" s="1"/>
  <c r="J76" i="177"/>
  <c r="J75" i="177"/>
  <c r="J75" i="237" s="1"/>
  <c r="J74" i="177"/>
  <c r="J74" i="237" s="1"/>
  <c r="I73" i="177"/>
  <c r="H73" i="177"/>
  <c r="H73" i="237" s="1"/>
  <c r="G73" i="177"/>
  <c r="G73" i="237" s="1"/>
  <c r="F73" i="177"/>
  <c r="F73" i="237" s="1"/>
  <c r="E73" i="177"/>
  <c r="E73" i="237" s="1"/>
  <c r="D73" i="177"/>
  <c r="D73" i="237" s="1"/>
  <c r="J72" i="177"/>
  <c r="J72" i="237" s="1"/>
  <c r="J71" i="177"/>
  <c r="J70" i="177"/>
  <c r="I69" i="177"/>
  <c r="I69" i="237" s="1"/>
  <c r="H69" i="177"/>
  <c r="G69" i="177"/>
  <c r="F69" i="177"/>
  <c r="E69" i="177"/>
  <c r="E69" i="237" s="1"/>
  <c r="D69" i="177"/>
  <c r="D69" i="237" s="1"/>
  <c r="J67" i="177"/>
  <c r="J66" i="177"/>
  <c r="J66" i="237" s="1"/>
  <c r="K66" i="237" s="1"/>
  <c r="J65" i="177"/>
  <c r="J64" i="177"/>
  <c r="J64" i="237" s="1"/>
  <c r="I63" i="177"/>
  <c r="H63" i="177"/>
  <c r="H63" i="237" s="1"/>
  <c r="G63" i="177"/>
  <c r="G63" i="237" s="1"/>
  <c r="F63" i="177"/>
  <c r="F63" i="237" s="1"/>
  <c r="E63" i="177"/>
  <c r="D63" i="177"/>
  <c r="D63" i="237" s="1"/>
  <c r="J62" i="177"/>
  <c r="J61" i="177"/>
  <c r="J60" i="177"/>
  <c r="J60" i="237" s="1"/>
  <c r="J59" i="177"/>
  <c r="I58" i="177"/>
  <c r="I58" i="237" s="1"/>
  <c r="H58" i="177"/>
  <c r="H58" i="237" s="1"/>
  <c r="G58" i="177"/>
  <c r="F58" i="177"/>
  <c r="F58" i="237" s="1"/>
  <c r="E58" i="177"/>
  <c r="E58" i="237" s="1"/>
  <c r="D58" i="177"/>
  <c r="D58" i="237" s="1"/>
  <c r="J57" i="177"/>
  <c r="J56" i="177"/>
  <c r="J56" i="237" s="1"/>
  <c r="J55" i="177"/>
  <c r="J55" i="237" s="1"/>
  <c r="J54" i="177"/>
  <c r="J53" i="177"/>
  <c r="I52" i="177"/>
  <c r="I52" i="237" s="1"/>
  <c r="H52" i="177"/>
  <c r="H52" i="237" s="1"/>
  <c r="G52" i="177"/>
  <c r="G52" i="237" s="1"/>
  <c r="F52" i="177"/>
  <c r="E52" i="177"/>
  <c r="E52" i="237" s="1"/>
  <c r="D52" i="177"/>
  <c r="D52" i="237" s="1"/>
  <c r="J51" i="177"/>
  <c r="J51" i="237" s="1"/>
  <c r="J50" i="177"/>
  <c r="J50" i="237" s="1"/>
  <c r="J49" i="177"/>
  <c r="J48" i="177"/>
  <c r="J48" i="237" s="1"/>
  <c r="J47" i="177"/>
  <c r="J47" i="237" s="1"/>
  <c r="J46" i="177"/>
  <c r="J46" i="237" s="1"/>
  <c r="J45" i="177"/>
  <c r="J45" i="237" s="1"/>
  <c r="J44" i="177"/>
  <c r="J43" i="177"/>
  <c r="J42" i="177"/>
  <c r="J42" i="237" s="1"/>
  <c r="J41" i="177"/>
  <c r="I40" i="177"/>
  <c r="I40" i="237" s="1"/>
  <c r="H40" i="177"/>
  <c r="H40" i="237" s="1"/>
  <c r="G40" i="177"/>
  <c r="G40" i="237" s="1"/>
  <c r="F40" i="177"/>
  <c r="F40" i="237" s="1"/>
  <c r="E40" i="177"/>
  <c r="E40" i="237" s="1"/>
  <c r="D40" i="177"/>
  <c r="D40" i="237" s="1"/>
  <c r="J39" i="177"/>
  <c r="J38" i="177"/>
  <c r="J37" i="177"/>
  <c r="J36" i="177"/>
  <c r="J36" i="237" s="1"/>
  <c r="J35" i="177"/>
  <c r="K35" i="177" s="1"/>
  <c r="J34" i="177"/>
  <c r="J33" i="177"/>
  <c r="I32" i="177"/>
  <c r="I32" i="237" s="1"/>
  <c r="H32" i="177"/>
  <c r="H32" i="237" s="1"/>
  <c r="G32" i="177"/>
  <c r="G32" i="237" s="1"/>
  <c r="F32" i="177"/>
  <c r="F32" i="237" s="1"/>
  <c r="E32" i="177"/>
  <c r="E32" i="237" s="1"/>
  <c r="D32" i="177"/>
  <c r="D32" i="237" s="1"/>
  <c r="J31" i="177"/>
  <c r="J30" i="177"/>
  <c r="J30" i="237" s="1"/>
  <c r="J29" i="177"/>
  <c r="J29" i="237" s="1"/>
  <c r="J28" i="177"/>
  <c r="J27" i="177"/>
  <c r="J26" i="177"/>
  <c r="I25" i="177"/>
  <c r="I25" i="237" s="1"/>
  <c r="H25" i="177"/>
  <c r="H25" i="237" s="1"/>
  <c r="G25" i="177"/>
  <c r="G25" i="237" s="1"/>
  <c r="F25" i="177"/>
  <c r="F25" i="237" s="1"/>
  <c r="E25" i="177"/>
  <c r="D25" i="177"/>
  <c r="D25" i="237" s="1"/>
  <c r="J24" i="177"/>
  <c r="J24" i="237" s="1"/>
  <c r="J23" i="177"/>
  <c r="J23" i="237" s="1"/>
  <c r="J22" i="177"/>
  <c r="J21" i="177"/>
  <c r="J20" i="177"/>
  <c r="J19" i="177"/>
  <c r="J19" i="237" s="1"/>
  <c r="I18" i="177"/>
  <c r="I18" i="237" s="1"/>
  <c r="H18" i="177"/>
  <c r="H18" i="237" s="1"/>
  <c r="G18" i="177"/>
  <c r="G18" i="237" s="1"/>
  <c r="F18" i="177"/>
  <c r="F18" i="237" s="1"/>
  <c r="E18" i="177"/>
  <c r="E18" i="237" s="1"/>
  <c r="D18" i="177"/>
  <c r="J17" i="177"/>
  <c r="J17" i="237" s="1"/>
  <c r="J16" i="177"/>
  <c r="J15" i="177"/>
  <c r="J14" i="177"/>
  <c r="J14" i="237" s="1"/>
  <c r="J13" i="177"/>
  <c r="J12" i="177"/>
  <c r="H11" i="177"/>
  <c r="G11" i="177"/>
  <c r="G11" i="237" s="1"/>
  <c r="F11" i="177"/>
  <c r="F11" i="237" s="1"/>
  <c r="E11" i="177"/>
  <c r="E11" i="237" s="1"/>
  <c r="D11" i="177"/>
  <c r="C8" i="177"/>
  <c r="A3" i="177"/>
  <c r="B1" i="177"/>
  <c r="J159" i="176"/>
  <c r="J158" i="176"/>
  <c r="J158" i="236" s="1"/>
  <c r="J157" i="176"/>
  <c r="J156" i="176"/>
  <c r="J156" i="236" s="1"/>
  <c r="J155" i="176"/>
  <c r="J154" i="176"/>
  <c r="J153" i="176"/>
  <c r="J153" i="236" s="1"/>
  <c r="I152" i="176"/>
  <c r="I152" i="236" s="1"/>
  <c r="H152" i="176"/>
  <c r="H152" i="236" s="1"/>
  <c r="G152" i="176"/>
  <c r="F152" i="176"/>
  <c r="F152" i="236" s="1"/>
  <c r="E152" i="176"/>
  <c r="E152" i="236" s="1"/>
  <c r="D152" i="176"/>
  <c r="D152" i="236" s="1"/>
  <c r="J151" i="176"/>
  <c r="J150" i="176"/>
  <c r="J150" i="236" s="1"/>
  <c r="J149" i="176"/>
  <c r="J148" i="176"/>
  <c r="J148" i="236" s="1"/>
  <c r="I147" i="176"/>
  <c r="I147" i="236" s="1"/>
  <c r="H147" i="176"/>
  <c r="H147" i="236" s="1"/>
  <c r="G147" i="176"/>
  <c r="G147" i="236" s="1"/>
  <c r="F147" i="176"/>
  <c r="F147" i="236" s="1"/>
  <c r="E147" i="176"/>
  <c r="E147" i="236" s="1"/>
  <c r="D147" i="176"/>
  <c r="J146" i="176"/>
  <c r="J145" i="176"/>
  <c r="K145" i="176" s="1"/>
  <c r="J144" i="176"/>
  <c r="J144" i="236" s="1"/>
  <c r="J143" i="176"/>
  <c r="J142" i="176"/>
  <c r="J141" i="176"/>
  <c r="J141" i="236" s="1"/>
  <c r="I140" i="176"/>
  <c r="H140" i="176"/>
  <c r="G140" i="176"/>
  <c r="G140" i="236" s="1"/>
  <c r="F140" i="176"/>
  <c r="F140" i="236" s="1"/>
  <c r="E140" i="176"/>
  <c r="E140" i="236" s="1"/>
  <c r="D140" i="176"/>
  <c r="D140" i="236" s="1"/>
  <c r="J139" i="176"/>
  <c r="H20" i="180" s="1"/>
  <c r="J138" i="176"/>
  <c r="J138" i="236" s="1"/>
  <c r="J137" i="176"/>
  <c r="I136" i="176"/>
  <c r="I136" i="236" s="1"/>
  <c r="H136" i="176"/>
  <c r="H136" i="236" s="1"/>
  <c r="G136" i="176"/>
  <c r="G136" i="236" s="1"/>
  <c r="F136" i="176"/>
  <c r="F136" i="236" s="1"/>
  <c r="E136" i="176"/>
  <c r="D136" i="176"/>
  <c r="D136" i="236" s="1"/>
  <c r="J134" i="176"/>
  <c r="J134" i="236" s="1"/>
  <c r="J133" i="176"/>
  <c r="J132" i="176"/>
  <c r="J132" i="236" s="1"/>
  <c r="J131" i="176"/>
  <c r="J130" i="176"/>
  <c r="J129" i="176"/>
  <c r="J129" i="236" s="1"/>
  <c r="J128" i="176"/>
  <c r="J127" i="176"/>
  <c r="J126" i="176"/>
  <c r="J126" i="236" s="1"/>
  <c r="J125" i="176"/>
  <c r="J124" i="176"/>
  <c r="J123" i="176"/>
  <c r="J123" i="236" s="1"/>
  <c r="J122" i="176"/>
  <c r="I121" i="176"/>
  <c r="H121" i="176"/>
  <c r="H121" i="236" s="1"/>
  <c r="G121" i="176"/>
  <c r="G121" i="236" s="1"/>
  <c r="F121" i="176"/>
  <c r="E121" i="176"/>
  <c r="E121" i="236" s="1"/>
  <c r="D121" i="176"/>
  <c r="J120" i="176"/>
  <c r="J120" i="236" s="1"/>
  <c r="J119" i="176"/>
  <c r="J118" i="176"/>
  <c r="J118" i="236" s="1"/>
  <c r="J117" i="176"/>
  <c r="J117" i="236" s="1"/>
  <c r="K117" i="236" s="1"/>
  <c r="J116" i="176"/>
  <c r="J115" i="176"/>
  <c r="J115" i="236" s="1"/>
  <c r="J114" i="176"/>
  <c r="J114" i="236" s="1"/>
  <c r="J113" i="176"/>
  <c r="J113" i="236" s="1"/>
  <c r="J112" i="176"/>
  <c r="J112" i="236" s="1"/>
  <c r="J111" i="176"/>
  <c r="J111" i="236" s="1"/>
  <c r="J110" i="176"/>
  <c r="J110" i="236" s="1"/>
  <c r="J109" i="176"/>
  <c r="J109" i="236" s="1"/>
  <c r="J108" i="176"/>
  <c r="J107" i="176"/>
  <c r="J106" i="176"/>
  <c r="J106" i="236" s="1"/>
  <c r="K106" i="236" s="1"/>
  <c r="J105" i="176"/>
  <c r="J104" i="176"/>
  <c r="J103" i="176"/>
  <c r="J102" i="176"/>
  <c r="J101" i="176"/>
  <c r="J101" i="236" s="1"/>
  <c r="I100" i="176"/>
  <c r="I100" i="236" s="1"/>
  <c r="H100" i="176"/>
  <c r="H100" i="236" s="1"/>
  <c r="G100" i="176"/>
  <c r="G135" i="176" s="1"/>
  <c r="G135" i="236" s="1"/>
  <c r="F100" i="176"/>
  <c r="F100" i="236" s="1"/>
  <c r="E100" i="176"/>
  <c r="E100" i="236" s="1"/>
  <c r="D100" i="176"/>
  <c r="D100" i="236" s="1"/>
  <c r="C97" i="176"/>
  <c r="K96" i="176"/>
  <c r="K164" i="176" s="1"/>
  <c r="J91" i="176"/>
  <c r="J90" i="176"/>
  <c r="J90" i="236" s="1"/>
  <c r="J89" i="176"/>
  <c r="J89" i="236" s="1"/>
  <c r="J88" i="176"/>
  <c r="J87" i="176"/>
  <c r="J86" i="176"/>
  <c r="I85" i="176"/>
  <c r="I85" i="236" s="1"/>
  <c r="H85" i="176"/>
  <c r="H85" i="236" s="1"/>
  <c r="G85" i="176"/>
  <c r="G85" i="236" s="1"/>
  <c r="F85" i="176"/>
  <c r="F85" i="236" s="1"/>
  <c r="E85" i="176"/>
  <c r="E85" i="236" s="1"/>
  <c r="D85" i="176"/>
  <c r="D85" i="236" s="1"/>
  <c r="J84" i="176"/>
  <c r="J83" i="176"/>
  <c r="J82" i="176"/>
  <c r="I81" i="176"/>
  <c r="I81" i="236" s="1"/>
  <c r="H81" i="176"/>
  <c r="H81" i="236" s="1"/>
  <c r="G81" i="176"/>
  <c r="G81" i="236" s="1"/>
  <c r="F81" i="176"/>
  <c r="F81" i="236" s="1"/>
  <c r="E81" i="176"/>
  <c r="E81" i="236" s="1"/>
  <c r="D81" i="176"/>
  <c r="D81" i="236" s="1"/>
  <c r="J80" i="176"/>
  <c r="J79" i="176"/>
  <c r="J79" i="236" s="1"/>
  <c r="I78" i="176"/>
  <c r="I78" i="236" s="1"/>
  <c r="H78" i="176"/>
  <c r="H78" i="236" s="1"/>
  <c r="G78" i="176"/>
  <c r="F78" i="176"/>
  <c r="E78" i="176"/>
  <c r="E78" i="236" s="1"/>
  <c r="D78" i="176"/>
  <c r="D78" i="236" s="1"/>
  <c r="J77" i="176"/>
  <c r="J76" i="176"/>
  <c r="J76" i="236" s="1"/>
  <c r="J75" i="176"/>
  <c r="J74" i="176"/>
  <c r="J74" i="236" s="1"/>
  <c r="I73" i="176"/>
  <c r="H73" i="176"/>
  <c r="H73" i="236" s="1"/>
  <c r="G73" i="176"/>
  <c r="G73" i="236" s="1"/>
  <c r="F73" i="176"/>
  <c r="F73" i="236" s="1"/>
  <c r="E73" i="176"/>
  <c r="E73" i="236" s="1"/>
  <c r="D73" i="176"/>
  <c r="D73" i="236" s="1"/>
  <c r="J72" i="176"/>
  <c r="J72" i="236" s="1"/>
  <c r="J71" i="176"/>
  <c r="J71" i="236" s="1"/>
  <c r="J70" i="176"/>
  <c r="I69" i="176"/>
  <c r="H69" i="176"/>
  <c r="G69" i="176"/>
  <c r="G69" i="236" s="1"/>
  <c r="F69" i="176"/>
  <c r="F69" i="236" s="1"/>
  <c r="E69" i="176"/>
  <c r="D69" i="176"/>
  <c r="D69" i="236" s="1"/>
  <c r="J67" i="176"/>
  <c r="J67" i="236" s="1"/>
  <c r="J66" i="176"/>
  <c r="J66" i="236" s="1"/>
  <c r="J65" i="176"/>
  <c r="J64" i="176"/>
  <c r="J64" i="236" s="1"/>
  <c r="I63" i="176"/>
  <c r="I63" i="236" s="1"/>
  <c r="H63" i="176"/>
  <c r="H63" i="236" s="1"/>
  <c r="G63" i="176"/>
  <c r="G63" i="236" s="1"/>
  <c r="F63" i="176"/>
  <c r="F63" i="236" s="1"/>
  <c r="E63" i="176"/>
  <c r="E63" i="236" s="1"/>
  <c r="D63" i="176"/>
  <c r="D63" i="236" s="1"/>
  <c r="J62" i="176"/>
  <c r="J62" i="236" s="1"/>
  <c r="J61" i="176"/>
  <c r="J61" i="236" s="1"/>
  <c r="J60" i="176"/>
  <c r="J59" i="176"/>
  <c r="I58" i="176"/>
  <c r="I58" i="236" s="1"/>
  <c r="H58" i="176"/>
  <c r="H58" i="236" s="1"/>
  <c r="G58" i="176"/>
  <c r="G58" i="236" s="1"/>
  <c r="F58" i="176"/>
  <c r="F58" i="236" s="1"/>
  <c r="E58" i="176"/>
  <c r="E58" i="236" s="1"/>
  <c r="D58" i="176"/>
  <c r="D58" i="236" s="1"/>
  <c r="J57" i="176"/>
  <c r="J57" i="236" s="1"/>
  <c r="J56" i="176"/>
  <c r="J56" i="236" s="1"/>
  <c r="J55" i="176"/>
  <c r="K55" i="176" s="1"/>
  <c r="J54" i="176"/>
  <c r="J54" i="236" s="1"/>
  <c r="J53" i="176"/>
  <c r="I52" i="176"/>
  <c r="I52" i="236" s="1"/>
  <c r="H52" i="176"/>
  <c r="H52" i="236" s="1"/>
  <c r="G52" i="176"/>
  <c r="G52" i="236" s="1"/>
  <c r="F52" i="176"/>
  <c r="F52" i="236" s="1"/>
  <c r="E52" i="176"/>
  <c r="E52" i="236" s="1"/>
  <c r="D52" i="176"/>
  <c r="D52" i="236" s="1"/>
  <c r="J51" i="176"/>
  <c r="J51" i="236" s="1"/>
  <c r="J50" i="176"/>
  <c r="J50" i="236" s="1"/>
  <c r="J49" i="176"/>
  <c r="J48" i="176"/>
  <c r="J48" i="236" s="1"/>
  <c r="J47" i="176"/>
  <c r="J46" i="176"/>
  <c r="J45" i="176"/>
  <c r="J45" i="236" s="1"/>
  <c r="J44" i="176"/>
  <c r="J43" i="176"/>
  <c r="J43" i="236" s="1"/>
  <c r="J42" i="176"/>
  <c r="J41" i="176"/>
  <c r="J41" i="236" s="1"/>
  <c r="I40" i="176"/>
  <c r="I40" i="236" s="1"/>
  <c r="H40" i="176"/>
  <c r="G40" i="176"/>
  <c r="G40" i="236" s="1"/>
  <c r="F40" i="176"/>
  <c r="F40" i="236" s="1"/>
  <c r="E40" i="176"/>
  <c r="E40" i="236" s="1"/>
  <c r="D40" i="176"/>
  <c r="D40" i="236" s="1"/>
  <c r="J39" i="176"/>
  <c r="J38" i="176"/>
  <c r="J37" i="176"/>
  <c r="J37" i="236" s="1"/>
  <c r="J36" i="176"/>
  <c r="J36" i="236" s="1"/>
  <c r="J35" i="176"/>
  <c r="J34" i="176"/>
  <c r="J34" i="236" s="1"/>
  <c r="J33" i="176"/>
  <c r="J33" i="236" s="1"/>
  <c r="I32" i="176"/>
  <c r="I32" i="236" s="1"/>
  <c r="H32" i="176"/>
  <c r="H32" i="236" s="1"/>
  <c r="G32" i="176"/>
  <c r="G32" i="236" s="1"/>
  <c r="F32" i="176"/>
  <c r="F32" i="236" s="1"/>
  <c r="E32" i="176"/>
  <c r="E32" i="236" s="1"/>
  <c r="D32" i="176"/>
  <c r="D32" i="236" s="1"/>
  <c r="J31" i="176"/>
  <c r="J30" i="176"/>
  <c r="J29" i="176"/>
  <c r="J29" i="236" s="1"/>
  <c r="J28" i="176"/>
  <c r="J27" i="176"/>
  <c r="J26" i="176"/>
  <c r="J26" i="236" s="1"/>
  <c r="I25" i="176"/>
  <c r="I25" i="236" s="1"/>
  <c r="H25" i="176"/>
  <c r="H25" i="236" s="1"/>
  <c r="G25" i="176"/>
  <c r="G25" i="236" s="1"/>
  <c r="F25" i="176"/>
  <c r="F25" i="236" s="1"/>
  <c r="E25" i="176"/>
  <c r="E25" i="236" s="1"/>
  <c r="D25" i="176"/>
  <c r="D25" i="236" s="1"/>
  <c r="J24" i="176"/>
  <c r="J23" i="176"/>
  <c r="J23" i="236" s="1"/>
  <c r="J22" i="176"/>
  <c r="J21" i="176"/>
  <c r="J20" i="176"/>
  <c r="J19" i="176"/>
  <c r="J19" i="236" s="1"/>
  <c r="I18" i="176"/>
  <c r="I18" i="236" s="1"/>
  <c r="H18" i="176"/>
  <c r="H18" i="236" s="1"/>
  <c r="G18" i="176"/>
  <c r="F18" i="176"/>
  <c r="F18" i="236" s="1"/>
  <c r="E18" i="176"/>
  <c r="E18" i="236" s="1"/>
  <c r="D18" i="176"/>
  <c r="D18" i="236" s="1"/>
  <c r="J17" i="176"/>
  <c r="J16" i="176"/>
  <c r="J15" i="176"/>
  <c r="J15" i="236" s="1"/>
  <c r="J14" i="176"/>
  <c r="J13" i="176"/>
  <c r="J12" i="176"/>
  <c r="J12" i="236" s="1"/>
  <c r="I11" i="176"/>
  <c r="H11" i="176"/>
  <c r="H11" i="236" s="1"/>
  <c r="G11" i="176"/>
  <c r="G11" i="236" s="1"/>
  <c r="F11" i="176"/>
  <c r="E11" i="176"/>
  <c r="D11" i="176"/>
  <c r="D11" i="236" s="1"/>
  <c r="C8" i="176"/>
  <c r="A3" i="176"/>
  <c r="B1" i="176"/>
  <c r="J159" i="175"/>
  <c r="J158" i="175"/>
  <c r="J157" i="175"/>
  <c r="J156" i="175"/>
  <c r="J155" i="175"/>
  <c r="J155" i="235" s="1"/>
  <c r="J154" i="175"/>
  <c r="J153" i="175"/>
  <c r="I152" i="175"/>
  <c r="I152" i="235" s="1"/>
  <c r="H152" i="175"/>
  <c r="H152" i="235" s="1"/>
  <c r="G152" i="175"/>
  <c r="G152" i="235" s="1"/>
  <c r="F152" i="175"/>
  <c r="E152" i="175"/>
  <c r="E152" i="235" s="1"/>
  <c r="D152" i="175"/>
  <c r="D152" i="235" s="1"/>
  <c r="J151" i="175"/>
  <c r="J151" i="235" s="1"/>
  <c r="J150" i="175"/>
  <c r="J149" i="175"/>
  <c r="J149" i="235" s="1"/>
  <c r="J148" i="175"/>
  <c r="J148" i="235" s="1"/>
  <c r="I147" i="175"/>
  <c r="I147" i="235" s="1"/>
  <c r="H147" i="175"/>
  <c r="H147" i="235" s="1"/>
  <c r="G147" i="175"/>
  <c r="G147" i="235" s="1"/>
  <c r="F147" i="175"/>
  <c r="F147" i="235" s="1"/>
  <c r="E147" i="175"/>
  <c r="E147" i="235" s="1"/>
  <c r="D147" i="175"/>
  <c r="D147" i="235" s="1"/>
  <c r="J146" i="175"/>
  <c r="J145" i="175"/>
  <c r="J144" i="175"/>
  <c r="J143" i="175"/>
  <c r="J142" i="175"/>
  <c r="J142" i="235" s="1"/>
  <c r="J141" i="175"/>
  <c r="I140" i="175"/>
  <c r="H140" i="175"/>
  <c r="H140" i="235" s="1"/>
  <c r="G140" i="175"/>
  <c r="G140" i="235" s="1"/>
  <c r="F140" i="175"/>
  <c r="F140" i="235" s="1"/>
  <c r="E140" i="175"/>
  <c r="E140" i="235" s="1"/>
  <c r="D140" i="175"/>
  <c r="D140" i="235" s="1"/>
  <c r="J139" i="175"/>
  <c r="J138" i="175"/>
  <c r="H20" i="179" s="1"/>
  <c r="J137" i="175"/>
  <c r="J137" i="235" s="1"/>
  <c r="I136" i="175"/>
  <c r="H136" i="175"/>
  <c r="H136" i="235" s="1"/>
  <c r="G136" i="175"/>
  <c r="F136" i="175"/>
  <c r="E136" i="175"/>
  <c r="D136" i="175"/>
  <c r="D136" i="235" s="1"/>
  <c r="J134" i="175"/>
  <c r="J133" i="175"/>
  <c r="J132" i="175"/>
  <c r="J132" i="235" s="1"/>
  <c r="J131" i="175"/>
  <c r="J130" i="175"/>
  <c r="J129" i="175"/>
  <c r="J128" i="175"/>
  <c r="J128" i="235" s="1"/>
  <c r="J127" i="175"/>
  <c r="K127" i="175" s="1"/>
  <c r="J126" i="175"/>
  <c r="J125" i="175"/>
  <c r="J124" i="175"/>
  <c r="J123" i="175"/>
  <c r="J122" i="175"/>
  <c r="I121" i="175"/>
  <c r="I121" i="235" s="1"/>
  <c r="H121" i="175"/>
  <c r="H121" i="235" s="1"/>
  <c r="G121" i="175"/>
  <c r="F121" i="175"/>
  <c r="F121" i="235" s="1"/>
  <c r="E121" i="175"/>
  <c r="D121" i="175"/>
  <c r="D121" i="235" s="1"/>
  <c r="J120" i="175"/>
  <c r="J119" i="175"/>
  <c r="J118" i="175"/>
  <c r="J118" i="235" s="1"/>
  <c r="J117" i="175"/>
  <c r="J117" i="235" s="1"/>
  <c r="J116" i="175"/>
  <c r="J116" i="235" s="1"/>
  <c r="J115" i="175"/>
  <c r="J115" i="235" s="1"/>
  <c r="J114" i="175"/>
  <c r="J113" i="175"/>
  <c r="J113" i="235" s="1"/>
  <c r="J112" i="175"/>
  <c r="J112" i="235" s="1"/>
  <c r="J111" i="175"/>
  <c r="J110" i="175"/>
  <c r="J109" i="175"/>
  <c r="J109" i="235" s="1"/>
  <c r="J108" i="175"/>
  <c r="J108" i="235" s="1"/>
  <c r="J107" i="175"/>
  <c r="J107" i="235" s="1"/>
  <c r="J106" i="175"/>
  <c r="K106" i="175" s="1"/>
  <c r="K106" i="235" s="1"/>
  <c r="J105" i="175"/>
  <c r="J104" i="175"/>
  <c r="J103" i="175"/>
  <c r="H8" i="179" s="1"/>
  <c r="H8" i="239" s="1"/>
  <c r="J102" i="175"/>
  <c r="H7" i="179" s="1"/>
  <c r="H7" i="239" s="1"/>
  <c r="J101" i="175"/>
  <c r="I100" i="175"/>
  <c r="H100" i="175"/>
  <c r="H100" i="235" s="1"/>
  <c r="G100" i="175"/>
  <c r="F100" i="175"/>
  <c r="F100" i="235" s="1"/>
  <c r="E100" i="175"/>
  <c r="E100" i="235" s="1"/>
  <c r="D100" i="175"/>
  <c r="C97" i="175"/>
  <c r="K96" i="175"/>
  <c r="K164" i="175" s="1"/>
  <c r="J91" i="175"/>
  <c r="J90" i="175"/>
  <c r="J89" i="175"/>
  <c r="J89" i="235" s="1"/>
  <c r="J88" i="175"/>
  <c r="J87" i="175"/>
  <c r="J87" i="235" s="1"/>
  <c r="K87" i="235" s="1"/>
  <c r="J86" i="175"/>
  <c r="I85" i="175"/>
  <c r="I85" i="235" s="1"/>
  <c r="H85" i="175"/>
  <c r="H85" i="235" s="1"/>
  <c r="G85" i="175"/>
  <c r="G85" i="235" s="1"/>
  <c r="F85" i="175"/>
  <c r="F85" i="235" s="1"/>
  <c r="E85" i="175"/>
  <c r="E85" i="235" s="1"/>
  <c r="D85" i="175"/>
  <c r="D85" i="235" s="1"/>
  <c r="J84" i="175"/>
  <c r="J84" i="235" s="1"/>
  <c r="J83" i="175"/>
  <c r="J82" i="175"/>
  <c r="I81" i="175"/>
  <c r="I81" i="235" s="1"/>
  <c r="H81" i="175"/>
  <c r="H81" i="235" s="1"/>
  <c r="G81" i="175"/>
  <c r="G81" i="235" s="1"/>
  <c r="F81" i="175"/>
  <c r="F81" i="235" s="1"/>
  <c r="E81" i="175"/>
  <c r="E81" i="235" s="1"/>
  <c r="D81" i="175"/>
  <c r="D81" i="235" s="1"/>
  <c r="J80" i="175"/>
  <c r="J79" i="175"/>
  <c r="I78" i="175"/>
  <c r="I78" i="235" s="1"/>
  <c r="H78" i="175"/>
  <c r="H78" i="235" s="1"/>
  <c r="G78" i="175"/>
  <c r="G78" i="235" s="1"/>
  <c r="F78" i="175"/>
  <c r="F78" i="235" s="1"/>
  <c r="E78" i="175"/>
  <c r="E78" i="235" s="1"/>
  <c r="D78" i="175"/>
  <c r="D78" i="235" s="1"/>
  <c r="J77" i="175"/>
  <c r="J76" i="175"/>
  <c r="J75" i="175"/>
  <c r="J74" i="175"/>
  <c r="I73" i="175"/>
  <c r="I73" i="235" s="1"/>
  <c r="H73" i="175"/>
  <c r="H73" i="235" s="1"/>
  <c r="G73" i="175"/>
  <c r="G73" i="235" s="1"/>
  <c r="F73" i="175"/>
  <c r="F73" i="235" s="1"/>
  <c r="E73" i="175"/>
  <c r="D73" i="175"/>
  <c r="D73" i="235" s="1"/>
  <c r="J72" i="175"/>
  <c r="J72" i="235" s="1"/>
  <c r="J71" i="175"/>
  <c r="J71" i="235" s="1"/>
  <c r="K71" i="235" s="1"/>
  <c r="J70" i="175"/>
  <c r="I69" i="175"/>
  <c r="H69" i="175"/>
  <c r="G69" i="175"/>
  <c r="G69" i="235" s="1"/>
  <c r="F69" i="175"/>
  <c r="E69" i="175"/>
  <c r="E69" i="235" s="1"/>
  <c r="D69" i="175"/>
  <c r="J67" i="175"/>
  <c r="J66" i="175"/>
  <c r="J66" i="235" s="1"/>
  <c r="J65" i="175"/>
  <c r="J64" i="175"/>
  <c r="J64" i="235" s="1"/>
  <c r="I63" i="175"/>
  <c r="I63" i="235" s="1"/>
  <c r="H63" i="175"/>
  <c r="H63" i="235" s="1"/>
  <c r="G63" i="175"/>
  <c r="G63" i="235" s="1"/>
  <c r="F63" i="175"/>
  <c r="F63" i="235" s="1"/>
  <c r="E63" i="175"/>
  <c r="E63" i="235" s="1"/>
  <c r="D63" i="175"/>
  <c r="J62" i="175"/>
  <c r="J61" i="175"/>
  <c r="J61" i="235" s="1"/>
  <c r="J60" i="175"/>
  <c r="J59" i="175"/>
  <c r="I58" i="175"/>
  <c r="I58" i="235" s="1"/>
  <c r="H58" i="175"/>
  <c r="H58" i="235" s="1"/>
  <c r="G58" i="175"/>
  <c r="G58" i="235" s="1"/>
  <c r="F58" i="175"/>
  <c r="F58" i="235" s="1"/>
  <c r="E58" i="175"/>
  <c r="E58" i="235" s="1"/>
  <c r="D58" i="175"/>
  <c r="J57" i="175"/>
  <c r="J57" i="235" s="1"/>
  <c r="J56" i="175"/>
  <c r="J55" i="175"/>
  <c r="J54" i="175"/>
  <c r="J53" i="175"/>
  <c r="J53" i="235" s="1"/>
  <c r="I52" i="175"/>
  <c r="I52" i="235" s="1"/>
  <c r="H52" i="175"/>
  <c r="H52" i="235" s="1"/>
  <c r="G52" i="175"/>
  <c r="G52" i="235" s="1"/>
  <c r="F52" i="175"/>
  <c r="F52" i="235" s="1"/>
  <c r="E52" i="175"/>
  <c r="E52" i="235" s="1"/>
  <c r="D52" i="175"/>
  <c r="D52" i="235" s="1"/>
  <c r="J51" i="175"/>
  <c r="J51" i="235" s="1"/>
  <c r="J50" i="175"/>
  <c r="J50" i="235" s="1"/>
  <c r="J49" i="175"/>
  <c r="J49" i="235" s="1"/>
  <c r="J48" i="175"/>
  <c r="J47" i="175"/>
  <c r="J47" i="235" s="1"/>
  <c r="J46" i="175"/>
  <c r="J46" i="235" s="1"/>
  <c r="J45" i="175"/>
  <c r="J45" i="235" s="1"/>
  <c r="J44" i="175"/>
  <c r="J43" i="175"/>
  <c r="J43" i="235" s="1"/>
  <c r="J42" i="175"/>
  <c r="J41" i="175"/>
  <c r="I40" i="175"/>
  <c r="I40" i="235" s="1"/>
  <c r="H40" i="175"/>
  <c r="H40" i="235" s="1"/>
  <c r="G40" i="175"/>
  <c r="F40" i="175"/>
  <c r="E40" i="175"/>
  <c r="E40" i="235" s="1"/>
  <c r="D40" i="175"/>
  <c r="J39" i="175"/>
  <c r="J38" i="175"/>
  <c r="J38" i="235" s="1"/>
  <c r="J37" i="175"/>
  <c r="J37" i="235" s="1"/>
  <c r="J36" i="175"/>
  <c r="J35" i="175"/>
  <c r="J35" i="235" s="1"/>
  <c r="J34" i="175"/>
  <c r="J33" i="175"/>
  <c r="I32" i="175"/>
  <c r="I32" i="235" s="1"/>
  <c r="H32" i="175"/>
  <c r="H32" i="235" s="1"/>
  <c r="G32" i="175"/>
  <c r="G32" i="235" s="1"/>
  <c r="F32" i="175"/>
  <c r="F32" i="235" s="1"/>
  <c r="E32" i="175"/>
  <c r="E32" i="235" s="1"/>
  <c r="D32" i="175"/>
  <c r="J31" i="175"/>
  <c r="J31" i="235" s="1"/>
  <c r="J30" i="175"/>
  <c r="J29" i="175"/>
  <c r="J29" i="235" s="1"/>
  <c r="J28" i="175"/>
  <c r="J27" i="175"/>
  <c r="J26" i="175"/>
  <c r="J26" i="235" s="1"/>
  <c r="I25" i="175"/>
  <c r="I25" i="235" s="1"/>
  <c r="H25" i="175"/>
  <c r="H25" i="235" s="1"/>
  <c r="G25" i="175"/>
  <c r="G25" i="235" s="1"/>
  <c r="F25" i="175"/>
  <c r="E25" i="175"/>
  <c r="E25" i="235" s="1"/>
  <c r="D25" i="175"/>
  <c r="D25" i="235" s="1"/>
  <c r="J24" i="175"/>
  <c r="J24" i="235" s="1"/>
  <c r="J23" i="175"/>
  <c r="J22" i="175"/>
  <c r="J22" i="235" s="1"/>
  <c r="J21" i="175"/>
  <c r="J20" i="175"/>
  <c r="J20" i="235" s="1"/>
  <c r="J19" i="175"/>
  <c r="J19" i="235" s="1"/>
  <c r="I18" i="175"/>
  <c r="I18" i="235" s="1"/>
  <c r="H18" i="175"/>
  <c r="H18" i="235" s="1"/>
  <c r="G18" i="175"/>
  <c r="G18" i="235" s="1"/>
  <c r="F18" i="175"/>
  <c r="F18" i="235" s="1"/>
  <c r="E18" i="175"/>
  <c r="E18" i="235" s="1"/>
  <c r="D18" i="175"/>
  <c r="J17" i="175"/>
  <c r="K17" i="175" s="1"/>
  <c r="J16" i="175"/>
  <c r="J16" i="235" s="1"/>
  <c r="J15" i="175"/>
  <c r="J15" i="235" s="1"/>
  <c r="J14" i="175"/>
  <c r="J13" i="175"/>
  <c r="J12" i="175"/>
  <c r="J12" i="235" s="1"/>
  <c r="I11" i="175"/>
  <c r="H11" i="175"/>
  <c r="H11" i="235" s="1"/>
  <c r="G11" i="175"/>
  <c r="G11" i="235" s="1"/>
  <c r="F11" i="175"/>
  <c r="F11" i="235" s="1"/>
  <c r="E11" i="175"/>
  <c r="E11" i="235" s="1"/>
  <c r="D11" i="175"/>
  <c r="D11" i="235" s="1"/>
  <c r="C8" i="175"/>
  <c r="A3" i="175"/>
  <c r="B1" i="175"/>
  <c r="A37" i="174"/>
  <c r="A34" i="181" s="1"/>
  <c r="A31" i="174"/>
  <c r="A28" i="181" s="1"/>
  <c r="A25" i="174"/>
  <c r="A22" i="181" s="1"/>
  <c r="A19" i="174"/>
  <c r="A16" i="181" s="1"/>
  <c r="A13" i="174"/>
  <c r="A10" i="181" s="1"/>
  <c r="B1" i="2"/>
  <c r="B2" i="79"/>
  <c r="B2" i="89"/>
  <c r="A1" i="71"/>
  <c r="B2" i="64"/>
  <c r="B2" i="63"/>
  <c r="B2" i="78"/>
  <c r="B2" i="77"/>
  <c r="B2" i="62"/>
  <c r="B36" i="134"/>
  <c r="B72" i="134" s="1"/>
  <c r="B35" i="134"/>
  <c r="B71" i="134" s="1"/>
  <c r="B99" i="134" s="1"/>
  <c r="B127" i="134" s="1"/>
  <c r="B34" i="134"/>
  <c r="B70" i="134" s="1"/>
  <c r="B33" i="134"/>
  <c r="B69" i="134" s="1"/>
  <c r="B97" i="134" s="1"/>
  <c r="B125" i="134" s="1"/>
  <c r="B32" i="134"/>
  <c r="B68" i="134" s="1"/>
  <c r="B31" i="134"/>
  <c r="B67" i="134" s="1"/>
  <c r="B30" i="134"/>
  <c r="B66" i="134" s="1"/>
  <c r="B94" i="134" s="1"/>
  <c r="B122" i="134" s="1"/>
  <c r="B29" i="134"/>
  <c r="B65" i="134" s="1"/>
  <c r="B27" i="134"/>
  <c r="B63" i="134" s="1"/>
  <c r="E1" i="128"/>
  <c r="D1" i="70"/>
  <c r="O1" i="24"/>
  <c r="D1" i="88"/>
  <c r="J1" i="66"/>
  <c r="E1" i="87"/>
  <c r="C1" i="127"/>
  <c r="C1" i="126"/>
  <c r="C1" i="125"/>
  <c r="C1" i="105"/>
  <c r="B2" i="105"/>
  <c r="B2" i="125" s="1"/>
  <c r="B2" i="126" s="1"/>
  <c r="B2" i="127" s="1"/>
  <c r="C1" i="124"/>
  <c r="C1" i="123"/>
  <c r="C1" i="122"/>
  <c r="C1" i="79"/>
  <c r="C1" i="121"/>
  <c r="C1" i="120"/>
  <c r="C1" i="119"/>
  <c r="C1" i="3"/>
  <c r="F1" i="61"/>
  <c r="F1" i="73"/>
  <c r="B1" i="132"/>
  <c r="B1" i="131"/>
  <c r="B1" i="130"/>
  <c r="B1" i="1"/>
  <c r="B2" i="3"/>
  <c r="B28" i="134"/>
  <c r="B64" i="134" s="1"/>
  <c r="A2" i="128"/>
  <c r="C6" i="128"/>
  <c r="C29" i="128" s="1"/>
  <c r="D6" i="128"/>
  <c r="D29" i="128" s="1"/>
  <c r="E6" i="128"/>
  <c r="E29" i="128" s="1"/>
  <c r="C11" i="128"/>
  <c r="C23" i="128" s="1"/>
  <c r="C25" i="128" s="1"/>
  <c r="C32" i="128"/>
  <c r="C36" i="128" s="1"/>
  <c r="C38" i="128" s="1"/>
  <c r="A2" i="70"/>
  <c r="D39" i="70"/>
  <c r="A2" i="24"/>
  <c r="O6" i="24"/>
  <c r="O7" i="24"/>
  <c r="O8" i="24"/>
  <c r="O9" i="24"/>
  <c r="O10" i="24"/>
  <c r="O11" i="24"/>
  <c r="O12" i="24"/>
  <c r="O13" i="24"/>
  <c r="O14" i="24"/>
  <c r="C15" i="24"/>
  <c r="D15" i="24"/>
  <c r="E15" i="24"/>
  <c r="F15" i="24"/>
  <c r="G15" i="24"/>
  <c r="H15" i="24"/>
  <c r="I15" i="24"/>
  <c r="J15" i="24"/>
  <c r="K15" i="24"/>
  <c r="L15" i="24"/>
  <c r="M15" i="24"/>
  <c r="N15" i="24"/>
  <c r="O17" i="24"/>
  <c r="O18" i="24"/>
  <c r="O19" i="24"/>
  <c r="O20" i="24"/>
  <c r="O21" i="24"/>
  <c r="O22" i="24"/>
  <c r="O23" i="24"/>
  <c r="O24" i="24"/>
  <c r="O25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C32" i="88"/>
  <c r="D32" i="88"/>
  <c r="D3" i="66"/>
  <c r="E4" i="66"/>
  <c r="F4" i="66"/>
  <c r="G4" i="66"/>
  <c r="H4" i="66"/>
  <c r="D6" i="66"/>
  <c r="E6" i="66"/>
  <c r="F6" i="66"/>
  <c r="G6" i="66"/>
  <c r="H6" i="66"/>
  <c r="I7" i="66"/>
  <c r="I8" i="66"/>
  <c r="D9" i="66"/>
  <c r="E9" i="66"/>
  <c r="F9" i="66"/>
  <c r="I9" i="66" s="1"/>
  <c r="G9" i="66"/>
  <c r="H9" i="66"/>
  <c r="I10" i="66"/>
  <c r="I11" i="66"/>
  <c r="D12" i="66"/>
  <c r="E12" i="66"/>
  <c r="F12" i="66"/>
  <c r="G12" i="66"/>
  <c r="H12" i="66"/>
  <c r="I13" i="66"/>
  <c r="D14" i="66"/>
  <c r="E14" i="66"/>
  <c r="F14" i="66"/>
  <c r="G14" i="66"/>
  <c r="H14" i="66"/>
  <c r="I15" i="66"/>
  <c r="D16" i="66"/>
  <c r="E16" i="66"/>
  <c r="F16" i="66"/>
  <c r="G16" i="66"/>
  <c r="H16" i="66"/>
  <c r="I17" i="66"/>
  <c r="A2" i="87"/>
  <c r="C6" i="87"/>
  <c r="C94" i="87" s="1"/>
  <c r="D94" i="87"/>
  <c r="C8" i="87"/>
  <c r="D8" i="87"/>
  <c r="E8" i="87"/>
  <c r="C15" i="87"/>
  <c r="D15" i="87"/>
  <c r="E15" i="87"/>
  <c r="C22" i="87"/>
  <c r="D22" i="87"/>
  <c r="E22" i="87"/>
  <c r="C29" i="87"/>
  <c r="D29" i="87"/>
  <c r="E29" i="87"/>
  <c r="C37" i="87"/>
  <c r="D37" i="87"/>
  <c r="E37" i="87"/>
  <c r="C49" i="87"/>
  <c r="D49" i="87"/>
  <c r="E49" i="87"/>
  <c r="C55" i="87"/>
  <c r="D55" i="87"/>
  <c r="E55" i="87"/>
  <c r="C60" i="87"/>
  <c r="D60" i="87"/>
  <c r="E60" i="87"/>
  <c r="C66" i="87"/>
  <c r="D66" i="87"/>
  <c r="E66" i="87"/>
  <c r="C70" i="87"/>
  <c r="D70" i="87"/>
  <c r="E70" i="87"/>
  <c r="C75" i="87"/>
  <c r="D75" i="87"/>
  <c r="E75" i="87"/>
  <c r="C78" i="87"/>
  <c r="D78" i="87"/>
  <c r="E78" i="87"/>
  <c r="C82" i="87"/>
  <c r="D82" i="87"/>
  <c r="E82" i="87"/>
  <c r="C96" i="87"/>
  <c r="D96" i="87"/>
  <c r="E96" i="87"/>
  <c r="C117" i="87"/>
  <c r="D117" i="87"/>
  <c r="E117" i="87"/>
  <c r="C132" i="87"/>
  <c r="D132" i="87"/>
  <c r="E132" i="87"/>
  <c r="C136" i="87"/>
  <c r="D136" i="87"/>
  <c r="E136" i="87"/>
  <c r="C143" i="87"/>
  <c r="D143" i="87"/>
  <c r="E143" i="87"/>
  <c r="C148" i="87"/>
  <c r="D148" i="87"/>
  <c r="E148" i="87"/>
  <c r="G13" i="89"/>
  <c r="G14" i="89"/>
  <c r="G15" i="89"/>
  <c r="G16" i="89"/>
  <c r="G17" i="89"/>
  <c r="G18" i="89"/>
  <c r="C19" i="89"/>
  <c r="D19" i="89"/>
  <c r="E19" i="89"/>
  <c r="F19" i="89"/>
  <c r="A23" i="89"/>
  <c r="C8" i="127"/>
  <c r="C20" i="127"/>
  <c r="C22" i="195" s="1"/>
  <c r="C26" i="127"/>
  <c r="C28" i="195" s="1"/>
  <c r="C30" i="127"/>
  <c r="C32" i="195" s="1"/>
  <c r="C37" i="127"/>
  <c r="C39" i="195" s="1"/>
  <c r="C45" i="127"/>
  <c r="C51" i="127"/>
  <c r="C8" i="126"/>
  <c r="C10" i="194" s="1"/>
  <c r="C20" i="126"/>
  <c r="C26" i="126"/>
  <c r="C28" i="194" s="1"/>
  <c r="C30" i="126"/>
  <c r="C32" i="194" s="1"/>
  <c r="C37" i="126"/>
  <c r="C39" i="194" s="1"/>
  <c r="C39" i="254" s="1"/>
  <c r="C45" i="126"/>
  <c r="C51" i="126"/>
  <c r="C51" i="194" s="1"/>
  <c r="C51" i="254" s="1"/>
  <c r="C8" i="125"/>
  <c r="C10" i="193" s="1"/>
  <c r="C20" i="125"/>
  <c r="C22" i="193" s="1"/>
  <c r="C26" i="125"/>
  <c r="C28" i="193" s="1"/>
  <c r="C30" i="125"/>
  <c r="C32" i="193" s="1"/>
  <c r="C37" i="125"/>
  <c r="C39" i="193" s="1"/>
  <c r="C45" i="125"/>
  <c r="C45" i="193" s="1"/>
  <c r="C51" i="125"/>
  <c r="C51" i="193" s="1"/>
  <c r="C8" i="105"/>
  <c r="C20" i="105"/>
  <c r="C22" i="192" s="1"/>
  <c r="C26" i="105"/>
  <c r="C28" i="192" s="1"/>
  <c r="C28" i="252" s="1"/>
  <c r="C30" i="105"/>
  <c r="C32" i="192" s="1"/>
  <c r="C37" i="105"/>
  <c r="C39" i="192" s="1"/>
  <c r="C39" i="252" s="1"/>
  <c r="C45" i="105"/>
  <c r="C45" i="192" s="1"/>
  <c r="C51" i="105"/>
  <c r="B2" i="124"/>
  <c r="C8" i="124"/>
  <c r="C20" i="124"/>
  <c r="C22" i="191" s="1"/>
  <c r="C26" i="124"/>
  <c r="C28" i="191" s="1"/>
  <c r="C31" i="124"/>
  <c r="C33" i="191" s="1"/>
  <c r="C38" i="124"/>
  <c r="C40" i="191" s="1"/>
  <c r="C46" i="124"/>
  <c r="C52" i="124"/>
  <c r="B2" i="123"/>
  <c r="C8" i="123"/>
  <c r="C20" i="123"/>
  <c r="C22" i="190" s="1"/>
  <c r="C26" i="123"/>
  <c r="C28" i="190" s="1"/>
  <c r="C31" i="123"/>
  <c r="C33" i="190" s="1"/>
  <c r="C38" i="123"/>
  <c r="C40" i="190" s="1"/>
  <c r="C46" i="123"/>
  <c r="C52" i="123"/>
  <c r="B2" i="122"/>
  <c r="C8" i="122"/>
  <c r="C10" i="189" s="1"/>
  <c r="C20" i="122"/>
  <c r="C22" i="189" s="1"/>
  <c r="C26" i="122"/>
  <c r="C28" i="189" s="1"/>
  <c r="C31" i="122"/>
  <c r="C33" i="189" s="1"/>
  <c r="C38" i="122"/>
  <c r="C40" i="189" s="1"/>
  <c r="C40" i="249" s="1"/>
  <c r="C46" i="122"/>
  <c r="C46" i="189" s="1"/>
  <c r="C46" i="249" s="1"/>
  <c r="C52" i="122"/>
  <c r="C52" i="189" s="1"/>
  <c r="C8" i="79"/>
  <c r="C20" i="79"/>
  <c r="C22" i="188" s="1"/>
  <c r="C26" i="79"/>
  <c r="C28" i="188" s="1"/>
  <c r="C31" i="79"/>
  <c r="C33" i="188" s="1"/>
  <c r="C38" i="79"/>
  <c r="C40" i="188" s="1"/>
  <c r="C46" i="79"/>
  <c r="C52" i="79"/>
  <c r="C52" i="188" s="1"/>
  <c r="B2" i="121"/>
  <c r="C8" i="121"/>
  <c r="C8" i="187" s="1"/>
  <c r="C15" i="121"/>
  <c r="C15" i="187" s="1"/>
  <c r="C22" i="121"/>
  <c r="C22" i="187" s="1"/>
  <c r="C29" i="121"/>
  <c r="C29" i="187" s="1"/>
  <c r="C37" i="121"/>
  <c r="C37" i="187" s="1"/>
  <c r="C49" i="121"/>
  <c r="C49" i="187" s="1"/>
  <c r="C55" i="121"/>
  <c r="C55" i="187" s="1"/>
  <c r="C60" i="121"/>
  <c r="C60" i="187" s="1"/>
  <c r="C66" i="121"/>
  <c r="C66" i="187" s="1"/>
  <c r="C70" i="121"/>
  <c r="C75" i="121"/>
  <c r="C75" i="187" s="1"/>
  <c r="C75" i="247" s="1"/>
  <c r="C78" i="121"/>
  <c r="C78" i="187" s="1"/>
  <c r="C82" i="121"/>
  <c r="C93" i="121"/>
  <c r="C114" i="121"/>
  <c r="C114" i="187" s="1"/>
  <c r="C114" i="247" s="1"/>
  <c r="C129" i="121"/>
  <c r="C133" i="121"/>
  <c r="C140" i="121"/>
  <c r="C140" i="187" s="1"/>
  <c r="C146" i="121"/>
  <c r="C146" i="187" s="1"/>
  <c r="B2" i="120"/>
  <c r="C8" i="120"/>
  <c r="C15" i="120"/>
  <c r="C15" i="186" s="1"/>
  <c r="C22" i="120"/>
  <c r="C22" i="186" s="1"/>
  <c r="C22" i="246" s="1"/>
  <c r="C29" i="120"/>
  <c r="C29" i="186" s="1"/>
  <c r="C37" i="120"/>
  <c r="C49" i="120"/>
  <c r="C49" i="186" s="1"/>
  <c r="C55" i="120"/>
  <c r="C55" i="186" s="1"/>
  <c r="C60" i="120"/>
  <c r="C60" i="186" s="1"/>
  <c r="C66" i="120"/>
  <c r="C70" i="120"/>
  <c r="C75" i="120"/>
  <c r="C75" i="186" s="1"/>
  <c r="C78" i="120"/>
  <c r="C78" i="186" s="1"/>
  <c r="C78" i="246" s="1"/>
  <c r="C82" i="120"/>
  <c r="C82" i="186" s="1"/>
  <c r="C82" i="246" s="1"/>
  <c r="C93" i="120"/>
  <c r="C114" i="120"/>
  <c r="C114" i="186" s="1"/>
  <c r="C129" i="120"/>
  <c r="C129" i="186" s="1"/>
  <c r="C133" i="120"/>
  <c r="C133" i="186" s="1"/>
  <c r="C140" i="120"/>
  <c r="C146" i="120"/>
  <c r="C146" i="186" s="1"/>
  <c r="B2" i="119"/>
  <c r="C8" i="119"/>
  <c r="C8" i="185" s="1"/>
  <c r="C15" i="119"/>
  <c r="C15" i="185" s="1"/>
  <c r="C22" i="119"/>
  <c r="C22" i="185" s="1"/>
  <c r="C29" i="119"/>
  <c r="C29" i="185" s="1"/>
  <c r="C37" i="119"/>
  <c r="C37" i="185" s="1"/>
  <c r="C49" i="119"/>
  <c r="C49" i="185" s="1"/>
  <c r="C55" i="119"/>
  <c r="C55" i="185" s="1"/>
  <c r="C60" i="119"/>
  <c r="C60" i="185" s="1"/>
  <c r="C66" i="119"/>
  <c r="C66" i="185" s="1"/>
  <c r="C70" i="119"/>
  <c r="C70" i="185" s="1"/>
  <c r="C75" i="119"/>
  <c r="C75" i="185" s="1"/>
  <c r="C78" i="119"/>
  <c r="C78" i="185" s="1"/>
  <c r="C82" i="119"/>
  <c r="C82" i="185" s="1"/>
  <c r="C93" i="119"/>
  <c r="C93" i="185" s="1"/>
  <c r="C114" i="119"/>
  <c r="C114" i="185" s="1"/>
  <c r="C114" i="245" s="1"/>
  <c r="C129" i="119"/>
  <c r="C129" i="185" s="1"/>
  <c r="C133" i="119"/>
  <c r="C140" i="119"/>
  <c r="C140" i="185" s="1"/>
  <c r="C140" i="245" s="1"/>
  <c r="C146" i="119"/>
  <c r="C146" i="185" s="1"/>
  <c r="C8" i="3"/>
  <c r="C8" i="184" s="1"/>
  <c r="C15" i="3"/>
  <c r="C15" i="184" s="1"/>
  <c r="C22" i="3"/>
  <c r="C22" i="184" s="1"/>
  <c r="C37" i="3"/>
  <c r="C37" i="184" s="1"/>
  <c r="C49" i="3"/>
  <c r="C49" i="184" s="1"/>
  <c r="C55" i="3"/>
  <c r="C55" i="184" s="1"/>
  <c r="C60" i="3"/>
  <c r="C60" i="184" s="1"/>
  <c r="C66" i="3"/>
  <c r="C66" i="184" s="1"/>
  <c r="C70" i="3"/>
  <c r="C70" i="184" s="1"/>
  <c r="C75" i="3"/>
  <c r="C75" i="184" s="1"/>
  <c r="C78" i="3"/>
  <c r="C78" i="184" s="1"/>
  <c r="C82" i="3"/>
  <c r="C82" i="184" s="1"/>
  <c r="C93" i="3"/>
  <c r="C114" i="3"/>
  <c r="C114" i="184" s="1"/>
  <c r="C129" i="3"/>
  <c r="C129" i="184" s="1"/>
  <c r="C133" i="3"/>
  <c r="C140" i="3"/>
  <c r="C140" i="184" s="1"/>
  <c r="C146" i="3"/>
  <c r="C146" i="184" s="1"/>
  <c r="B7" i="71"/>
  <c r="B17" i="71" s="1"/>
  <c r="B28" i="71" s="1"/>
  <c r="B38" i="71" s="1"/>
  <c r="B48" i="71" s="1"/>
  <c r="B58" i="71" s="1"/>
  <c r="B68" i="71" s="1"/>
  <c r="B78" i="71" s="1"/>
  <c r="B88" i="71" s="1"/>
  <c r="B98" i="71" s="1"/>
  <c r="C7" i="71"/>
  <c r="C17" i="71" s="1"/>
  <c r="C28" i="71" s="1"/>
  <c r="C38" i="71" s="1"/>
  <c r="C48" i="71" s="1"/>
  <c r="C58" i="71" s="1"/>
  <c r="C68" i="71" s="1"/>
  <c r="C78" i="71" s="1"/>
  <c r="C88" i="71" s="1"/>
  <c r="C98" i="71" s="1"/>
  <c r="D7" i="71"/>
  <c r="D17" i="71" s="1"/>
  <c r="D28" i="71" s="1"/>
  <c r="D38" i="71" s="1"/>
  <c r="D48" i="71" s="1"/>
  <c r="D58" i="71" s="1"/>
  <c r="D68" i="71" s="1"/>
  <c r="D78" i="71" s="1"/>
  <c r="D88" i="71" s="1"/>
  <c r="D98" i="71" s="1"/>
  <c r="E8" i="71"/>
  <c r="E9" i="71"/>
  <c r="E10" i="71"/>
  <c r="E11" i="71"/>
  <c r="E12" i="71"/>
  <c r="E13" i="71"/>
  <c r="E14" i="71"/>
  <c r="B15" i="71"/>
  <c r="C15" i="71"/>
  <c r="D15" i="71"/>
  <c r="E18" i="71"/>
  <c r="E20" i="71"/>
  <c r="E21" i="71"/>
  <c r="E22" i="71"/>
  <c r="E23" i="71"/>
  <c r="B24" i="71"/>
  <c r="C24" i="71"/>
  <c r="D24" i="71"/>
  <c r="E29" i="71"/>
  <c r="E30" i="71"/>
  <c r="E31" i="71"/>
  <c r="E32" i="71"/>
  <c r="E33" i="71"/>
  <c r="E34" i="71"/>
  <c r="E35" i="71"/>
  <c r="B36" i="71"/>
  <c r="C36" i="71"/>
  <c r="D36" i="71"/>
  <c r="E39" i="71"/>
  <c r="E40" i="71"/>
  <c r="E41" i="71"/>
  <c r="E42" i="71"/>
  <c r="E43" i="71"/>
  <c r="B44" i="71"/>
  <c r="C44" i="71"/>
  <c r="D44" i="71"/>
  <c r="F6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F24" i="64"/>
  <c r="B25" i="64"/>
  <c r="D25" i="64"/>
  <c r="E25" i="64"/>
  <c r="D6" i="63"/>
  <c r="D6" i="64" s="1"/>
  <c r="F6" i="63"/>
  <c r="F8" i="63"/>
  <c r="F30" i="63" s="1"/>
  <c r="D30" i="63"/>
  <c r="C11" i="78"/>
  <c r="C14" i="77"/>
  <c r="C7" i="62"/>
  <c r="D7" i="62" s="1"/>
  <c r="E7" i="62" s="1"/>
  <c r="F9" i="62"/>
  <c r="F10" i="62"/>
  <c r="F11" i="62"/>
  <c r="F12" i="62"/>
  <c r="F13" i="62"/>
  <c r="C14" i="62"/>
  <c r="D14" i="62"/>
  <c r="E14" i="62"/>
  <c r="A4" i="76"/>
  <c r="E2" i="61"/>
  <c r="C24" i="61"/>
  <c r="C24" i="180" s="1"/>
  <c r="E2" i="73"/>
  <c r="E18" i="73"/>
  <c r="G18" i="179" s="1"/>
  <c r="E29" i="73"/>
  <c r="G29" i="179" s="1"/>
  <c r="G29" i="239" s="1"/>
  <c r="B2" i="132"/>
  <c r="C7" i="132"/>
  <c r="C95" i="132" s="1"/>
  <c r="C162" i="132" s="1"/>
  <c r="C8" i="132"/>
  <c r="C96" i="132" s="1"/>
  <c r="C10" i="132"/>
  <c r="C11" i="178" s="1"/>
  <c r="C17" i="132"/>
  <c r="C18" i="178" s="1"/>
  <c r="C24" i="132"/>
  <c r="C25" i="178" s="1"/>
  <c r="C31" i="132"/>
  <c r="C32" i="178" s="1"/>
  <c r="C39" i="132"/>
  <c r="C40" i="178" s="1"/>
  <c r="C40" i="238" s="1"/>
  <c r="C51" i="132"/>
  <c r="C52" i="178" s="1"/>
  <c r="C52" i="238" s="1"/>
  <c r="C57" i="132"/>
  <c r="C58" i="178" s="1"/>
  <c r="C62" i="132"/>
  <c r="C63" i="178" s="1"/>
  <c r="C68" i="132"/>
  <c r="C69" i="178" s="1"/>
  <c r="C72" i="132"/>
  <c r="C73" i="178" s="1"/>
  <c r="C73" i="238" s="1"/>
  <c r="C77" i="132"/>
  <c r="C78" i="178" s="1"/>
  <c r="C80" i="132"/>
  <c r="C81" i="178" s="1"/>
  <c r="C84" i="132"/>
  <c r="C85" i="178" s="1"/>
  <c r="C98" i="132"/>
  <c r="C133" i="132" s="1"/>
  <c r="C135" i="178" s="1"/>
  <c r="C119" i="132"/>
  <c r="C121" i="178" s="1"/>
  <c r="C134" i="132"/>
  <c r="C136" i="178" s="1"/>
  <c r="C138" i="132"/>
  <c r="C140" i="178" s="1"/>
  <c r="C145" i="132"/>
  <c r="C147" i="178" s="1"/>
  <c r="C147" i="238" s="1"/>
  <c r="C150" i="132"/>
  <c r="C152" i="178" s="1"/>
  <c r="B2" i="131"/>
  <c r="C7" i="131"/>
  <c r="C95" i="131" s="1"/>
  <c r="C162" i="131" s="1"/>
  <c r="C8" i="131"/>
  <c r="C96" i="131" s="1"/>
  <c r="C10" i="131"/>
  <c r="C11" i="177" s="1"/>
  <c r="C11" i="237" s="1"/>
  <c r="C17" i="131"/>
  <c r="C24" i="131"/>
  <c r="C25" i="177" s="1"/>
  <c r="C31" i="131"/>
  <c r="C32" i="177" s="1"/>
  <c r="C39" i="131"/>
  <c r="C40" i="177" s="1"/>
  <c r="C51" i="131"/>
  <c r="C52" i="177" s="1"/>
  <c r="C52" i="237" s="1"/>
  <c r="C57" i="131"/>
  <c r="C58" i="177" s="1"/>
  <c r="C58" i="237" s="1"/>
  <c r="C62" i="131"/>
  <c r="C63" i="177" s="1"/>
  <c r="C68" i="131"/>
  <c r="C69" i="177" s="1"/>
  <c r="C72" i="131"/>
  <c r="C77" i="131"/>
  <c r="C78" i="177" s="1"/>
  <c r="C80" i="131"/>
  <c r="C81" i="177" s="1"/>
  <c r="C81" i="237" s="1"/>
  <c r="C84" i="131"/>
  <c r="C85" i="177" s="1"/>
  <c r="C98" i="131"/>
  <c r="C119" i="131"/>
  <c r="C121" i="177" s="1"/>
  <c r="C134" i="131"/>
  <c r="C136" i="177" s="1"/>
  <c r="C138" i="131"/>
  <c r="C140" i="177" s="1"/>
  <c r="C145" i="131"/>
  <c r="C147" i="177" s="1"/>
  <c r="C150" i="131"/>
  <c r="C152" i="177" s="1"/>
  <c r="B2" i="130"/>
  <c r="C7" i="130"/>
  <c r="C95" i="130" s="1"/>
  <c r="C162" i="130" s="1"/>
  <c r="C8" i="130"/>
  <c r="C96" i="130" s="1"/>
  <c r="C10" i="130"/>
  <c r="C11" i="176" s="1"/>
  <c r="C17" i="130"/>
  <c r="C18" i="176" s="1"/>
  <c r="C24" i="130"/>
  <c r="C6" i="61" s="1"/>
  <c r="C31" i="130"/>
  <c r="C32" i="176" s="1"/>
  <c r="C32" i="236" s="1"/>
  <c r="C39" i="130"/>
  <c r="C40" i="176" s="1"/>
  <c r="C51" i="130"/>
  <c r="C57" i="130"/>
  <c r="C58" i="176" s="1"/>
  <c r="C62" i="130"/>
  <c r="C63" i="176" s="1"/>
  <c r="C68" i="130"/>
  <c r="C69" i="176" s="1"/>
  <c r="C72" i="130"/>
  <c r="C73" i="176" s="1"/>
  <c r="C77" i="130"/>
  <c r="C78" i="176" s="1"/>
  <c r="C78" i="236" s="1"/>
  <c r="C80" i="130"/>
  <c r="C81" i="176" s="1"/>
  <c r="C84" i="130"/>
  <c r="C85" i="176" s="1"/>
  <c r="C98" i="130"/>
  <c r="C100" i="176" s="1"/>
  <c r="C119" i="130"/>
  <c r="C121" i="176" s="1"/>
  <c r="C121" i="236" s="1"/>
  <c r="C134" i="130"/>
  <c r="C138" i="130"/>
  <c r="C140" i="176" s="1"/>
  <c r="C140" i="236" s="1"/>
  <c r="C145" i="130"/>
  <c r="C147" i="176" s="1"/>
  <c r="C147" i="236" s="1"/>
  <c r="C150" i="130"/>
  <c r="C152" i="176" s="1"/>
  <c r="C152" i="236" s="1"/>
  <c r="C8" i="1"/>
  <c r="C17" i="1"/>
  <c r="C24" i="1"/>
  <c r="C25" i="175" s="1"/>
  <c r="C40" i="175"/>
  <c r="C51" i="1"/>
  <c r="C52" i="175" s="1"/>
  <c r="C52" i="235" s="1"/>
  <c r="C57" i="1"/>
  <c r="C62" i="1"/>
  <c r="C63" i="175" s="1"/>
  <c r="C68" i="1"/>
  <c r="C69" i="175" s="1"/>
  <c r="C72" i="1"/>
  <c r="C73" i="175" s="1"/>
  <c r="C77" i="1"/>
  <c r="C80" i="1"/>
  <c r="C81" i="175" s="1"/>
  <c r="C81" i="235" s="1"/>
  <c r="C84" i="1"/>
  <c r="C95" i="1"/>
  <c r="C162" i="1" s="1"/>
  <c r="C98" i="1"/>
  <c r="C100" i="175" s="1"/>
  <c r="C119" i="1"/>
  <c r="C121" i="175" s="1"/>
  <c r="C134" i="1"/>
  <c r="C136" i="175" s="1"/>
  <c r="C136" i="235" s="1"/>
  <c r="C138" i="1"/>
  <c r="C140" i="175" s="1"/>
  <c r="C145" i="1"/>
  <c r="C147" i="175" s="1"/>
  <c r="C150" i="1"/>
  <c r="C152" i="175" s="1"/>
  <c r="C152" i="235" s="1"/>
  <c r="A12" i="75"/>
  <c r="A11" i="76" s="1"/>
  <c r="C10" i="1"/>
  <c r="I17" i="418"/>
  <c r="K4" i="245"/>
  <c r="B2" i="248"/>
  <c r="J109" i="245"/>
  <c r="J141" i="246"/>
  <c r="I24" i="182"/>
  <c r="K10" i="184"/>
  <c r="K107" i="178"/>
  <c r="J101" i="245"/>
  <c r="J145" i="246"/>
  <c r="J152" i="246"/>
  <c r="C151" i="236"/>
  <c r="C54" i="237"/>
  <c r="C28" i="239"/>
  <c r="E28" i="239" s="1"/>
  <c r="C21" i="240"/>
  <c r="E21" i="240" s="1"/>
  <c r="C83" i="244"/>
  <c r="C63" i="244"/>
  <c r="C46" i="244"/>
  <c r="C157" i="244"/>
  <c r="C141" i="244"/>
  <c r="C10" i="245"/>
  <c r="C74" i="246"/>
  <c r="C42" i="246"/>
  <c r="C38" i="246"/>
  <c r="C111" i="246"/>
  <c r="C19" i="247"/>
  <c r="C101" i="247"/>
  <c r="C35" i="248"/>
  <c r="C43" i="250"/>
  <c r="C30" i="250"/>
  <c r="C55" i="235"/>
  <c r="C17" i="235"/>
  <c r="C118" i="235"/>
  <c r="C64" i="236"/>
  <c r="C48" i="237"/>
  <c r="C31" i="237"/>
  <c r="C150" i="237"/>
  <c r="C43" i="238"/>
  <c r="C138" i="238"/>
  <c r="C124" i="238"/>
  <c r="C111" i="238"/>
  <c r="C104" i="238"/>
  <c r="G10" i="239"/>
  <c r="C33" i="244"/>
  <c r="C131" i="244"/>
  <c r="C121" i="244"/>
  <c r="C148" i="245"/>
  <c r="C10" i="246"/>
  <c r="C88" i="247"/>
  <c r="C56" i="247"/>
  <c r="C147" i="247"/>
  <c r="C137" i="247"/>
  <c r="C27" i="249"/>
  <c r="C14" i="249"/>
  <c r="C32" i="251"/>
  <c r="C35" i="253"/>
  <c r="C48" i="254"/>
  <c r="K27" i="195"/>
  <c r="C27" i="255"/>
  <c r="C23" i="255"/>
  <c r="C60" i="255"/>
  <c r="C49" i="255"/>
  <c r="C75" i="236"/>
  <c r="C143" i="235"/>
  <c r="C102" i="235"/>
  <c r="C154" i="236"/>
  <c r="C117" i="236"/>
  <c r="C109" i="236"/>
  <c r="C51" i="237"/>
  <c r="K51" i="177"/>
  <c r="C43" i="237"/>
  <c r="K26" i="177"/>
  <c r="C26" i="237"/>
  <c r="C62" i="238"/>
  <c r="C155" i="238"/>
  <c r="K155" i="238" s="1"/>
  <c r="C10" i="239"/>
  <c r="E17" i="242"/>
  <c r="C67" i="244"/>
  <c r="C56" i="244"/>
  <c r="C19" i="244"/>
  <c r="C138" i="245"/>
  <c r="C105" i="246"/>
  <c r="C46" i="247"/>
  <c r="C107" i="247"/>
  <c r="C18" i="251"/>
  <c r="C56" i="253"/>
  <c r="C27" i="240"/>
  <c r="A21" i="243"/>
  <c r="C45" i="235"/>
  <c r="C89" i="236"/>
  <c r="C36" i="236"/>
  <c r="C20" i="237"/>
  <c r="C111" i="237"/>
  <c r="C66" i="238"/>
  <c r="C29" i="238"/>
  <c r="C16" i="238"/>
  <c r="G8" i="240"/>
  <c r="A21" i="242"/>
  <c r="A13" i="242"/>
  <c r="E13" i="242"/>
  <c r="A13" i="243"/>
  <c r="A9" i="243"/>
  <c r="D23" i="243"/>
  <c r="D22" i="243"/>
  <c r="D21" i="243"/>
  <c r="D20" i="243"/>
  <c r="D19" i="243"/>
  <c r="D17" i="243"/>
  <c r="D16" i="243"/>
  <c r="D15" i="243"/>
  <c r="D14" i="243"/>
  <c r="D13" i="243"/>
  <c r="D12" i="243"/>
  <c r="D11" i="243"/>
  <c r="D8" i="243"/>
  <c r="D7" i="243"/>
  <c r="C127" i="244"/>
  <c r="C72" i="245"/>
  <c r="C38" i="245"/>
  <c r="C132" i="246"/>
  <c r="C10" i="247"/>
  <c r="C81" i="247"/>
  <c r="C53" i="247"/>
  <c r="C33" i="247"/>
  <c r="C144" i="247"/>
  <c r="C11" i="252"/>
  <c r="C48" i="252"/>
  <c r="C15" i="254"/>
  <c r="C35" i="255"/>
  <c r="C16" i="255"/>
  <c r="C56" i="255"/>
  <c r="C127" i="236"/>
  <c r="C77" i="237"/>
  <c r="C105" i="237"/>
  <c r="C16" i="239"/>
  <c r="E16" i="239" s="1"/>
  <c r="D18" i="243"/>
  <c r="C53" i="237"/>
  <c r="C45" i="237"/>
  <c r="C39" i="237"/>
  <c r="C16" i="237"/>
  <c r="C112" i="237"/>
  <c r="C72" i="238"/>
  <c r="C61" i="238"/>
  <c r="C35" i="238"/>
  <c r="C149" i="238"/>
  <c r="C107" i="238"/>
  <c r="C27" i="239"/>
  <c r="G15" i="239"/>
  <c r="I15" i="239" s="1"/>
  <c r="E20" i="242"/>
  <c r="E8" i="242"/>
  <c r="C42" i="244"/>
  <c r="C28" i="244"/>
  <c r="C134" i="244"/>
  <c r="C117" i="244"/>
  <c r="C106" i="244"/>
  <c r="C102" i="244"/>
  <c r="C98" i="244"/>
  <c r="C61" i="245"/>
  <c r="C51" i="245"/>
  <c r="C19" i="245"/>
  <c r="C134" i="245"/>
  <c r="C104" i="245"/>
  <c r="C77" i="246"/>
  <c r="C61" i="246"/>
  <c r="C53" i="246"/>
  <c r="C33" i="246"/>
  <c r="C17" i="246"/>
  <c r="C153" i="246"/>
  <c r="C149" i="246"/>
  <c r="C139" i="246"/>
  <c r="C135" i="246"/>
  <c r="C124" i="246"/>
  <c r="C107" i="246"/>
  <c r="C101" i="246"/>
  <c r="C84" i="247"/>
  <c r="C76" i="247"/>
  <c r="C73" i="247"/>
  <c r="C62" i="247"/>
  <c r="C48" i="247"/>
  <c r="C42" i="247"/>
  <c r="C35" i="247"/>
  <c r="C26" i="247"/>
  <c r="C153" i="247"/>
  <c r="C132" i="247"/>
  <c r="C124" i="247"/>
  <c r="C120" i="247"/>
  <c r="C116" i="247"/>
  <c r="C103" i="247"/>
  <c r="C55" i="248"/>
  <c r="C50" i="248"/>
  <c r="C32" i="249"/>
  <c r="C23" i="249"/>
  <c r="C61" i="249"/>
  <c r="C57" i="249"/>
  <c r="C35" i="250"/>
  <c r="C32" i="250"/>
  <c r="C12" i="250"/>
  <c r="C57" i="250"/>
  <c r="C48" i="250"/>
  <c r="K27" i="191"/>
  <c r="C27" i="251"/>
  <c r="C20" i="251"/>
  <c r="C42" i="252"/>
  <c r="C29" i="252"/>
  <c r="C26" i="252"/>
  <c r="C19" i="252"/>
  <c r="C50" i="252"/>
  <c r="C12" i="253"/>
  <c r="C52" i="253"/>
  <c r="C31" i="254"/>
  <c r="C24" i="254"/>
  <c r="C21" i="254"/>
  <c r="C11" i="254"/>
  <c r="C59" i="254"/>
  <c r="C55" i="254"/>
  <c r="C30" i="255"/>
  <c r="C12" i="255"/>
  <c r="C52" i="255"/>
  <c r="C67" i="235"/>
  <c r="C64" i="235"/>
  <c r="C59" i="235"/>
  <c r="C54" i="235"/>
  <c r="C49" i="235"/>
  <c r="K49" i="235" s="1"/>
  <c r="C46" i="235"/>
  <c r="C33" i="235"/>
  <c r="C31" i="235"/>
  <c r="C28" i="235"/>
  <c r="C27" i="235"/>
  <c r="C22" i="235"/>
  <c r="C19" i="235"/>
  <c r="C13" i="235"/>
  <c r="C80" i="236"/>
  <c r="C67" i="236"/>
  <c r="K67" i="236" s="1"/>
  <c r="C54" i="236"/>
  <c r="C53" i="236"/>
  <c r="C30" i="236"/>
  <c r="C146" i="236"/>
  <c r="C131" i="236"/>
  <c r="C114" i="236"/>
  <c r="C83" i="237"/>
  <c r="C62" i="237"/>
  <c r="C61" i="237"/>
  <c r="C49" i="237"/>
  <c r="C36" i="237"/>
  <c r="K36" i="237" s="1"/>
  <c r="C27" i="237"/>
  <c r="C24" i="237"/>
  <c r="C103" i="237"/>
  <c r="C116" i="237"/>
  <c r="C139" i="237"/>
  <c r="C83" i="238"/>
  <c r="C77" i="238"/>
  <c r="C125" i="238"/>
  <c r="G11" i="239"/>
  <c r="I11" i="239" s="1"/>
  <c r="G23" i="239"/>
  <c r="I23" i="239" s="1"/>
  <c r="G12" i="240"/>
  <c r="I12" i="240" s="1"/>
  <c r="G14" i="240"/>
  <c r="G16" i="240"/>
  <c r="I16" i="240" s="1"/>
  <c r="E18" i="242"/>
  <c r="E10" i="242"/>
  <c r="B7" i="243"/>
  <c r="C61" i="244"/>
  <c r="C69" i="244"/>
  <c r="C12" i="246"/>
  <c r="C44" i="246"/>
  <c r="C56" i="246"/>
  <c r="C72" i="246"/>
  <c r="C130" i="246"/>
  <c r="C61" i="247"/>
  <c r="C99" i="247"/>
  <c r="C105" i="247"/>
  <c r="C14" i="248"/>
  <c r="C35" i="251"/>
  <c r="B2" i="244"/>
  <c r="C64" i="237"/>
  <c r="C47" i="237"/>
  <c r="C22" i="237"/>
  <c r="C15" i="237"/>
  <c r="C113" i="237"/>
  <c r="C130" i="237"/>
  <c r="C133" i="237"/>
  <c r="C144" i="237"/>
  <c r="C44" i="238"/>
  <c r="C38" i="238"/>
  <c r="C34" i="238"/>
  <c r="C24" i="238"/>
  <c r="C21" i="238"/>
  <c r="C143" i="238"/>
  <c r="C132" i="238"/>
  <c r="C112" i="238"/>
  <c r="G24" i="239"/>
  <c r="C15" i="240"/>
  <c r="E15" i="240" s="1"/>
  <c r="C12" i="240"/>
  <c r="G28" i="240"/>
  <c r="I28" i="240" s="1"/>
  <c r="G24" i="240"/>
  <c r="I24" i="240" s="1"/>
  <c r="G10" i="240"/>
  <c r="A7" i="243"/>
  <c r="A23" i="243"/>
  <c r="B23" i="243"/>
  <c r="B21" i="243"/>
  <c r="B19" i="243"/>
  <c r="B18" i="243"/>
  <c r="B16" i="243"/>
  <c r="B15" i="243"/>
  <c r="B13" i="243"/>
  <c r="B11" i="243"/>
  <c r="B8" i="243"/>
  <c r="C72" i="244"/>
  <c r="C51" i="244"/>
  <c r="C48" i="244"/>
  <c r="C38" i="244"/>
  <c r="C24" i="244"/>
  <c r="C17" i="244"/>
  <c r="C8" i="367"/>
  <c r="C14" i="244"/>
  <c r="C150" i="244"/>
  <c r="C136" i="244"/>
  <c r="C114" i="367"/>
  <c r="C119" i="244"/>
  <c r="C112" i="244"/>
  <c r="C108" i="244"/>
  <c r="C87" i="245"/>
  <c r="C77" i="245"/>
  <c r="C46" i="245"/>
  <c r="C106" i="245"/>
  <c r="C80" i="246"/>
  <c r="C48" i="246"/>
  <c r="C40" i="246"/>
  <c r="C28" i="246"/>
  <c r="C116" i="246"/>
  <c r="C113" i="246"/>
  <c r="C103" i="246"/>
  <c r="C97" i="246"/>
  <c r="C12" i="247"/>
  <c r="C68" i="247"/>
  <c r="C64" i="247"/>
  <c r="C58" i="247"/>
  <c r="C44" i="247"/>
  <c r="C38" i="247"/>
  <c r="C28" i="247"/>
  <c r="C21" i="247"/>
  <c r="C142" i="247"/>
  <c r="C139" i="247"/>
  <c r="C135" i="247"/>
  <c r="C109" i="247"/>
  <c r="C30" i="248"/>
  <c r="C20" i="248"/>
  <c r="C37" i="249"/>
  <c r="C50" i="249"/>
  <c r="C41" i="250"/>
  <c r="C25" i="250"/>
  <c r="C30" i="251"/>
  <c r="C23" i="251"/>
  <c r="C16" i="251"/>
  <c r="C57" i="251"/>
  <c r="C53" i="251"/>
  <c r="C13" i="252"/>
  <c r="C53" i="252"/>
  <c r="C41" i="253"/>
  <c r="C25" i="253"/>
  <c r="C54" i="253"/>
  <c r="C40" i="254"/>
  <c r="C34" i="254"/>
  <c r="C29" i="254"/>
  <c r="C26" i="254"/>
  <c r="C17" i="254"/>
  <c r="C50" i="254"/>
  <c r="C46" i="254"/>
  <c r="C41" i="255"/>
  <c r="C37" i="255"/>
  <c r="C33" i="255"/>
  <c r="C25" i="255"/>
  <c r="C18" i="255"/>
  <c r="C54" i="255"/>
  <c r="C47" i="255"/>
  <c r="C91" i="235"/>
  <c r="C86" i="235"/>
  <c r="C80" i="235"/>
  <c r="C77" i="235"/>
  <c r="C75" i="235"/>
  <c r="C70" i="235"/>
  <c r="C86" i="236"/>
  <c r="C84" i="236"/>
  <c r="C70" i="236"/>
  <c r="C57" i="236"/>
  <c r="K57" i="236" s="1"/>
  <c r="C41" i="236"/>
  <c r="K41" i="236" s="1"/>
  <c r="C35" i="236"/>
  <c r="C22" i="236"/>
  <c r="C16" i="236"/>
  <c r="C113" i="236"/>
  <c r="C90" i="237"/>
  <c r="C75" i="237"/>
  <c r="K75" i="237" s="1"/>
  <c r="C74" i="237"/>
  <c r="C72" i="237"/>
  <c r="C44" i="237"/>
  <c r="C38" i="237"/>
  <c r="C13" i="237"/>
  <c r="C12" i="237"/>
  <c r="C120" i="237"/>
  <c r="C122" i="237"/>
  <c r="C148" i="237"/>
  <c r="C149" i="237"/>
  <c r="C53" i="238"/>
  <c r="C51" i="238"/>
  <c r="C144" i="238"/>
  <c r="C12" i="239"/>
  <c r="E12" i="239" s="1"/>
  <c r="G19" i="239"/>
  <c r="E7" i="242"/>
  <c r="A15" i="243"/>
  <c r="B10" i="243"/>
  <c r="C85" i="244"/>
  <c r="C123" i="244"/>
  <c r="C83" i="245"/>
  <c r="C119" i="245"/>
  <c r="C143" i="245"/>
  <c r="C120" i="246"/>
  <c r="C126" i="246"/>
  <c r="C142" i="246"/>
  <c r="C17" i="247"/>
  <c r="C51" i="247"/>
  <c r="C17" i="252"/>
  <c r="C70" i="237"/>
  <c r="C29" i="237"/>
  <c r="C21" i="237"/>
  <c r="C101" i="237"/>
  <c r="C107" i="237"/>
  <c r="C117" i="237"/>
  <c r="C138" i="237"/>
  <c r="C145" i="237"/>
  <c r="K145" i="237" s="1"/>
  <c r="C153" i="237"/>
  <c r="C74" i="238"/>
  <c r="C67" i="238"/>
  <c r="C30" i="238"/>
  <c r="C20" i="238"/>
  <c r="C139" i="238"/>
  <c r="C128" i="238"/>
  <c r="C115" i="238"/>
  <c r="C108" i="238"/>
  <c r="C22" i="239"/>
  <c r="E22" i="239" s="1"/>
  <c r="G14" i="239"/>
  <c r="C22" i="240"/>
  <c r="G27" i="240"/>
  <c r="I27" i="240" s="1"/>
  <c r="G23" i="240"/>
  <c r="I23" i="240" s="1"/>
  <c r="G19" i="240"/>
  <c r="C75" i="367"/>
  <c r="C77" i="244"/>
  <c r="C74" i="244"/>
  <c r="C53" i="244"/>
  <c r="C44" i="244"/>
  <c r="C31" i="244"/>
  <c r="C26" i="244"/>
  <c r="C10" i="244"/>
  <c r="C158" i="244"/>
  <c r="C152" i="244"/>
  <c r="C125" i="244"/>
  <c r="C104" i="244"/>
  <c r="C100" i="244"/>
  <c r="C96" i="244"/>
  <c r="C56" i="245"/>
  <c r="C42" i="245"/>
  <c r="C28" i="245"/>
  <c r="C152" i="245"/>
  <c r="C123" i="245"/>
  <c r="C115" i="245"/>
  <c r="C102" i="245"/>
  <c r="C87" i="246"/>
  <c r="C83" i="246"/>
  <c r="C67" i="246"/>
  <c r="C63" i="246"/>
  <c r="C51" i="246"/>
  <c r="C35" i="246"/>
  <c r="C31" i="246"/>
  <c r="C19" i="246"/>
  <c r="C151" i="246"/>
  <c r="C147" i="246"/>
  <c r="C137" i="246"/>
  <c r="C122" i="246"/>
  <c r="C109" i="246"/>
  <c r="C99" i="246"/>
  <c r="C14" i="247"/>
  <c r="C86" i="247"/>
  <c r="C71" i="247"/>
  <c r="C40" i="247"/>
  <c r="C24" i="247"/>
  <c r="C158" i="247"/>
  <c r="C151" i="247"/>
  <c r="C130" i="247"/>
  <c r="C126" i="247"/>
  <c r="C122" i="247"/>
  <c r="C118" i="247"/>
  <c r="C111" i="247"/>
  <c r="C95" i="247"/>
  <c r="C16" i="248"/>
  <c r="C61" i="248"/>
  <c r="C25" i="249"/>
  <c r="C18" i="249"/>
  <c r="C37" i="250"/>
  <c r="K27" i="190"/>
  <c r="C27" i="250"/>
  <c r="C20" i="250"/>
  <c r="C12" i="251"/>
  <c r="C36" i="252"/>
  <c r="C34" i="252"/>
  <c r="C21" i="252"/>
  <c r="C55" i="252"/>
  <c r="C20" i="253"/>
  <c r="C16" i="253"/>
  <c r="C47" i="253"/>
  <c r="C36" i="254"/>
  <c r="C33" i="254"/>
  <c r="C19" i="254"/>
  <c r="C13" i="254"/>
  <c r="C20" i="255"/>
  <c r="C14" i="255"/>
  <c r="C158" i="235"/>
  <c r="C153" i="235"/>
  <c r="C151" i="235"/>
  <c r="C146" i="235"/>
  <c r="C144" i="235"/>
  <c r="C142" i="235"/>
  <c r="C138" i="235"/>
  <c r="C137" i="235"/>
  <c r="C131" i="235"/>
  <c r="C128" i="235"/>
  <c r="C127" i="235"/>
  <c r="C123" i="235"/>
  <c r="C119" i="235"/>
  <c r="C114" i="235"/>
  <c r="C111" i="235"/>
  <c r="C110" i="235"/>
  <c r="C107" i="235"/>
  <c r="C106" i="235"/>
  <c r="C103" i="235"/>
  <c r="C90" i="236"/>
  <c r="K90" i="236" s="1"/>
  <c r="C45" i="236"/>
  <c r="C44" i="236"/>
  <c r="C39" i="236"/>
  <c r="C157" i="236"/>
  <c r="C137" i="236"/>
  <c r="C123" i="236"/>
  <c r="K123" i="236" s="1"/>
  <c r="C106" i="236"/>
  <c r="C79" i="237"/>
  <c r="K79" i="237" s="1"/>
  <c r="C56" i="237"/>
  <c r="C30" i="237"/>
  <c r="C119" i="237"/>
  <c r="C126" i="237"/>
  <c r="C88" i="238"/>
  <c r="C159" i="238"/>
  <c r="C154" i="238"/>
  <c r="C116" i="238"/>
  <c r="C11" i="240"/>
  <c r="E11" i="240" s="1"/>
  <c r="G20" i="240"/>
  <c r="B9" i="243"/>
  <c r="C21" i="244"/>
  <c r="C35" i="244"/>
  <c r="C24" i="245"/>
  <c r="C33" i="245"/>
  <c r="C67" i="245"/>
  <c r="C158" i="246"/>
  <c r="C31" i="247"/>
  <c r="C113" i="247"/>
  <c r="C149" i="247"/>
  <c r="C30" i="249"/>
  <c r="K150" i="244"/>
  <c r="C51" i="192"/>
  <c r="C52" i="249"/>
  <c r="C8" i="244"/>
  <c r="C85" i="237"/>
  <c r="E25" i="237"/>
  <c r="J37" i="237"/>
  <c r="K47" i="177"/>
  <c r="J103" i="237"/>
  <c r="K103" i="177"/>
  <c r="K122" i="177"/>
  <c r="J77" i="235"/>
  <c r="D100" i="235"/>
  <c r="G100" i="235"/>
  <c r="J106" i="235"/>
  <c r="J133" i="235"/>
  <c r="C70" i="186"/>
  <c r="F25" i="235"/>
  <c r="J33" i="235"/>
  <c r="K33" i="175"/>
  <c r="J41" i="235"/>
  <c r="J107" i="236"/>
  <c r="J156" i="238"/>
  <c r="K156" i="178"/>
  <c r="K137" i="175"/>
  <c r="I140" i="235"/>
  <c r="J87" i="236"/>
  <c r="J139" i="236"/>
  <c r="J20" i="238"/>
  <c r="K20" i="178"/>
  <c r="J44" i="235"/>
  <c r="J56" i="235"/>
  <c r="J122" i="235"/>
  <c r="J149" i="236"/>
  <c r="J57" i="238"/>
  <c r="K57" i="178"/>
  <c r="C57" i="125"/>
  <c r="C57" i="193" s="1"/>
  <c r="F136" i="235"/>
  <c r="J70" i="236"/>
  <c r="K70" i="236" s="1"/>
  <c r="J91" i="236"/>
  <c r="J138" i="237"/>
  <c r="K138" i="177"/>
  <c r="K154" i="177"/>
  <c r="J67" i="238"/>
  <c r="J30" i="244"/>
  <c r="K30" i="184"/>
  <c r="K30" i="244" s="1"/>
  <c r="J73" i="244"/>
  <c r="K73" i="184"/>
  <c r="K73" i="244" s="1"/>
  <c r="J94" i="244"/>
  <c r="H133" i="244"/>
  <c r="H154" i="184"/>
  <c r="H154" i="244" s="1"/>
  <c r="J76" i="245"/>
  <c r="J75" i="185"/>
  <c r="J75" i="245" s="1"/>
  <c r="J87" i="246"/>
  <c r="J64" i="247"/>
  <c r="K64" i="187"/>
  <c r="K64" i="247" s="1"/>
  <c r="K111" i="187"/>
  <c r="J111" i="247"/>
  <c r="E46" i="248"/>
  <c r="J17" i="235"/>
  <c r="K110" i="175"/>
  <c r="J110" i="235"/>
  <c r="D11" i="237"/>
  <c r="J137" i="238"/>
  <c r="J65" i="235"/>
  <c r="K65" i="175"/>
  <c r="J134" i="235"/>
  <c r="J144" i="235"/>
  <c r="J22" i="238"/>
  <c r="J90" i="238"/>
  <c r="J104" i="238"/>
  <c r="K104" i="178"/>
  <c r="J112" i="238"/>
  <c r="J127" i="238"/>
  <c r="H136" i="238"/>
  <c r="H23" i="243"/>
  <c r="E5" i="195"/>
  <c r="E5" i="189"/>
  <c r="E5" i="194"/>
  <c r="E5" i="188"/>
  <c r="J23" i="244"/>
  <c r="K85" i="184"/>
  <c r="J113" i="244"/>
  <c r="E8" i="245"/>
  <c r="E65" i="185"/>
  <c r="E93" i="245"/>
  <c r="E128" i="185"/>
  <c r="E128" i="245" s="1"/>
  <c r="J34" i="246"/>
  <c r="J62" i="246"/>
  <c r="J143" i="246"/>
  <c r="J148" i="246"/>
  <c r="J32" i="247"/>
  <c r="J47" i="247"/>
  <c r="J107" i="247"/>
  <c r="K107" i="187"/>
  <c r="J57" i="248"/>
  <c r="F66" i="244"/>
  <c r="F89" i="184"/>
  <c r="J111" i="244"/>
  <c r="K12" i="186"/>
  <c r="J12" i="246"/>
  <c r="K24" i="186"/>
  <c r="J95" i="246"/>
  <c r="K55" i="188"/>
  <c r="K55" i="248" s="1"/>
  <c r="K57" i="191"/>
  <c r="D32" i="252"/>
  <c r="J50" i="253"/>
  <c r="K48" i="194"/>
  <c r="K48" i="254" s="1"/>
  <c r="F69" i="235"/>
  <c r="J102" i="235"/>
  <c r="K102" i="175"/>
  <c r="J111" i="235"/>
  <c r="K111" i="175"/>
  <c r="J59" i="236"/>
  <c r="K59" i="236" s="1"/>
  <c r="I73" i="236"/>
  <c r="J16" i="237"/>
  <c r="K16" i="177"/>
  <c r="J14" i="238"/>
  <c r="H7" i="243"/>
  <c r="F22" i="244"/>
  <c r="G66" i="244"/>
  <c r="K117" i="184"/>
  <c r="J117" i="244"/>
  <c r="I8" i="245"/>
  <c r="I65" i="185"/>
  <c r="I65" i="245" s="1"/>
  <c r="J34" i="245"/>
  <c r="K34" i="185"/>
  <c r="J135" i="245"/>
  <c r="J9" i="246"/>
  <c r="J127" i="246"/>
  <c r="K127" i="186"/>
  <c r="J152" i="247"/>
  <c r="J61" i="250"/>
  <c r="H51" i="252"/>
  <c r="H57" i="192"/>
  <c r="H57" i="252" s="1"/>
  <c r="I32" i="255"/>
  <c r="I38" i="195"/>
  <c r="J80" i="245"/>
  <c r="K80" i="185"/>
  <c r="J136" i="245"/>
  <c r="J13" i="246"/>
  <c r="K35" i="186"/>
  <c r="J96" i="246"/>
  <c r="J59" i="247"/>
  <c r="K76" i="187"/>
  <c r="J118" i="247"/>
  <c r="K118" i="187"/>
  <c r="J126" i="247"/>
  <c r="K126" i="187"/>
  <c r="K126" i="247" s="1"/>
  <c r="J54" i="252"/>
  <c r="J60" i="252"/>
  <c r="F45" i="254"/>
  <c r="J19" i="245"/>
  <c r="K19" i="185"/>
  <c r="J38" i="245"/>
  <c r="K38" i="185"/>
  <c r="J143" i="245"/>
  <c r="K143" i="185"/>
  <c r="K143" i="245" s="1"/>
  <c r="J53" i="246"/>
  <c r="J116" i="246"/>
  <c r="K116" i="186"/>
  <c r="D129" i="246"/>
  <c r="D154" i="186"/>
  <c r="J25" i="247"/>
  <c r="J43" i="247"/>
  <c r="K43" i="187"/>
  <c r="J85" i="247"/>
  <c r="F58" i="188"/>
  <c r="F58" i="248" s="1"/>
  <c r="K50" i="188"/>
  <c r="J50" i="248"/>
  <c r="J35" i="250"/>
  <c r="J52" i="253"/>
  <c r="K52" i="193"/>
  <c r="K59" i="193"/>
  <c r="K21" i="194"/>
  <c r="K21" i="254" s="1"/>
  <c r="J54" i="254"/>
  <c r="J151" i="245"/>
  <c r="J69" i="247"/>
  <c r="J122" i="247"/>
  <c r="K122" i="187"/>
  <c r="K122" i="247" s="1"/>
  <c r="F129" i="247"/>
  <c r="J25" i="248"/>
  <c r="I46" i="248"/>
  <c r="K56" i="192"/>
  <c r="E98" i="357"/>
  <c r="E9" i="358"/>
  <c r="C37" i="421"/>
  <c r="C4" i="362"/>
  <c r="G4" i="362" s="1"/>
  <c r="C4" i="361"/>
  <c r="G4" i="361" s="1"/>
  <c r="D4" i="362"/>
  <c r="H4" i="362" s="1"/>
  <c r="C62" i="236"/>
  <c r="C17" i="236"/>
  <c r="C13" i="236"/>
  <c r="C118" i="236"/>
  <c r="C86" i="237"/>
  <c r="C20" i="242"/>
  <c r="C20" i="364" s="1"/>
  <c r="C51" i="250"/>
  <c r="C48" i="236"/>
  <c r="C159" i="237"/>
  <c r="K159" i="237" s="1"/>
  <c r="C158" i="237"/>
  <c r="C89" i="238"/>
  <c r="C9" i="240"/>
  <c r="C24" i="246"/>
  <c r="C57" i="238"/>
  <c r="B20" i="243"/>
  <c r="C53" i="250"/>
  <c r="K42" i="192"/>
  <c r="C10" i="254"/>
  <c r="C45" i="253"/>
  <c r="K118" i="175"/>
  <c r="K57" i="176"/>
  <c r="K67" i="176"/>
  <c r="K36" i="177"/>
  <c r="K145" i="177"/>
  <c r="J70" i="238"/>
  <c r="K120" i="178"/>
  <c r="K155" i="178"/>
  <c r="K98" i="185"/>
  <c r="J30" i="246"/>
  <c r="K51" i="186"/>
  <c r="J115" i="246"/>
  <c r="K39" i="187"/>
  <c r="K39" i="247" s="1"/>
  <c r="K48" i="187"/>
  <c r="K79" i="187"/>
  <c r="K84" i="187"/>
  <c r="J11" i="255"/>
  <c r="J86" i="236"/>
  <c r="K90" i="176"/>
  <c r="H135" i="176"/>
  <c r="J118" i="237"/>
  <c r="J80" i="238"/>
  <c r="K62" i="184"/>
  <c r="K62" i="244" s="1"/>
  <c r="K74" i="184"/>
  <c r="C41" i="237"/>
  <c r="C124" i="237"/>
  <c r="E14" i="179"/>
  <c r="J89" i="237"/>
  <c r="K89" i="237" s="1"/>
  <c r="J104" i="237"/>
  <c r="K104" i="237" s="1"/>
  <c r="J106" i="237"/>
  <c r="J35" i="238"/>
  <c r="J84" i="238"/>
  <c r="K84" i="238" s="1"/>
  <c r="J86" i="238"/>
  <c r="J102" i="245"/>
  <c r="G57" i="194"/>
  <c r="G57" i="254" s="1"/>
  <c r="G45" i="254"/>
  <c r="J99" i="247"/>
  <c r="J55" i="250"/>
  <c r="J40" i="253"/>
  <c r="K25" i="195"/>
  <c r="K60" i="195"/>
  <c r="J29" i="253"/>
  <c r="F51" i="255"/>
  <c r="J85" i="246"/>
  <c r="J36" i="250"/>
  <c r="C36" i="235"/>
  <c r="C67" i="237"/>
  <c r="G27" i="239"/>
  <c r="I27" i="239" s="1"/>
  <c r="B17" i="243"/>
  <c r="C134" i="246"/>
  <c r="G98" i="177"/>
  <c r="G98" i="237" s="1"/>
  <c r="G9" i="237"/>
  <c r="J98" i="177"/>
  <c r="J98" i="237" s="1"/>
  <c r="J9" i="237"/>
  <c r="C74" i="236"/>
  <c r="K74" i="236" s="1"/>
  <c r="G20" i="239"/>
  <c r="I13" i="179"/>
  <c r="E19" i="242"/>
  <c r="C144" i="246"/>
  <c r="C79" i="247"/>
  <c r="E19" i="418"/>
  <c r="C28" i="251"/>
  <c r="C15" i="246"/>
  <c r="C129" i="238"/>
  <c r="C14" i="239"/>
  <c r="E14" i="239" s="1"/>
  <c r="I14" i="180"/>
  <c r="C11" i="244"/>
  <c r="H9" i="238"/>
  <c r="E12" i="242"/>
  <c r="C121" i="238"/>
  <c r="C78" i="238"/>
  <c r="C58" i="238"/>
  <c r="C25" i="238"/>
  <c r="C140" i="244"/>
  <c r="C33" i="249"/>
  <c r="C63" i="238"/>
  <c r="C32" i="238"/>
  <c r="C78" i="245"/>
  <c r="C129" i="246"/>
  <c r="C78" i="247"/>
  <c r="C33" i="248"/>
  <c r="C28" i="249"/>
  <c r="C28" i="250"/>
  <c r="J26" i="237"/>
  <c r="E154" i="184"/>
  <c r="E154" i="244" s="1"/>
  <c r="H9" i="237"/>
  <c r="A3" i="238"/>
  <c r="B2" i="247"/>
  <c r="A3" i="237"/>
  <c r="B2" i="245"/>
  <c r="B2" i="246"/>
  <c r="A3" i="236"/>
  <c r="B96" i="134"/>
  <c r="B124" i="134" s="1"/>
  <c r="B92" i="134"/>
  <c r="B120" i="134" s="1"/>
  <c r="C100" i="178"/>
  <c r="J17" i="236"/>
  <c r="K17" i="176"/>
  <c r="J148" i="237"/>
  <c r="K148" i="177"/>
  <c r="I8" i="244"/>
  <c r="J153" i="244"/>
  <c r="J26" i="245"/>
  <c r="F66" i="245"/>
  <c r="F89" i="185"/>
  <c r="F89" i="245" s="1"/>
  <c r="E70" i="245"/>
  <c r="E89" i="185"/>
  <c r="E89" i="245" s="1"/>
  <c r="G82" i="245"/>
  <c r="J111" i="245"/>
  <c r="J115" i="245"/>
  <c r="H133" i="245"/>
  <c r="H154" i="185"/>
  <c r="H154" i="245" s="1"/>
  <c r="F8" i="246"/>
  <c r="K17" i="186"/>
  <c r="I49" i="246"/>
  <c r="K56" i="186"/>
  <c r="H60" i="246"/>
  <c r="K67" i="186"/>
  <c r="K97" i="186"/>
  <c r="J138" i="246"/>
  <c r="F154" i="186"/>
  <c r="F154" i="246" s="1"/>
  <c r="C147" i="237"/>
  <c r="B93" i="134"/>
  <c r="B121" i="134" s="1"/>
  <c r="K14" i="176"/>
  <c r="J14" i="236"/>
  <c r="J104" i="236"/>
  <c r="J61" i="237"/>
  <c r="K61" i="237" s="1"/>
  <c r="K61" i="177"/>
  <c r="H69" i="237"/>
  <c r="C60" i="246"/>
  <c r="C37" i="186"/>
  <c r="J114" i="235"/>
  <c r="K114" i="175"/>
  <c r="J76" i="235"/>
  <c r="K76" i="175"/>
  <c r="J23" i="249"/>
  <c r="K23" i="189"/>
  <c r="J22" i="189"/>
  <c r="J22" i="249" s="1"/>
  <c r="J37" i="249"/>
  <c r="C52" i="191"/>
  <c r="J159" i="235"/>
  <c r="K159" i="175"/>
  <c r="K159" i="235" s="1"/>
  <c r="J146" i="236"/>
  <c r="K146" i="236" s="1"/>
  <c r="K146" i="176"/>
  <c r="H20" i="243"/>
  <c r="K38" i="184"/>
  <c r="J38" i="244"/>
  <c r="E66" i="244"/>
  <c r="K87" i="184"/>
  <c r="J87" i="244"/>
  <c r="J23" i="245"/>
  <c r="D66" i="245"/>
  <c r="J86" i="245"/>
  <c r="K33" i="187"/>
  <c r="J13" i="235"/>
  <c r="K13" i="175"/>
  <c r="J154" i="235"/>
  <c r="K154" i="175"/>
  <c r="K154" i="235" s="1"/>
  <c r="J130" i="236"/>
  <c r="G140" i="238"/>
  <c r="G160" i="178"/>
  <c r="J13" i="236"/>
  <c r="K13" i="176"/>
  <c r="J21" i="236"/>
  <c r="K21" i="176"/>
  <c r="J38" i="236"/>
  <c r="H11" i="237"/>
  <c r="J70" i="237"/>
  <c r="K70" i="237" s="1"/>
  <c r="I129" i="245"/>
  <c r="D55" i="246"/>
  <c r="D65" i="186"/>
  <c r="J61" i="246"/>
  <c r="K61" i="186"/>
  <c r="J28" i="236"/>
  <c r="J35" i="237"/>
  <c r="K35" i="237" s="1"/>
  <c r="K136" i="184"/>
  <c r="J136" i="244"/>
  <c r="F15" i="245"/>
  <c r="K14" i="186"/>
  <c r="J158" i="246"/>
  <c r="G22" i="252"/>
  <c r="F45" i="252"/>
  <c r="J25" i="253"/>
  <c r="K25" i="193"/>
  <c r="K25" i="253" s="1"/>
  <c r="J56" i="255"/>
  <c r="K56" i="195"/>
  <c r="K29" i="177"/>
  <c r="C56" i="238"/>
  <c r="K56" i="238" s="1"/>
  <c r="K56" i="178"/>
  <c r="D25" i="183"/>
  <c r="J42" i="236"/>
  <c r="J44" i="238"/>
  <c r="I100" i="238"/>
  <c r="J74" i="245"/>
  <c r="G140" i="246"/>
  <c r="G154" i="186"/>
  <c r="F70" i="247"/>
  <c r="H128" i="185"/>
  <c r="J13" i="247"/>
  <c r="J20" i="252"/>
  <c r="D51" i="254"/>
  <c r="D57" i="194"/>
  <c r="D57" i="254" s="1"/>
  <c r="J108" i="244"/>
  <c r="J110" i="244"/>
  <c r="F128" i="185"/>
  <c r="J63" i="246"/>
  <c r="J138" i="247"/>
  <c r="J158" i="247"/>
  <c r="K158" i="187"/>
  <c r="K158" i="247" s="1"/>
  <c r="J31" i="249"/>
  <c r="J11" i="247"/>
  <c r="J19" i="247"/>
  <c r="K19" i="187"/>
  <c r="K19" i="247" s="1"/>
  <c r="J36" i="248"/>
  <c r="J15" i="253"/>
  <c r="K16" i="189"/>
  <c r="K16" i="249" s="1"/>
  <c r="J53" i="249"/>
  <c r="J37" i="250"/>
  <c r="J13" i="255"/>
  <c r="K52" i="195"/>
  <c r="J52" i="255"/>
  <c r="E128" i="369"/>
  <c r="E26" i="180"/>
  <c r="C26" i="240"/>
  <c r="E26" i="240" s="1"/>
  <c r="B91" i="134"/>
  <c r="B119" i="134" s="1"/>
  <c r="B147" i="134" s="1"/>
  <c r="B23" i="232"/>
  <c r="B100" i="134"/>
  <c r="B128" i="134" s="1"/>
  <c r="C85" i="175"/>
  <c r="C85" i="235" s="1"/>
  <c r="C133" i="185"/>
  <c r="C133" i="245" s="1"/>
  <c r="C70" i="187"/>
  <c r="C52" i="190"/>
  <c r="C51" i="195"/>
  <c r="J59" i="235"/>
  <c r="K59" i="235" s="1"/>
  <c r="J65" i="237"/>
  <c r="J63" i="177"/>
  <c r="J63" i="237" s="1"/>
  <c r="J84" i="237"/>
  <c r="K84" i="237" s="1"/>
  <c r="K149" i="178"/>
  <c r="J149" i="238"/>
  <c r="K4" i="186"/>
  <c r="H5" i="244"/>
  <c r="H5" i="191"/>
  <c r="H5" i="188"/>
  <c r="H5" i="190"/>
  <c r="H5" i="194"/>
  <c r="H5" i="192"/>
  <c r="H5" i="189"/>
  <c r="H5" i="195"/>
  <c r="J11" i="244"/>
  <c r="J102" i="244"/>
  <c r="K102" i="184"/>
  <c r="J11" i="246"/>
  <c r="I93" i="246"/>
  <c r="G114" i="246"/>
  <c r="G128" i="186"/>
  <c r="G128" i="246" s="1"/>
  <c r="J45" i="247"/>
  <c r="J37" i="187"/>
  <c r="J37" i="247" s="1"/>
  <c r="J49" i="187"/>
  <c r="J49" i="247" s="1"/>
  <c r="K51" i="187"/>
  <c r="I66" i="247"/>
  <c r="D82" i="247"/>
  <c r="J51" i="248"/>
  <c r="J55" i="249"/>
  <c r="J33" i="190"/>
  <c r="J33" i="250" s="1"/>
  <c r="J21" i="251"/>
  <c r="D45" i="252"/>
  <c r="D57" i="192"/>
  <c r="D57" i="252" s="1"/>
  <c r="D10" i="253"/>
  <c r="J31" i="254"/>
  <c r="K31" i="194"/>
  <c r="J34" i="254"/>
  <c r="J32" i="194"/>
  <c r="J32" i="254" s="1"/>
  <c r="H51" i="254"/>
  <c r="H57" i="194"/>
  <c r="H57" i="254" s="1"/>
  <c r="J46" i="255"/>
  <c r="K59" i="175"/>
  <c r="C66" i="247"/>
  <c r="F121" i="236"/>
  <c r="F135" i="176"/>
  <c r="E100" i="237"/>
  <c r="K44" i="177"/>
  <c r="J44" i="237"/>
  <c r="K44" i="237" s="1"/>
  <c r="C6" i="77"/>
  <c r="C140" i="237"/>
  <c r="C129" i="187"/>
  <c r="C129" i="247" s="1"/>
  <c r="J60" i="236"/>
  <c r="D147" i="236"/>
  <c r="J66" i="238"/>
  <c r="K66" i="238" s="1"/>
  <c r="K66" i="178"/>
  <c r="J112" i="244"/>
  <c r="K59" i="177"/>
  <c r="K72" i="177"/>
  <c r="K142" i="175"/>
  <c r="E5" i="191"/>
  <c r="J39" i="244"/>
  <c r="J83" i="245"/>
  <c r="K83" i="185"/>
  <c r="K16" i="175"/>
  <c r="K45" i="176"/>
  <c r="C4" i="180"/>
  <c r="C4" i="240" s="1"/>
  <c r="C4" i="179"/>
  <c r="C4" i="239" s="1"/>
  <c r="J49" i="236"/>
  <c r="K49" i="236" s="1"/>
  <c r="J12" i="237"/>
  <c r="J53" i="238"/>
  <c r="K53" i="178"/>
  <c r="J31" i="244"/>
  <c r="K31" i="184"/>
  <c r="K31" i="244" s="1"/>
  <c r="K125" i="184"/>
  <c r="J125" i="244"/>
  <c r="K141" i="184"/>
  <c r="K77" i="186"/>
  <c r="J77" i="246"/>
  <c r="J35" i="249"/>
  <c r="K35" i="189"/>
  <c r="J23" i="252"/>
  <c r="J46" i="238"/>
  <c r="J81" i="244"/>
  <c r="J130" i="247"/>
  <c r="K130" i="187"/>
  <c r="J43" i="249"/>
  <c r="J48" i="249"/>
  <c r="K48" i="189"/>
  <c r="J17" i="251"/>
  <c r="K149" i="186"/>
  <c r="J149" i="246"/>
  <c r="J35" i="253"/>
  <c r="J18" i="254"/>
  <c r="J94" i="246"/>
  <c r="C13" i="240"/>
  <c r="E13" i="240" s="1"/>
  <c r="B26" i="354"/>
  <c r="B149" i="134"/>
  <c r="J98" i="176"/>
  <c r="J98" i="236" s="1"/>
  <c r="J9" i="236"/>
  <c r="D9" i="238"/>
  <c r="J98" i="178"/>
  <c r="J98" i="238" s="1"/>
  <c r="J9" i="238"/>
  <c r="C48" i="251"/>
  <c r="D9" i="236"/>
  <c r="C100" i="235"/>
  <c r="C24" i="240"/>
  <c r="C152" i="238"/>
  <c r="C82" i="187"/>
  <c r="C60" i="247"/>
  <c r="C45" i="195"/>
  <c r="I55" i="247"/>
  <c r="I65" i="187"/>
  <c r="I65" i="247" s="1"/>
  <c r="J81" i="247"/>
  <c r="K81" i="187"/>
  <c r="K81" i="247" s="1"/>
  <c r="J42" i="248"/>
  <c r="J40" i="188"/>
  <c r="J40" i="248" s="1"/>
  <c r="H10" i="249"/>
  <c r="I10" i="250"/>
  <c r="J25" i="250"/>
  <c r="K25" i="190"/>
  <c r="J32" i="250"/>
  <c r="K32" i="190"/>
  <c r="D46" i="251"/>
  <c r="D58" i="191"/>
  <c r="D58" i="251" s="1"/>
  <c r="E52" i="251"/>
  <c r="E58" i="191"/>
  <c r="E58" i="251" s="1"/>
  <c r="J24" i="252"/>
  <c r="K24" i="192"/>
  <c r="K24" i="252" s="1"/>
  <c r="I28" i="252"/>
  <c r="E45" i="255"/>
  <c r="K115" i="177"/>
  <c r="C115" i="237"/>
  <c r="K115" i="237" s="1"/>
  <c r="C138" i="244"/>
  <c r="K62" i="185"/>
  <c r="C23" i="246"/>
  <c r="K106" i="186"/>
  <c r="C43" i="248"/>
  <c r="K43" i="188"/>
  <c r="K43" i="248" s="1"/>
  <c r="C27" i="248"/>
  <c r="K27" i="188"/>
  <c r="K27" i="248" s="1"/>
  <c r="C18" i="248"/>
  <c r="K12" i="188"/>
  <c r="C12" i="248"/>
  <c r="C53" i="248"/>
  <c r="K53" i="188"/>
  <c r="K53" i="248" s="1"/>
  <c r="C43" i="249"/>
  <c r="K43" i="189"/>
  <c r="K18" i="190"/>
  <c r="C18" i="250"/>
  <c r="C61" i="250"/>
  <c r="K55" i="190"/>
  <c r="C55" i="250"/>
  <c r="K37" i="191"/>
  <c r="C37" i="251"/>
  <c r="C14" i="251"/>
  <c r="K14" i="191"/>
  <c r="C55" i="251"/>
  <c r="K55" i="191"/>
  <c r="C37" i="253"/>
  <c r="K37" i="193"/>
  <c r="K37" i="253" s="1"/>
  <c r="C27" i="253"/>
  <c r="K27" i="193"/>
  <c r="D66" i="247"/>
  <c r="D89" i="187"/>
  <c r="D89" i="247" s="1"/>
  <c r="J97" i="247"/>
  <c r="J37" i="248"/>
  <c r="H52" i="249"/>
  <c r="H58" i="189"/>
  <c r="H58" i="249" s="1"/>
  <c r="J29" i="250"/>
  <c r="G46" i="251"/>
  <c r="C32" i="246"/>
  <c r="K37" i="188"/>
  <c r="C37" i="248"/>
  <c r="J134" i="246"/>
  <c r="J133" i="186"/>
  <c r="J133" i="246" s="1"/>
  <c r="J27" i="247"/>
  <c r="J22" i="187"/>
  <c r="J22" i="247" s="1"/>
  <c r="H29" i="247"/>
  <c r="J67" i="247"/>
  <c r="K67" i="187"/>
  <c r="K67" i="247" s="1"/>
  <c r="F75" i="247"/>
  <c r="I78" i="247"/>
  <c r="I89" i="187"/>
  <c r="I89" i="247" s="1"/>
  <c r="J135" i="247"/>
  <c r="K135" i="187"/>
  <c r="K135" i="247" s="1"/>
  <c r="E154" i="187"/>
  <c r="E154" i="247" s="1"/>
  <c r="D22" i="250"/>
  <c r="J56" i="251"/>
  <c r="K56" i="191"/>
  <c r="K56" i="251" s="1"/>
  <c r="J24" i="253"/>
  <c r="J36" i="255"/>
  <c r="J41" i="255"/>
  <c r="K41" i="195"/>
  <c r="C143" i="244"/>
  <c r="K27" i="186"/>
  <c r="K97" i="187"/>
  <c r="K32" i="188"/>
  <c r="K32" i="248" s="1"/>
  <c r="C32" i="248"/>
  <c r="K23" i="188"/>
  <c r="K23" i="248" s="1"/>
  <c r="C23" i="248"/>
  <c r="C57" i="248"/>
  <c r="K57" i="188"/>
  <c r="C23" i="250"/>
  <c r="K14" i="190"/>
  <c r="C14" i="250"/>
  <c r="C50" i="250"/>
  <c r="K43" i="191"/>
  <c r="K43" i="251" s="1"/>
  <c r="C43" i="251"/>
  <c r="C61" i="251"/>
  <c r="K50" i="191"/>
  <c r="C50" i="251"/>
  <c r="K31" i="192"/>
  <c r="K33" i="193"/>
  <c r="C33" i="253"/>
  <c r="J101" i="237"/>
  <c r="K101" i="177"/>
  <c r="K134" i="186"/>
  <c r="K134" i="246" s="1"/>
  <c r="K61" i="191"/>
  <c r="K61" i="251" s="1"/>
  <c r="G4" i="179"/>
  <c r="G4" i="239" s="1"/>
  <c r="F65" i="187"/>
  <c r="F65" i="247" s="1"/>
  <c r="C31" i="252"/>
  <c r="C97" i="247"/>
  <c r="K118" i="247"/>
  <c r="D154" i="246"/>
  <c r="C40" i="237"/>
  <c r="C29" i="246"/>
  <c r="G58" i="237"/>
  <c r="C63" i="235"/>
  <c r="C29" i="247"/>
  <c r="C32" i="255"/>
  <c r="J78" i="175"/>
  <c r="J78" i="235" s="1"/>
  <c r="J79" i="235"/>
  <c r="J145" i="235"/>
  <c r="K145" i="175"/>
  <c r="K63" i="186"/>
  <c r="K63" i="246" s="1"/>
  <c r="J60" i="186"/>
  <c r="J60" i="246" s="1"/>
  <c r="E75" i="246"/>
  <c r="E89" i="186"/>
  <c r="E89" i="246" s="1"/>
  <c r="H18" i="66"/>
  <c r="K138" i="178"/>
  <c r="J138" i="238"/>
  <c r="J135" i="244"/>
  <c r="K27" i="176"/>
  <c r="J27" i="236"/>
  <c r="K27" i="236" s="1"/>
  <c r="J63" i="244"/>
  <c r="K63" i="184"/>
  <c r="J77" i="244"/>
  <c r="K77" i="184"/>
  <c r="K77" i="244" s="1"/>
  <c r="J102" i="246"/>
  <c r="J144" i="247"/>
  <c r="K144" i="187"/>
  <c r="K54" i="176"/>
  <c r="J150" i="237"/>
  <c r="K150" i="237" s="1"/>
  <c r="H24" i="243"/>
  <c r="I24" i="183"/>
  <c r="K19" i="186"/>
  <c r="J19" i="246"/>
  <c r="J34" i="235"/>
  <c r="J141" i="235"/>
  <c r="J31" i="236"/>
  <c r="H152" i="237"/>
  <c r="J35" i="244"/>
  <c r="K35" i="184"/>
  <c r="K35" i="244" s="1"/>
  <c r="J107" i="244"/>
  <c r="J114" i="186"/>
  <c r="K142" i="187"/>
  <c r="J142" i="247"/>
  <c r="J105" i="236"/>
  <c r="J15" i="237"/>
  <c r="K15" i="177"/>
  <c r="J150" i="245"/>
  <c r="J98" i="247"/>
  <c r="J15" i="251"/>
  <c r="J16" i="252"/>
  <c r="J13" i="238"/>
  <c r="J136" i="178"/>
  <c r="J136" i="238" s="1"/>
  <c r="J132" i="245"/>
  <c r="J152" i="245"/>
  <c r="K152" i="185"/>
  <c r="K152" i="245" s="1"/>
  <c r="K153" i="187"/>
  <c r="J153" i="247"/>
  <c r="C142" i="236"/>
  <c r="B24" i="354"/>
  <c r="C88" i="237"/>
  <c r="F21" i="417"/>
  <c r="C87" i="244"/>
  <c r="K55" i="251"/>
  <c r="C28" i="134"/>
  <c r="C30" i="134"/>
  <c r="C32" i="134"/>
  <c r="C36" i="134"/>
  <c r="C35" i="134"/>
  <c r="C31" i="134"/>
  <c r="C34" i="134"/>
  <c r="C33" i="134"/>
  <c r="C29" i="134"/>
  <c r="C97" i="134"/>
  <c r="C95" i="134"/>
  <c r="C99" i="134"/>
  <c r="C100" i="134"/>
  <c r="C94" i="134"/>
  <c r="C96" i="134"/>
  <c r="C93" i="134"/>
  <c r="C98" i="134"/>
  <c r="C92" i="134"/>
  <c r="C107" i="134"/>
  <c r="C69" i="134"/>
  <c r="C64" i="134"/>
  <c r="C111" i="134"/>
  <c r="C128" i="134"/>
  <c r="C105" i="134"/>
  <c r="C121" i="134"/>
  <c r="C124" i="134"/>
  <c r="C71" i="134"/>
  <c r="C109" i="134"/>
  <c r="C70" i="134"/>
  <c r="C115" i="134"/>
  <c r="C129" i="134"/>
  <c r="C116" i="134"/>
  <c r="C118" i="134"/>
  <c r="C114" i="134"/>
  <c r="C106" i="134"/>
  <c r="C65" i="134"/>
  <c r="C102" i="134"/>
  <c r="C126" i="134"/>
  <c r="C68" i="134"/>
  <c r="C127" i="134"/>
  <c r="C112" i="134"/>
  <c r="C110" i="134"/>
  <c r="C119" i="134"/>
  <c r="C113" i="134"/>
  <c r="C67" i="134"/>
  <c r="C125" i="134"/>
  <c r="C108" i="134"/>
  <c r="C120" i="134"/>
  <c r="C66" i="134"/>
  <c r="C123" i="134"/>
  <c r="C103" i="134"/>
  <c r="C122" i="134"/>
  <c r="C104" i="134"/>
  <c r="C72" i="134"/>
  <c r="C117" i="134"/>
  <c r="C47" i="134"/>
  <c r="C25" i="354"/>
  <c r="C59" i="134"/>
  <c r="C28" i="354"/>
  <c r="C86" i="134"/>
  <c r="C91" i="134"/>
  <c r="C8" i="172"/>
  <c r="C27" i="134"/>
  <c r="C22" i="172"/>
  <c r="C27" i="354"/>
  <c r="C85" i="134"/>
  <c r="C157" i="134"/>
  <c r="C76" i="134"/>
  <c r="C26" i="134"/>
  <c r="C79" i="134"/>
  <c r="C137" i="134"/>
  <c r="C90" i="134"/>
  <c r="C16" i="354"/>
  <c r="C136" i="134"/>
  <c r="C131" i="134"/>
  <c r="C38" i="134"/>
  <c r="C23" i="134"/>
  <c r="C35" i="354"/>
  <c r="C23" i="354"/>
  <c r="C155" i="134"/>
  <c r="C32" i="354"/>
  <c r="C48" i="134"/>
  <c r="C146" i="134"/>
  <c r="C73" i="134"/>
  <c r="C56" i="134"/>
  <c r="C12" i="232"/>
  <c r="C13" i="172"/>
  <c r="C158" i="134"/>
  <c r="C10" i="354"/>
  <c r="C89" i="134"/>
  <c r="C18" i="134"/>
  <c r="C34" i="354"/>
  <c r="C55" i="134"/>
  <c r="C33" i="354"/>
  <c r="C141" i="134"/>
  <c r="C87" i="134"/>
  <c r="C14" i="134"/>
  <c r="C13" i="134"/>
  <c r="C62" i="134"/>
  <c r="C138" i="134"/>
  <c r="C14" i="232"/>
  <c r="C53" i="134"/>
  <c r="C149" i="134"/>
  <c r="C145" i="134"/>
  <c r="C9" i="354"/>
  <c r="C31" i="354"/>
  <c r="C12" i="354"/>
  <c r="C12" i="134"/>
  <c r="C133" i="134"/>
  <c r="C16" i="134"/>
  <c r="C82" i="134"/>
  <c r="C57" i="134"/>
  <c r="C9" i="134"/>
  <c r="C23" i="232"/>
  <c r="C88" i="134"/>
  <c r="C10" i="232"/>
  <c r="C10" i="134"/>
  <c r="C37" i="354"/>
  <c r="C14" i="172"/>
  <c r="C8" i="354"/>
  <c r="C58" i="134"/>
  <c r="C11" i="232"/>
  <c r="C77" i="134"/>
  <c r="C30" i="354"/>
  <c r="C150" i="134"/>
  <c r="C78" i="134"/>
  <c r="C15" i="232"/>
  <c r="C37" i="134"/>
  <c r="C135" i="134"/>
  <c r="C159" i="134"/>
  <c r="C11" i="354"/>
  <c r="C153" i="134"/>
  <c r="C18" i="232"/>
  <c r="C49" i="134"/>
  <c r="C18" i="354"/>
  <c r="C152" i="134"/>
  <c r="C7" i="232"/>
  <c r="C40" i="134"/>
  <c r="C18" i="172"/>
  <c r="C60" i="134"/>
  <c r="C15" i="172"/>
  <c r="C25" i="134"/>
  <c r="C7" i="354"/>
  <c r="C134" i="134"/>
  <c r="C10" i="172"/>
  <c r="C12" i="172"/>
  <c r="C132" i="134"/>
  <c r="C14" i="354"/>
  <c r="C75" i="134"/>
  <c r="C11" i="134"/>
  <c r="C41" i="134"/>
  <c r="C144" i="134"/>
  <c r="C9" i="172"/>
  <c r="C19" i="354"/>
  <c r="C22" i="134"/>
  <c r="C156" i="134"/>
  <c r="C17" i="134"/>
  <c r="C142" i="134"/>
  <c r="C43" i="134"/>
  <c r="C83" i="134"/>
  <c r="C63" i="134"/>
  <c r="C24" i="134"/>
  <c r="C50" i="134"/>
  <c r="C52" i="134"/>
  <c r="C154" i="134"/>
  <c r="C19" i="134"/>
  <c r="C21" i="134"/>
  <c r="C17" i="354"/>
  <c r="C84" i="134"/>
  <c r="C23" i="172"/>
  <c r="C9" i="232"/>
  <c r="C20" i="134"/>
  <c r="C24" i="354"/>
  <c r="C15" i="354"/>
  <c r="C8" i="134"/>
  <c r="C80" i="134"/>
  <c r="C21" i="354"/>
  <c r="C20" i="172"/>
  <c r="C17" i="232"/>
  <c r="C61" i="134"/>
  <c r="C24" i="172"/>
  <c r="C22" i="232"/>
  <c r="C16" i="172"/>
  <c r="C39" i="134"/>
  <c r="C8" i="232"/>
  <c r="C139" i="134"/>
  <c r="C15" i="134"/>
  <c r="C7" i="172"/>
  <c r="C42" i="134"/>
  <c r="C151" i="134"/>
  <c r="C21" i="172"/>
  <c r="C143" i="134"/>
  <c r="C7" i="134"/>
  <c r="C140" i="134"/>
  <c r="C160" i="134"/>
  <c r="C81" i="134"/>
  <c r="C22" i="354"/>
  <c r="C148" i="134"/>
  <c r="C19" i="172"/>
  <c r="C20" i="354"/>
  <c r="C17" i="172"/>
  <c r="C20" i="232"/>
  <c r="C11" i="172"/>
  <c r="C13" i="232"/>
  <c r="C16" i="232"/>
  <c r="C13" i="354"/>
  <c r="C21" i="232"/>
  <c r="C44" i="134"/>
  <c r="C19" i="232"/>
  <c r="C147" i="134"/>
  <c r="C26" i="354"/>
  <c r="C51" i="134"/>
  <c r="C36" i="354"/>
  <c r="C54" i="134"/>
  <c r="C29" i="354"/>
  <c r="G21" i="416" l="1"/>
  <c r="E39" i="128"/>
  <c r="M27" i="24"/>
  <c r="N27" i="24"/>
  <c r="J27" i="24"/>
  <c r="G27" i="24"/>
  <c r="K27" i="24"/>
  <c r="D65" i="415"/>
  <c r="K54" i="189"/>
  <c r="K54" i="249" s="1"/>
  <c r="D5" i="192"/>
  <c r="E135" i="357"/>
  <c r="B36" i="363" s="1"/>
  <c r="J52" i="189"/>
  <c r="J52" i="249" s="1"/>
  <c r="K151" i="185"/>
  <c r="J140" i="185"/>
  <c r="J140" i="245" s="1"/>
  <c r="J133" i="185"/>
  <c r="J133" i="245" s="1"/>
  <c r="K132" i="185"/>
  <c r="K132" i="245" s="1"/>
  <c r="J129" i="185"/>
  <c r="J129" i="245" s="1"/>
  <c r="J93" i="185"/>
  <c r="J66" i="185"/>
  <c r="J66" i="245" s="1"/>
  <c r="J24" i="245"/>
  <c r="K45" i="184"/>
  <c r="K31" i="236"/>
  <c r="K31" i="176"/>
  <c r="C25" i="176"/>
  <c r="C136" i="237"/>
  <c r="C32" i="237"/>
  <c r="C52" i="248"/>
  <c r="C65" i="87"/>
  <c r="J54" i="235"/>
  <c r="D8" i="180"/>
  <c r="D8" i="240" s="1"/>
  <c r="D69" i="235"/>
  <c r="D92" i="175"/>
  <c r="J125" i="238"/>
  <c r="K125" i="178"/>
  <c r="K148" i="184"/>
  <c r="J148" i="244"/>
  <c r="J123" i="244"/>
  <c r="C22" i="247"/>
  <c r="E89" i="184"/>
  <c r="E89" i="244" s="1"/>
  <c r="J102" i="247"/>
  <c r="J140" i="176"/>
  <c r="K11" i="192"/>
  <c r="K114" i="178"/>
  <c r="J140" i="184"/>
  <c r="D68" i="178"/>
  <c r="H65" i="187"/>
  <c r="H65" i="247" s="1"/>
  <c r="G65" i="187"/>
  <c r="G65" i="247" s="1"/>
  <c r="C65" i="121"/>
  <c r="J93" i="187"/>
  <c r="J129" i="186"/>
  <c r="J129" i="246" s="1"/>
  <c r="J29" i="187"/>
  <c r="J29" i="247" s="1"/>
  <c r="I89" i="184"/>
  <c r="I89" i="244" s="1"/>
  <c r="H65" i="185"/>
  <c r="J82" i="238"/>
  <c r="G100" i="236"/>
  <c r="H65" i="184"/>
  <c r="H65" i="244" s="1"/>
  <c r="H66" i="244"/>
  <c r="J152" i="177"/>
  <c r="K19" i="184"/>
  <c r="K149" i="238"/>
  <c r="H160" i="175"/>
  <c r="H160" i="235" s="1"/>
  <c r="B95" i="134"/>
  <c r="B123" i="134" s="1"/>
  <c r="I135" i="178"/>
  <c r="J32" i="251"/>
  <c r="C82" i="244"/>
  <c r="K72" i="185"/>
  <c r="C22" i="251"/>
  <c r="J15" i="186"/>
  <c r="J15" i="246" s="1"/>
  <c r="K123" i="185"/>
  <c r="K58" i="184"/>
  <c r="I57" i="195"/>
  <c r="I57" i="255" s="1"/>
  <c r="K61" i="184"/>
  <c r="J50" i="254"/>
  <c r="C121" i="235"/>
  <c r="C146" i="247"/>
  <c r="C28" i="248"/>
  <c r="C46" i="190"/>
  <c r="C58" i="123"/>
  <c r="C58" i="190" s="1"/>
  <c r="C58" i="250" s="1"/>
  <c r="C46" i="191"/>
  <c r="C58" i="124"/>
  <c r="C58" i="191" s="1"/>
  <c r="C58" i="251" s="1"/>
  <c r="H69" i="235"/>
  <c r="H92" i="175"/>
  <c r="J82" i="236"/>
  <c r="J81" i="176"/>
  <c r="J81" i="236" s="1"/>
  <c r="H10" i="243"/>
  <c r="H25" i="183"/>
  <c r="J146" i="184"/>
  <c r="J146" i="244" s="1"/>
  <c r="K138" i="184"/>
  <c r="J15" i="184"/>
  <c r="K98" i="245"/>
  <c r="J8" i="185"/>
  <c r="J8" i="245" s="1"/>
  <c r="J145" i="244"/>
  <c r="D39" i="190"/>
  <c r="J130" i="246"/>
  <c r="J31" i="247"/>
  <c r="J60" i="185"/>
  <c r="J60" i="245" s="1"/>
  <c r="E133" i="246"/>
  <c r="I65" i="186"/>
  <c r="I65" i="246" s="1"/>
  <c r="J40" i="244"/>
  <c r="K144" i="186"/>
  <c r="H135" i="175"/>
  <c r="H135" i="235" s="1"/>
  <c r="C146" i="246"/>
  <c r="K15" i="194"/>
  <c r="K30" i="192"/>
  <c r="D8" i="245"/>
  <c r="D65" i="185"/>
  <c r="G70" i="245"/>
  <c r="G89" i="185"/>
  <c r="G89" i="245" s="1"/>
  <c r="J114" i="185"/>
  <c r="J114" i="245" s="1"/>
  <c r="K115" i="185"/>
  <c r="J32" i="246"/>
  <c r="J29" i="186"/>
  <c r="J29" i="246" s="1"/>
  <c r="J111" i="246"/>
  <c r="K111" i="186"/>
  <c r="I114" i="246"/>
  <c r="I128" i="186"/>
  <c r="F66" i="247"/>
  <c r="F89" i="187"/>
  <c r="F89" i="247" s="1"/>
  <c r="J80" i="247"/>
  <c r="J78" i="187"/>
  <c r="J78" i="247" s="1"/>
  <c r="J136" i="247"/>
  <c r="J133" i="187"/>
  <c r="I10" i="248"/>
  <c r="I39" i="188"/>
  <c r="J14" i="248"/>
  <c r="K14" i="188"/>
  <c r="J18" i="248"/>
  <c r="K18" i="188"/>
  <c r="J49" i="248"/>
  <c r="J46" i="188"/>
  <c r="J46" i="248" s="1"/>
  <c r="J30" i="249"/>
  <c r="J28" i="189"/>
  <c r="J28" i="249" s="1"/>
  <c r="J12" i="250"/>
  <c r="J10" i="190"/>
  <c r="J10" i="250" s="1"/>
  <c r="J23" i="250"/>
  <c r="J22" i="190"/>
  <c r="J22" i="250" s="1"/>
  <c r="K23" i="190"/>
  <c r="K23" i="250" s="1"/>
  <c r="J35" i="251"/>
  <c r="K35" i="191"/>
  <c r="J26" i="252"/>
  <c r="K26" i="192"/>
  <c r="K59" i="192"/>
  <c r="J59" i="252"/>
  <c r="K53" i="194"/>
  <c r="J53" i="254"/>
  <c r="E51" i="255"/>
  <c r="E57" i="195"/>
  <c r="E57" i="255" s="1"/>
  <c r="C113" i="238"/>
  <c r="I29" i="240"/>
  <c r="K11" i="186"/>
  <c r="C91" i="1"/>
  <c r="B7" i="76" s="1"/>
  <c r="C128" i="120"/>
  <c r="C128" i="186" s="1"/>
  <c r="C89" i="121"/>
  <c r="C89" i="187" s="1"/>
  <c r="C58" i="79"/>
  <c r="C58" i="188" s="1"/>
  <c r="C58" i="248" s="1"/>
  <c r="C57" i="127"/>
  <c r="C57" i="195" s="1"/>
  <c r="J82" i="235"/>
  <c r="D26" i="179"/>
  <c r="D26" i="239" s="1"/>
  <c r="K138" i="238"/>
  <c r="J126" i="235"/>
  <c r="H10" i="180"/>
  <c r="H10" i="240" s="1"/>
  <c r="D156" i="87"/>
  <c r="D89" i="87"/>
  <c r="C89" i="87"/>
  <c r="D65" i="87"/>
  <c r="I16" i="66"/>
  <c r="I12" i="66"/>
  <c r="G18" i="66"/>
  <c r="H27" i="24"/>
  <c r="J11" i="175"/>
  <c r="J18" i="175"/>
  <c r="J18" i="235" s="1"/>
  <c r="K46" i="235"/>
  <c r="J73" i="175"/>
  <c r="J73" i="235" s="1"/>
  <c r="I68" i="176"/>
  <c r="K109" i="236"/>
  <c r="K113" i="236"/>
  <c r="J11" i="177"/>
  <c r="J11" i="237" s="1"/>
  <c r="J69" i="177"/>
  <c r="J69" i="237" s="1"/>
  <c r="J81" i="177"/>
  <c r="J81" i="237" s="1"/>
  <c r="H135" i="177"/>
  <c r="H135" i="237" s="1"/>
  <c r="J100" i="177"/>
  <c r="J18" i="178"/>
  <c r="J18" i="238" s="1"/>
  <c r="J32" i="178"/>
  <c r="J32" i="238" s="1"/>
  <c r="J63" i="178"/>
  <c r="J63" i="238" s="1"/>
  <c r="J85" i="178"/>
  <c r="J85" i="238" s="1"/>
  <c r="J28" i="190"/>
  <c r="J28" i="250" s="1"/>
  <c r="J45" i="193"/>
  <c r="J45" i="253" s="1"/>
  <c r="J10" i="195"/>
  <c r="J10" i="255" s="1"/>
  <c r="K64" i="175"/>
  <c r="D63" i="235"/>
  <c r="D68" i="175"/>
  <c r="C11" i="236"/>
  <c r="C85" i="238"/>
  <c r="C60" i="244"/>
  <c r="C93" i="245"/>
  <c r="C93" i="187"/>
  <c r="C128" i="121"/>
  <c r="C128" i="187" s="1"/>
  <c r="C128" i="247" s="1"/>
  <c r="C10" i="192"/>
  <c r="C36" i="105"/>
  <c r="G40" i="235"/>
  <c r="G68" i="175"/>
  <c r="G68" i="235" s="1"/>
  <c r="I100" i="235"/>
  <c r="I135" i="175"/>
  <c r="I135" i="235" s="1"/>
  <c r="K22" i="176"/>
  <c r="J22" i="236"/>
  <c r="J128" i="236"/>
  <c r="K128" i="176"/>
  <c r="H140" i="236"/>
  <c r="H160" i="176"/>
  <c r="H160" i="236" s="1"/>
  <c r="J20" i="237"/>
  <c r="K20" i="177"/>
  <c r="J41" i="237"/>
  <c r="K41" i="237" s="1"/>
  <c r="J40" i="177"/>
  <c r="J40" i="237" s="1"/>
  <c r="F92" i="177"/>
  <c r="F92" i="237" s="1"/>
  <c r="F69" i="237"/>
  <c r="K108" i="177"/>
  <c r="J108" i="237"/>
  <c r="K4" i="185"/>
  <c r="K4" i="184"/>
  <c r="H33" i="249"/>
  <c r="H39" i="189"/>
  <c r="H44" i="189" s="1"/>
  <c r="H44" i="249" s="1"/>
  <c r="F10" i="250"/>
  <c r="F39" i="190"/>
  <c r="F44" i="190" s="1"/>
  <c r="F44" i="250" s="1"/>
  <c r="J12" i="251"/>
  <c r="K12" i="191"/>
  <c r="J10" i="191"/>
  <c r="I10" i="252"/>
  <c r="I38" i="192"/>
  <c r="J14" i="252"/>
  <c r="K14" i="192"/>
  <c r="K14" i="252" s="1"/>
  <c r="J52" i="252"/>
  <c r="J51" i="192"/>
  <c r="J51" i="252" s="1"/>
  <c r="D28" i="253"/>
  <c r="D38" i="193"/>
  <c r="D51" i="253"/>
  <c r="D57" i="193"/>
  <c r="D57" i="253" s="1"/>
  <c r="J29" i="254"/>
  <c r="K29" i="194"/>
  <c r="I31" i="361"/>
  <c r="E31" i="361"/>
  <c r="K89" i="175"/>
  <c r="C89" i="235"/>
  <c r="K89" i="235" s="1"/>
  <c r="C57" i="235"/>
  <c r="K57" i="235" s="1"/>
  <c r="C53" i="235"/>
  <c r="K53" i="235" s="1"/>
  <c r="C48" i="235"/>
  <c r="K44" i="175"/>
  <c r="C44" i="235"/>
  <c r="C35" i="235"/>
  <c r="K35" i="235" s="1"/>
  <c r="C21" i="235"/>
  <c r="C130" i="235"/>
  <c r="C109" i="235"/>
  <c r="K109" i="175"/>
  <c r="C56" i="236"/>
  <c r="C51" i="236"/>
  <c r="K51" i="176"/>
  <c r="C24" i="236"/>
  <c r="C139" i="236"/>
  <c r="C129" i="236"/>
  <c r="C101" i="238"/>
  <c r="C117" i="246"/>
  <c r="J85" i="175"/>
  <c r="J85" i="235" s="1"/>
  <c r="J52" i="177"/>
  <c r="J52" i="237" s="1"/>
  <c r="G58" i="191"/>
  <c r="G58" i="251" s="1"/>
  <c r="E45" i="252"/>
  <c r="C89" i="3"/>
  <c r="H39" i="191"/>
  <c r="H39" i="251" s="1"/>
  <c r="J69" i="175"/>
  <c r="D24" i="240"/>
  <c r="C78" i="237"/>
  <c r="C15" i="245"/>
  <c r="J64" i="238"/>
  <c r="J88" i="238"/>
  <c r="I11" i="236"/>
  <c r="C93" i="186"/>
  <c r="K17" i="177"/>
  <c r="J36" i="238"/>
  <c r="K64" i="176"/>
  <c r="C22" i="255"/>
  <c r="C113" i="235"/>
  <c r="C145" i="235"/>
  <c r="C26" i="249"/>
  <c r="K14" i="248"/>
  <c r="C140" i="235"/>
  <c r="E6" i="63"/>
  <c r="E6" i="64" s="1"/>
  <c r="C4" i="73"/>
  <c r="C4" i="61" s="1"/>
  <c r="E94" i="87"/>
  <c r="C63" i="236"/>
  <c r="C73" i="177"/>
  <c r="C91" i="131"/>
  <c r="C92" i="177" s="1"/>
  <c r="C92" i="237" s="1"/>
  <c r="C18" i="177"/>
  <c r="C67" i="131"/>
  <c r="C68" i="177" s="1"/>
  <c r="C68" i="237" s="1"/>
  <c r="C136" i="238"/>
  <c r="C55" i="244"/>
  <c r="C37" i="245"/>
  <c r="C8" i="245"/>
  <c r="C66" i="186"/>
  <c r="C89" i="120"/>
  <c r="C89" i="186" s="1"/>
  <c r="C8" i="186"/>
  <c r="C65" i="120"/>
  <c r="C133" i="187"/>
  <c r="C154" i="121"/>
  <c r="C51" i="253"/>
  <c r="C28" i="253"/>
  <c r="C22" i="194"/>
  <c r="C22" i="254" s="1"/>
  <c r="C36" i="126"/>
  <c r="C41" i="126" s="1"/>
  <c r="C43" i="194" s="1"/>
  <c r="C39" i="255"/>
  <c r="C10" i="195"/>
  <c r="C36" i="127"/>
  <c r="C41" i="127" s="1"/>
  <c r="E89" i="87"/>
  <c r="E90" i="87" s="1"/>
  <c r="E65" i="87"/>
  <c r="I14" i="66"/>
  <c r="E18" i="66"/>
  <c r="I6" i="66"/>
  <c r="O26" i="24"/>
  <c r="I11" i="235"/>
  <c r="I68" i="175"/>
  <c r="I68" i="235" s="1"/>
  <c r="I165" i="235" s="1"/>
  <c r="J36" i="235"/>
  <c r="K36" i="175"/>
  <c r="J75" i="235"/>
  <c r="K75" i="175"/>
  <c r="J124" i="235"/>
  <c r="J121" i="175"/>
  <c r="J121" i="235" s="1"/>
  <c r="E136" i="235"/>
  <c r="E160" i="175"/>
  <c r="E160" i="235" s="1"/>
  <c r="F152" i="235"/>
  <c r="F160" i="175"/>
  <c r="F160" i="235" s="1"/>
  <c r="J152" i="175"/>
  <c r="J152" i="235" s="1"/>
  <c r="F11" i="236"/>
  <c r="F68" i="176"/>
  <c r="F68" i="236" s="1"/>
  <c r="C11" i="238"/>
  <c r="C10" i="190"/>
  <c r="C37" i="123"/>
  <c r="C10" i="191"/>
  <c r="C37" i="124"/>
  <c r="C32" i="253"/>
  <c r="J28" i="235"/>
  <c r="J25" i="175"/>
  <c r="J25" i="235" s="1"/>
  <c r="J42" i="235"/>
  <c r="J40" i="175"/>
  <c r="J40" i="235" s="1"/>
  <c r="J146" i="235"/>
  <c r="K146" i="175"/>
  <c r="E68" i="176"/>
  <c r="E68" i="236" s="1"/>
  <c r="E11" i="236"/>
  <c r="H40" i="236"/>
  <c r="H68" i="176"/>
  <c r="H68" i="236" s="1"/>
  <c r="J75" i="236"/>
  <c r="J73" i="176"/>
  <c r="J73" i="236" s="1"/>
  <c r="E136" i="236"/>
  <c r="E160" i="176"/>
  <c r="E160" i="236" s="1"/>
  <c r="J27" i="237"/>
  <c r="J25" i="177"/>
  <c r="J25" i="237" s="1"/>
  <c r="J15" i="238"/>
  <c r="K15" i="178"/>
  <c r="J69" i="178"/>
  <c r="J69" i="238" s="1"/>
  <c r="J72" i="238"/>
  <c r="K72" i="238" s="1"/>
  <c r="H140" i="238"/>
  <c r="H160" i="178"/>
  <c r="H160" i="238" s="1"/>
  <c r="J53" i="250"/>
  <c r="K53" i="190"/>
  <c r="J23" i="253"/>
  <c r="J22" i="193"/>
  <c r="J22" i="253" s="1"/>
  <c r="D22" i="254"/>
  <c r="D38" i="194"/>
  <c r="B22" i="232"/>
  <c r="C16" i="235"/>
  <c r="K16" i="235" s="1"/>
  <c r="C156" i="235"/>
  <c r="C141" i="235"/>
  <c r="K122" i="175"/>
  <c r="C101" i="235"/>
  <c r="C88" i="236"/>
  <c r="C149" i="236"/>
  <c r="K149" i="176"/>
  <c r="C133" i="236"/>
  <c r="C125" i="236"/>
  <c r="C116" i="236"/>
  <c r="C104" i="236"/>
  <c r="C139" i="244"/>
  <c r="K42" i="195"/>
  <c r="K42" i="255" s="1"/>
  <c r="E9" i="237"/>
  <c r="E98" i="177"/>
  <c r="E98" i="237" s="1"/>
  <c r="J42" i="255"/>
  <c r="F135" i="178"/>
  <c r="K50" i="190"/>
  <c r="K50" i="250" s="1"/>
  <c r="J45" i="195"/>
  <c r="I4" i="182"/>
  <c r="D160" i="177"/>
  <c r="I160" i="177"/>
  <c r="K109" i="176"/>
  <c r="C46" i="188"/>
  <c r="C46" i="248" s="1"/>
  <c r="I39" i="190"/>
  <c r="I39" i="250" s="1"/>
  <c r="C25" i="237"/>
  <c r="C152" i="237"/>
  <c r="E92" i="177"/>
  <c r="J28" i="192"/>
  <c r="J28" i="252" s="1"/>
  <c r="K4" i="187"/>
  <c r="F160" i="176"/>
  <c r="F161" i="176" s="1"/>
  <c r="F161" i="236" s="1"/>
  <c r="K46" i="175"/>
  <c r="K112" i="177"/>
  <c r="F57" i="192"/>
  <c r="F57" i="252" s="1"/>
  <c r="K150" i="176"/>
  <c r="K37" i="249"/>
  <c r="J127" i="235"/>
  <c r="C140" i="247"/>
  <c r="C81" i="238"/>
  <c r="C73" i="235"/>
  <c r="C49" i="245"/>
  <c r="F92" i="175"/>
  <c r="F92" i="235" s="1"/>
  <c r="F166" i="235" s="1"/>
  <c r="H100" i="237"/>
  <c r="K113" i="176"/>
  <c r="C108" i="236"/>
  <c r="C39" i="235"/>
  <c r="C147" i="235"/>
  <c r="C40" i="236"/>
  <c r="C121" i="237"/>
  <c r="C69" i="238"/>
  <c r="C15" i="247"/>
  <c r="F18" i="66"/>
  <c r="B98" i="134"/>
  <c r="B126" i="134" s="1"/>
  <c r="G121" i="235"/>
  <c r="G135" i="175"/>
  <c r="G135" i="235" s="1"/>
  <c r="J139" i="235"/>
  <c r="J136" i="175"/>
  <c r="J136" i="235" s="1"/>
  <c r="D121" i="236"/>
  <c r="D135" i="176"/>
  <c r="D135" i="236" s="1"/>
  <c r="J34" i="237"/>
  <c r="K34" i="177"/>
  <c r="J32" i="177"/>
  <c r="J32" i="237" s="1"/>
  <c r="J59" i="237"/>
  <c r="K59" i="237" s="1"/>
  <c r="J58" i="177"/>
  <c r="J58" i="237" s="1"/>
  <c r="I73" i="237"/>
  <c r="I92" i="177"/>
  <c r="I92" i="237" s="1"/>
  <c r="I11" i="238"/>
  <c r="I68" i="178"/>
  <c r="I68" i="238" s="1"/>
  <c r="J29" i="238"/>
  <c r="K29" i="238" s="1"/>
  <c r="K29" i="178"/>
  <c r="G52" i="238"/>
  <c r="G68" i="178"/>
  <c r="G68" i="238" s="1"/>
  <c r="G73" i="238"/>
  <c r="G92" i="178"/>
  <c r="G92" i="238" s="1"/>
  <c r="K37" i="250"/>
  <c r="K20" i="191"/>
  <c r="J20" i="251"/>
  <c r="J36" i="252"/>
  <c r="K36" i="192"/>
  <c r="K36" i="252" s="1"/>
  <c r="J40" i="252"/>
  <c r="J39" i="192"/>
  <c r="J39" i="252" s="1"/>
  <c r="J16" i="255"/>
  <c r="K16" i="195"/>
  <c r="J54" i="255"/>
  <c r="K54" i="195"/>
  <c r="K54" i="255" s="1"/>
  <c r="B106" i="134"/>
  <c r="A101" i="134"/>
  <c r="C62" i="235"/>
  <c r="C30" i="235"/>
  <c r="C150" i="235"/>
  <c r="C134" i="235"/>
  <c r="K134" i="175"/>
  <c r="K126" i="175"/>
  <c r="C34" i="236"/>
  <c r="K34" i="176"/>
  <c r="C159" i="236"/>
  <c r="C144" i="236"/>
  <c r="C91" i="237"/>
  <c r="C110" i="237"/>
  <c r="G8" i="239"/>
  <c r="A8" i="243"/>
  <c r="C120" i="244"/>
  <c r="C64" i="245"/>
  <c r="C43" i="246"/>
  <c r="C41" i="252"/>
  <c r="K15" i="237"/>
  <c r="K129" i="176"/>
  <c r="C158" i="132"/>
  <c r="K23" i="193"/>
  <c r="K23" i="253" s="1"/>
  <c r="G38" i="195"/>
  <c r="G38" i="255" s="1"/>
  <c r="E68" i="175"/>
  <c r="K77" i="177"/>
  <c r="J36" i="254"/>
  <c r="C40" i="251"/>
  <c r="J11" i="178"/>
  <c r="J11" i="238" s="1"/>
  <c r="H160" i="177"/>
  <c r="H160" i="237" s="1"/>
  <c r="H135" i="178"/>
  <c r="K32" i="250"/>
  <c r="J18" i="177"/>
  <c r="J18" i="237" s="1"/>
  <c r="J140" i="175"/>
  <c r="D18" i="66"/>
  <c r="G68" i="177"/>
  <c r="G68" i="237" s="1"/>
  <c r="E30" i="73"/>
  <c r="G30" i="179" s="1"/>
  <c r="K41" i="177"/>
  <c r="D160" i="176"/>
  <c r="C96" i="1"/>
  <c r="J20" i="255"/>
  <c r="J45" i="192"/>
  <c r="J45" i="252" s="1"/>
  <c r="I4" i="183"/>
  <c r="K113" i="175"/>
  <c r="K113" i="235" s="1"/>
  <c r="C20" i="236"/>
  <c r="H68" i="175"/>
  <c r="H68" i="235" s="1"/>
  <c r="K13" i="235"/>
  <c r="C81" i="236"/>
  <c r="C40" i="248"/>
  <c r="C82" i="245"/>
  <c r="C37" i="247"/>
  <c r="K51" i="191"/>
  <c r="K53" i="175"/>
  <c r="C120" i="236"/>
  <c r="C122" i="235"/>
  <c r="C74" i="235"/>
  <c r="E69" i="236"/>
  <c r="E92" i="176"/>
  <c r="E92" i="236" s="1"/>
  <c r="E166" i="236" s="1"/>
  <c r="I69" i="236"/>
  <c r="I92" i="176"/>
  <c r="F78" i="236"/>
  <c r="F92" i="176"/>
  <c r="F92" i="236" s="1"/>
  <c r="I121" i="236"/>
  <c r="I135" i="176"/>
  <c r="I135" i="236" s="1"/>
  <c r="J57" i="237"/>
  <c r="K57" i="177"/>
  <c r="F136" i="238"/>
  <c r="F160" i="178"/>
  <c r="F160" i="238" s="1"/>
  <c r="G5" i="188"/>
  <c r="G5" i="193"/>
  <c r="G5" i="189"/>
  <c r="J26" i="244"/>
  <c r="K26" i="184"/>
  <c r="J69" i="244"/>
  <c r="K69" i="184"/>
  <c r="K69" i="244" s="1"/>
  <c r="D128" i="184"/>
  <c r="D128" i="244" s="1"/>
  <c r="D93" i="244"/>
  <c r="J115" i="244"/>
  <c r="J114" i="184"/>
  <c r="J112" i="245"/>
  <c r="K112" i="185"/>
  <c r="K148" i="245"/>
  <c r="K126" i="186"/>
  <c r="J126" i="246"/>
  <c r="K151" i="186"/>
  <c r="J151" i="246"/>
  <c r="K10" i="187"/>
  <c r="J8" i="187"/>
  <c r="J8" i="247" s="1"/>
  <c r="J10" i="247"/>
  <c r="J35" i="247"/>
  <c r="K35" i="187"/>
  <c r="J46" i="247"/>
  <c r="K46" i="187"/>
  <c r="J53" i="247"/>
  <c r="K53" i="187"/>
  <c r="K56" i="187"/>
  <c r="J56" i="247"/>
  <c r="H22" i="248"/>
  <c r="H39" i="188"/>
  <c r="H39" i="248" s="1"/>
  <c r="E52" i="248"/>
  <c r="E58" i="188"/>
  <c r="E58" i="248" s="1"/>
  <c r="I52" i="248"/>
  <c r="I58" i="188"/>
  <c r="I58" i="248" s="1"/>
  <c r="J41" i="249"/>
  <c r="K41" i="189"/>
  <c r="K41" i="249" s="1"/>
  <c r="J16" i="250"/>
  <c r="K16" i="190"/>
  <c r="K62" i="176"/>
  <c r="K74" i="177"/>
  <c r="I135" i="177"/>
  <c r="I135" i="237" s="1"/>
  <c r="H68" i="177"/>
  <c r="H165" i="177" s="1"/>
  <c r="K129" i="238"/>
  <c r="K36" i="235"/>
  <c r="E135" i="176"/>
  <c r="E165" i="176" s="1"/>
  <c r="K89" i="238"/>
  <c r="J79" i="238"/>
  <c r="K79" i="238" s="1"/>
  <c r="K79" i="178"/>
  <c r="J73" i="177"/>
  <c r="J73" i="237" s="1"/>
  <c r="H92" i="177"/>
  <c r="H92" i="237" s="1"/>
  <c r="K89" i="178"/>
  <c r="F65" i="184"/>
  <c r="F65" i="244" s="1"/>
  <c r="D39" i="191"/>
  <c r="D39" i="251" s="1"/>
  <c r="J19" i="252"/>
  <c r="K19" i="192"/>
  <c r="K53" i="192"/>
  <c r="J53" i="252"/>
  <c r="F57" i="194"/>
  <c r="F57" i="254" s="1"/>
  <c r="J46" i="254"/>
  <c r="K46" i="194"/>
  <c r="K50" i="254"/>
  <c r="J35" i="255"/>
  <c r="K35" i="195"/>
  <c r="K128" i="237"/>
  <c r="K144" i="238"/>
  <c r="K75" i="235"/>
  <c r="J19" i="254"/>
  <c r="C17" i="237"/>
  <c r="C133" i="238"/>
  <c r="K133" i="238" s="1"/>
  <c r="G28" i="239"/>
  <c r="K72" i="186"/>
  <c r="K12" i="190"/>
  <c r="K132" i="238"/>
  <c r="K27" i="237"/>
  <c r="K35" i="238"/>
  <c r="K33" i="235"/>
  <c r="K125" i="238"/>
  <c r="K112" i="237"/>
  <c r="K69" i="186"/>
  <c r="K68" i="187"/>
  <c r="K57" i="189"/>
  <c r="K26" i="194"/>
  <c r="K12" i="235"/>
  <c r="I17" i="182"/>
  <c r="K20" i="189"/>
  <c r="C49" i="244"/>
  <c r="F14" i="62"/>
  <c r="K141" i="175"/>
  <c r="K67" i="178"/>
  <c r="K112" i="178"/>
  <c r="J152" i="178"/>
  <c r="J152" i="238" s="1"/>
  <c r="K87" i="186"/>
  <c r="K149" i="187"/>
  <c r="K41" i="191"/>
  <c r="K90" i="178"/>
  <c r="C75" i="238"/>
  <c r="K75" i="178"/>
  <c r="K59" i="178"/>
  <c r="C59" i="238"/>
  <c r="K59" i="238" s="1"/>
  <c r="C45" i="238"/>
  <c r="K45" i="238" s="1"/>
  <c r="K45" i="178"/>
  <c r="C36" i="238"/>
  <c r="K36" i="178"/>
  <c r="C22" i="238"/>
  <c r="K22" i="178"/>
  <c r="I25" i="179"/>
  <c r="G25" i="239"/>
  <c r="I25" i="239" s="1"/>
  <c r="I16" i="179"/>
  <c r="G16" i="239"/>
  <c r="I16" i="239" s="1"/>
  <c r="I15" i="180"/>
  <c r="G15" i="240"/>
  <c r="I15" i="240" s="1"/>
  <c r="A16" i="242"/>
  <c r="C22" i="243"/>
  <c r="C19" i="243"/>
  <c r="C16" i="243"/>
  <c r="C14" i="243"/>
  <c r="C12" i="243"/>
  <c r="C10" i="243"/>
  <c r="C7" i="243"/>
  <c r="C70" i="367"/>
  <c r="C71" i="244"/>
  <c r="K54" i="184"/>
  <c r="C54" i="244"/>
  <c r="C45" i="244"/>
  <c r="C32" i="244"/>
  <c r="C13" i="244"/>
  <c r="C149" i="244"/>
  <c r="C144" i="244"/>
  <c r="C133" i="367"/>
  <c r="C135" i="244"/>
  <c r="K135" i="184"/>
  <c r="C116" i="244"/>
  <c r="C103" i="244"/>
  <c r="K86" i="185"/>
  <c r="C86" i="245"/>
  <c r="C76" i="245"/>
  <c r="C54" i="245"/>
  <c r="C45" i="245"/>
  <c r="C36" i="245"/>
  <c r="C27" i="245"/>
  <c r="C23" i="245"/>
  <c r="C13" i="245"/>
  <c r="C158" i="245"/>
  <c r="C151" i="245"/>
  <c r="C147" i="245"/>
  <c r="K101" i="185"/>
  <c r="C101" i="245"/>
  <c r="C88" i="246"/>
  <c r="K88" i="186"/>
  <c r="C68" i="246"/>
  <c r="C52" i="246"/>
  <c r="C39" i="246"/>
  <c r="C20" i="246"/>
  <c r="K145" i="186"/>
  <c r="C145" i="246"/>
  <c r="C100" i="246"/>
  <c r="C13" i="247"/>
  <c r="K13" i="187"/>
  <c r="C80" i="247"/>
  <c r="C45" i="247"/>
  <c r="C32" i="247"/>
  <c r="K18" i="187"/>
  <c r="K18" i="247" s="1"/>
  <c r="C18" i="247"/>
  <c r="C150" i="247"/>
  <c r="C136" i="247"/>
  <c r="C125" i="247"/>
  <c r="C121" i="247"/>
  <c r="C112" i="247"/>
  <c r="C42" i="248"/>
  <c r="K42" i="188"/>
  <c r="C26" i="248"/>
  <c r="C17" i="248"/>
  <c r="K54" i="188"/>
  <c r="K52" i="188" s="1"/>
  <c r="C54" i="248"/>
  <c r="C42" i="249"/>
  <c r="C60" i="249"/>
  <c r="C42" i="250"/>
  <c r="C31" i="250"/>
  <c r="K26" i="190"/>
  <c r="K26" i="250" s="1"/>
  <c r="C26" i="250"/>
  <c r="C17" i="250"/>
  <c r="K60" i="190"/>
  <c r="K60" i="250" s="1"/>
  <c r="C60" i="250"/>
  <c r="K21" i="191"/>
  <c r="K21" i="251" s="1"/>
  <c r="C21" i="251"/>
  <c r="C49" i="251"/>
  <c r="C35" i="252"/>
  <c r="C25" i="252"/>
  <c r="C16" i="252"/>
  <c r="C47" i="252"/>
  <c r="K47" i="192"/>
  <c r="C29" i="253"/>
  <c r="K29" i="193"/>
  <c r="C15" i="253"/>
  <c r="C55" i="253"/>
  <c r="C50" i="253"/>
  <c r="K33" i="194"/>
  <c r="K33" i="254" s="1"/>
  <c r="C14" i="254"/>
  <c r="C49" i="254"/>
  <c r="C36" i="255"/>
  <c r="K36" i="195"/>
  <c r="K36" i="255" s="1"/>
  <c r="C13" i="255"/>
  <c r="K13" i="195"/>
  <c r="K13" i="255" s="1"/>
  <c r="C48" i="255"/>
  <c r="C155" i="237"/>
  <c r="K48" i="195"/>
  <c r="K5" i="188"/>
  <c r="K5" i="191"/>
  <c r="C56" i="252"/>
  <c r="C90" i="238"/>
  <c r="K90" i="238" s="1"/>
  <c r="E98" i="358"/>
  <c r="E9" i="359"/>
  <c r="E9" i="360" s="1"/>
  <c r="K32" i="187"/>
  <c r="K101" i="178"/>
  <c r="K14" i="194"/>
  <c r="C17" i="239"/>
  <c r="C21" i="250"/>
  <c r="C96" i="247"/>
  <c r="C113" i="245"/>
  <c r="C80" i="238"/>
  <c r="K80" i="238" s="1"/>
  <c r="K78" i="238" s="1"/>
  <c r="C157" i="237"/>
  <c r="K157" i="237" s="1"/>
  <c r="K157" i="177"/>
  <c r="C86" i="238"/>
  <c r="C70" i="238"/>
  <c r="C54" i="238"/>
  <c r="C41" i="238"/>
  <c r="C27" i="238"/>
  <c r="C17" i="238"/>
  <c r="K17" i="238" s="1"/>
  <c r="K17" i="178"/>
  <c r="C130" i="238"/>
  <c r="C126" i="238"/>
  <c r="K126" i="178"/>
  <c r="C117" i="238"/>
  <c r="C109" i="238"/>
  <c r="K109" i="238" s="1"/>
  <c r="K109" i="178"/>
  <c r="C105" i="238"/>
  <c r="C25" i="239"/>
  <c r="E13" i="179"/>
  <c r="C13" i="239"/>
  <c r="E13" i="239" s="1"/>
  <c r="I11" i="180"/>
  <c r="G11" i="240"/>
  <c r="I11" i="240" s="1"/>
  <c r="A20" i="242"/>
  <c r="A8" i="242"/>
  <c r="B15" i="242"/>
  <c r="C20" i="243"/>
  <c r="C17" i="243"/>
  <c r="C15" i="243"/>
  <c r="C13" i="243"/>
  <c r="C11" i="243"/>
  <c r="C9" i="243"/>
  <c r="C76" i="244"/>
  <c r="C59" i="244"/>
  <c r="C50" i="244"/>
  <c r="K50" i="184"/>
  <c r="K50" i="244" s="1"/>
  <c r="C36" i="244"/>
  <c r="K23" i="184"/>
  <c r="C9" i="244"/>
  <c r="C130" i="244"/>
  <c r="C124" i="244"/>
  <c r="C93" i="367"/>
  <c r="C128" i="367" s="1"/>
  <c r="C111" i="244"/>
  <c r="C99" i="244"/>
  <c r="K97" i="185"/>
  <c r="C97" i="245"/>
  <c r="C84" i="246"/>
  <c r="C73" i="246"/>
  <c r="C57" i="246"/>
  <c r="C47" i="246"/>
  <c r="C34" i="246"/>
  <c r="K34" i="186"/>
  <c r="C25" i="246"/>
  <c r="C11" i="246"/>
  <c r="C157" i="246"/>
  <c r="K157" i="186"/>
  <c r="K157" i="246" s="1"/>
  <c r="K141" i="186"/>
  <c r="C141" i="246"/>
  <c r="C136" i="246"/>
  <c r="C125" i="246"/>
  <c r="K112" i="186"/>
  <c r="C96" i="246"/>
  <c r="K96" i="186"/>
  <c r="K96" i="246" s="1"/>
  <c r="C85" i="247"/>
  <c r="C74" i="247"/>
  <c r="C63" i="247"/>
  <c r="C54" i="247"/>
  <c r="K36" i="187"/>
  <c r="C23" i="247"/>
  <c r="C157" i="247"/>
  <c r="K157" i="187"/>
  <c r="C141" i="247"/>
  <c r="C131" i="247"/>
  <c r="C117" i="247"/>
  <c r="K117" i="187"/>
  <c r="K117" i="247" s="1"/>
  <c r="C108" i="247"/>
  <c r="K108" i="187"/>
  <c r="C100" i="247"/>
  <c r="C36" i="248"/>
  <c r="K36" i="188"/>
  <c r="C49" i="248"/>
  <c r="K49" i="188"/>
  <c r="K49" i="248" s="1"/>
  <c r="C36" i="249"/>
  <c r="C31" i="249"/>
  <c r="K31" i="189"/>
  <c r="C17" i="249"/>
  <c r="K49" i="189"/>
  <c r="C49" i="249"/>
  <c r="C13" i="250"/>
  <c r="K54" i="190"/>
  <c r="K54" i="250" s="1"/>
  <c r="C42" i="251"/>
  <c r="C31" i="251"/>
  <c r="C13" i="251"/>
  <c r="K54" i="191"/>
  <c r="C40" i="253"/>
  <c r="C24" i="253"/>
  <c r="K24" i="193"/>
  <c r="C11" i="253"/>
  <c r="C46" i="253"/>
  <c r="K37" i="194"/>
  <c r="C37" i="254"/>
  <c r="C27" i="254"/>
  <c r="K27" i="194"/>
  <c r="K27" i="254" s="1"/>
  <c r="C18" i="254"/>
  <c r="K18" i="194"/>
  <c r="C54" i="254"/>
  <c r="K54" i="194"/>
  <c r="C31" i="255"/>
  <c r="C21" i="255"/>
  <c r="K21" i="195"/>
  <c r="K21" i="255" s="1"/>
  <c r="C53" i="255"/>
  <c r="G17" i="240"/>
  <c r="I98" i="178"/>
  <c r="I98" i="238" s="1"/>
  <c r="I9" i="238"/>
  <c r="K16" i="192"/>
  <c r="K123" i="245"/>
  <c r="K111" i="184"/>
  <c r="C39" i="190"/>
  <c r="C42" i="123"/>
  <c r="C44" i="190" s="1"/>
  <c r="C44" i="250" s="1"/>
  <c r="C23" i="254"/>
  <c r="C145" i="238"/>
  <c r="C142" i="245"/>
  <c r="C54" i="251"/>
  <c r="C54" i="250"/>
  <c r="C141" i="238"/>
  <c r="E27" i="240"/>
  <c r="C49" i="250"/>
  <c r="C64" i="238"/>
  <c r="C49" i="238"/>
  <c r="K49" i="238" s="1"/>
  <c r="C13" i="238"/>
  <c r="K13" i="238" s="1"/>
  <c r="C157" i="238"/>
  <c r="K157" i="238" s="1"/>
  <c r="K157" i="178"/>
  <c r="C150" i="238"/>
  <c r="K150" i="238" s="1"/>
  <c r="K150" i="178"/>
  <c r="C134" i="238"/>
  <c r="K134" i="238" s="1"/>
  <c r="K134" i="178"/>
  <c r="G6" i="239"/>
  <c r="I21" i="179"/>
  <c r="G21" i="239"/>
  <c r="I21" i="239" s="1"/>
  <c r="I12" i="179"/>
  <c r="G12" i="239"/>
  <c r="I12" i="239" s="1"/>
  <c r="C29" i="240"/>
  <c r="E29" i="240" s="1"/>
  <c r="E25" i="180"/>
  <c r="C25" i="240"/>
  <c r="E25" i="240" s="1"/>
  <c r="E20" i="180"/>
  <c r="C20" i="240"/>
  <c r="E20" i="240" s="1"/>
  <c r="I25" i="180"/>
  <c r="G25" i="240"/>
  <c r="I25" i="240" s="1"/>
  <c r="I7" i="180"/>
  <c r="A12" i="242"/>
  <c r="B22" i="242"/>
  <c r="B18" i="242"/>
  <c r="B16" i="242"/>
  <c r="B14" i="242"/>
  <c r="B12" i="242"/>
  <c r="B11" i="242"/>
  <c r="B7" i="242"/>
  <c r="A20" i="243"/>
  <c r="A12" i="243"/>
  <c r="C23" i="243"/>
  <c r="C21" i="243"/>
  <c r="C18" i="243"/>
  <c r="C86" i="244"/>
  <c r="C81" i="244"/>
  <c r="K81" i="184"/>
  <c r="C64" i="244"/>
  <c r="C27" i="244"/>
  <c r="C18" i="244"/>
  <c r="K18" i="184"/>
  <c r="K153" i="184"/>
  <c r="C107" i="244"/>
  <c r="K107" i="184"/>
  <c r="K107" i="244" s="1"/>
  <c r="C95" i="244"/>
  <c r="C81" i="245"/>
  <c r="C71" i="245"/>
  <c r="K71" i="185"/>
  <c r="K50" i="185"/>
  <c r="C50" i="245"/>
  <c r="C41" i="245"/>
  <c r="C32" i="245"/>
  <c r="C18" i="245"/>
  <c r="C137" i="245"/>
  <c r="C132" i="245"/>
  <c r="C126" i="245"/>
  <c r="C122" i="245"/>
  <c r="C118" i="245"/>
  <c r="K105" i="185"/>
  <c r="K105" i="245" s="1"/>
  <c r="C105" i="245"/>
  <c r="K62" i="186"/>
  <c r="C30" i="246"/>
  <c r="C150" i="246"/>
  <c r="K131" i="186"/>
  <c r="C131" i="246"/>
  <c r="C121" i="246"/>
  <c r="K108" i="186"/>
  <c r="C108" i="246"/>
  <c r="C104" i="246"/>
  <c r="C50" i="247"/>
  <c r="C41" i="247"/>
  <c r="K41" i="187"/>
  <c r="C27" i="247"/>
  <c r="C31" i="248"/>
  <c r="C21" i="248"/>
  <c r="K21" i="188"/>
  <c r="C60" i="248"/>
  <c r="C13" i="249"/>
  <c r="C54" i="249"/>
  <c r="C36" i="250"/>
  <c r="C17" i="251"/>
  <c r="K17" i="191"/>
  <c r="C60" i="251"/>
  <c r="K60" i="191"/>
  <c r="C30" i="252"/>
  <c r="C20" i="252"/>
  <c r="K20" i="192"/>
  <c r="K20" i="252" s="1"/>
  <c r="C12" i="252"/>
  <c r="K52" i="192"/>
  <c r="K34" i="193"/>
  <c r="K32" i="193" s="1"/>
  <c r="C34" i="253"/>
  <c r="C19" i="253"/>
  <c r="K19" i="193"/>
  <c r="C60" i="254"/>
  <c r="C42" i="255"/>
  <c r="C26" i="255"/>
  <c r="K17" i="195"/>
  <c r="C59" i="255"/>
  <c r="D88" i="415"/>
  <c r="D89" i="415" s="1"/>
  <c r="J27" i="249"/>
  <c r="K27" i="189"/>
  <c r="I98" i="176"/>
  <c r="I98" i="236" s="1"/>
  <c r="I9" i="236"/>
  <c r="K5" i="195"/>
  <c r="K5" i="192"/>
  <c r="K5" i="189"/>
  <c r="K5" i="193"/>
  <c r="K5" i="244"/>
  <c r="K5" i="249" s="1"/>
  <c r="K5" i="190"/>
  <c r="K5" i="194"/>
  <c r="I29" i="180"/>
  <c r="K105" i="238"/>
  <c r="I24" i="243"/>
  <c r="K23" i="185"/>
  <c r="C23" i="244"/>
  <c r="K17" i="188"/>
  <c r="C79" i="246"/>
  <c r="C41" i="244"/>
  <c r="A16" i="243"/>
  <c r="G7" i="240"/>
  <c r="I7" i="240" s="1"/>
  <c r="K101" i="238"/>
  <c r="K101" i="237"/>
  <c r="K88" i="238"/>
  <c r="K117" i="237"/>
  <c r="I19" i="240"/>
  <c r="C133" i="184"/>
  <c r="C154" i="3"/>
  <c r="K64" i="238"/>
  <c r="I14" i="239"/>
  <c r="I19" i="239"/>
  <c r="E12" i="240"/>
  <c r="I24" i="239"/>
  <c r="C32" i="254"/>
  <c r="O15" i="24"/>
  <c r="F40" i="235"/>
  <c r="F68" i="175"/>
  <c r="F68" i="235" s="1"/>
  <c r="J70" i="235"/>
  <c r="K70" i="175"/>
  <c r="J86" i="235"/>
  <c r="K86" i="235" s="1"/>
  <c r="K86" i="175"/>
  <c r="H20" i="239"/>
  <c r="I20" i="239" s="1"/>
  <c r="J62" i="237"/>
  <c r="K62" i="177"/>
  <c r="J111" i="237"/>
  <c r="K111" i="237" s="1"/>
  <c r="K111" i="177"/>
  <c r="J130" i="237"/>
  <c r="K130" i="237" s="1"/>
  <c r="K130" i="177"/>
  <c r="K155" i="177"/>
  <c r="I5" i="189"/>
  <c r="K30" i="186"/>
  <c r="K69" i="187"/>
  <c r="K141" i="187"/>
  <c r="J42" i="254"/>
  <c r="K42" i="194"/>
  <c r="J18" i="255"/>
  <c r="K18" i="195"/>
  <c r="K4" i="246"/>
  <c r="I4" i="242"/>
  <c r="J150" i="244"/>
  <c r="K64" i="178"/>
  <c r="K105" i="178"/>
  <c r="K113" i="178"/>
  <c r="J8" i="184"/>
  <c r="J8" i="244" s="1"/>
  <c r="J37" i="184"/>
  <c r="J37" i="244" s="1"/>
  <c r="G89" i="184"/>
  <c r="G89" i="244" s="1"/>
  <c r="K130" i="184"/>
  <c r="J133" i="184"/>
  <c r="J133" i="244" s="1"/>
  <c r="K64" i="185"/>
  <c r="J70" i="185"/>
  <c r="J70" i="245" s="1"/>
  <c r="J8" i="186"/>
  <c r="J8" i="246" s="1"/>
  <c r="H65" i="186"/>
  <c r="H65" i="246" s="1"/>
  <c r="J93" i="186"/>
  <c r="J93" i="246" s="1"/>
  <c r="J140" i="186"/>
  <c r="J140" i="246" s="1"/>
  <c r="K45" i="187"/>
  <c r="K59" i="187"/>
  <c r="K59" i="247" s="1"/>
  <c r="G38" i="192"/>
  <c r="G43" i="192" s="1"/>
  <c r="G43" i="252" s="1"/>
  <c r="K50" i="193"/>
  <c r="K50" i="253" s="1"/>
  <c r="E160" i="178"/>
  <c r="E160" i="238" s="1"/>
  <c r="K36" i="238"/>
  <c r="K116" i="238"/>
  <c r="K119" i="237"/>
  <c r="E22" i="240"/>
  <c r="I10" i="240"/>
  <c r="I14" i="240"/>
  <c r="K45" i="237"/>
  <c r="I13" i="182"/>
  <c r="K120" i="236"/>
  <c r="K45" i="235"/>
  <c r="I9" i="182"/>
  <c r="K128" i="178"/>
  <c r="I5" i="192"/>
  <c r="K45" i="177"/>
  <c r="K119" i="177"/>
  <c r="C23" i="239"/>
  <c r="E23" i="239" s="1"/>
  <c r="E23" i="179"/>
  <c r="I11" i="179"/>
  <c r="K106" i="184"/>
  <c r="C46" i="246"/>
  <c r="K153" i="186"/>
  <c r="C25" i="251"/>
  <c r="C115" i="235"/>
  <c r="C154" i="237"/>
  <c r="E27" i="239"/>
  <c r="I13" i="242"/>
  <c r="D13" i="76"/>
  <c r="J11" i="176"/>
  <c r="J11" i="236" s="1"/>
  <c r="J100" i="176"/>
  <c r="J100" i="236" s="1"/>
  <c r="K106" i="176"/>
  <c r="K118" i="176"/>
  <c r="K57" i="237"/>
  <c r="K133" i="178"/>
  <c r="K26" i="189"/>
  <c r="K41" i="190"/>
  <c r="K41" i="250" s="1"/>
  <c r="K159" i="177"/>
  <c r="K72" i="178"/>
  <c r="K70" i="176"/>
  <c r="K70" i="178"/>
  <c r="K80" i="178"/>
  <c r="K86" i="178"/>
  <c r="K76" i="184"/>
  <c r="K75" i="184" s="1"/>
  <c r="K53" i="246"/>
  <c r="I10" i="242"/>
  <c r="H25" i="182"/>
  <c r="J57" i="244"/>
  <c r="J55" i="184"/>
  <c r="J55" i="244" s="1"/>
  <c r="I60" i="244"/>
  <c r="I65" i="184"/>
  <c r="I65" i="244" s="1"/>
  <c r="J64" i="244"/>
  <c r="K64" i="184"/>
  <c r="K64" i="244" s="1"/>
  <c r="J71" i="244"/>
  <c r="K71" i="184"/>
  <c r="J99" i="244"/>
  <c r="K99" i="184"/>
  <c r="K24" i="245"/>
  <c r="J32" i="245"/>
  <c r="K32" i="185"/>
  <c r="K32" i="245" s="1"/>
  <c r="K36" i="185"/>
  <c r="J36" i="245"/>
  <c r="F49" i="245"/>
  <c r="F65" i="185"/>
  <c r="F65" i="245" s="1"/>
  <c r="J54" i="245"/>
  <c r="K54" i="185"/>
  <c r="K54" i="245" s="1"/>
  <c r="D75" i="245"/>
  <c r="D89" i="185"/>
  <c r="D89" i="245" s="1"/>
  <c r="G128" i="185"/>
  <c r="G128" i="245" s="1"/>
  <c r="G93" i="245"/>
  <c r="J99" i="245"/>
  <c r="K99" i="185"/>
  <c r="I133" i="245"/>
  <c r="I154" i="185"/>
  <c r="I154" i="245" s="1"/>
  <c r="J28" i="246"/>
  <c r="K28" i="186"/>
  <c r="J31" i="246"/>
  <c r="K31" i="186"/>
  <c r="F37" i="246"/>
  <c r="F65" i="186"/>
  <c r="F65" i="246" s="1"/>
  <c r="J38" i="246"/>
  <c r="K38" i="186"/>
  <c r="J56" i="246"/>
  <c r="J55" i="186"/>
  <c r="J55" i="246" s="1"/>
  <c r="I70" i="246"/>
  <c r="I89" i="186"/>
  <c r="J74" i="246"/>
  <c r="J70" i="186"/>
  <c r="J70" i="246" s="1"/>
  <c r="J80" i="246"/>
  <c r="K80" i="186"/>
  <c r="K80" i="246" s="1"/>
  <c r="J116" i="247"/>
  <c r="K116" i="187"/>
  <c r="H129" i="247"/>
  <c r="H154" i="187"/>
  <c r="E10" i="249"/>
  <c r="E39" i="189"/>
  <c r="J29" i="249"/>
  <c r="K29" i="189"/>
  <c r="D10" i="252"/>
  <c r="D38" i="192"/>
  <c r="D43" i="192" s="1"/>
  <c r="D43" i="252" s="1"/>
  <c r="K13" i="192"/>
  <c r="J13" i="252"/>
  <c r="J21" i="252"/>
  <c r="K21" i="192"/>
  <c r="I51" i="252"/>
  <c r="I57" i="192"/>
  <c r="I57" i="252" s="1"/>
  <c r="E28" i="254"/>
  <c r="E38" i="194"/>
  <c r="J48" i="254"/>
  <c r="J45" i="194"/>
  <c r="J45" i="254" s="1"/>
  <c r="K37" i="195"/>
  <c r="J37" i="255"/>
  <c r="F45" i="255"/>
  <c r="F57" i="195"/>
  <c r="F57" i="255" s="1"/>
  <c r="I68" i="236"/>
  <c r="I165" i="236" s="1"/>
  <c r="I165" i="176"/>
  <c r="K122" i="235"/>
  <c r="K53" i="247"/>
  <c r="K138" i="244"/>
  <c r="I93" i="176"/>
  <c r="I93" i="236" s="1"/>
  <c r="C70" i="247"/>
  <c r="K26" i="244"/>
  <c r="J22" i="186"/>
  <c r="J22" i="246" s="1"/>
  <c r="J93" i="184"/>
  <c r="J93" i="244" s="1"/>
  <c r="G65" i="184"/>
  <c r="K15" i="254"/>
  <c r="I136" i="235"/>
  <c r="I160" i="175"/>
  <c r="I160" i="235" s="1"/>
  <c r="J143" i="235"/>
  <c r="K143" i="175"/>
  <c r="K143" i="235" s="1"/>
  <c r="J16" i="236"/>
  <c r="K16" i="236" s="1"/>
  <c r="K16" i="176"/>
  <c r="G5" i="194"/>
  <c r="G5" i="190"/>
  <c r="K38" i="187"/>
  <c r="J38" i="247"/>
  <c r="J42" i="247"/>
  <c r="K42" i="187"/>
  <c r="K42" i="247" s="1"/>
  <c r="K63" i="187"/>
  <c r="J63" i="247"/>
  <c r="J74" i="247"/>
  <c r="K74" i="187"/>
  <c r="K36" i="189"/>
  <c r="J36" i="249"/>
  <c r="J31" i="251"/>
  <c r="K31" i="191"/>
  <c r="K31" i="251" s="1"/>
  <c r="J25" i="252"/>
  <c r="K25" i="192"/>
  <c r="K25" i="252" s="1"/>
  <c r="J12" i="253"/>
  <c r="K12" i="193"/>
  <c r="K16" i="193"/>
  <c r="J16" i="253"/>
  <c r="K20" i="193"/>
  <c r="J20" i="253"/>
  <c r="K101" i="245"/>
  <c r="C55" i="246"/>
  <c r="C156" i="87"/>
  <c r="E131" i="87"/>
  <c r="J32" i="175"/>
  <c r="J32" i="235" s="1"/>
  <c r="J43" i="237"/>
  <c r="K43" i="237" s="1"/>
  <c r="K43" i="177"/>
  <c r="G152" i="237"/>
  <c r="G160" i="177"/>
  <c r="K154" i="237"/>
  <c r="J111" i="238"/>
  <c r="K111" i="238" s="1"/>
  <c r="K111" i="178"/>
  <c r="J147" i="178"/>
  <c r="J147" i="238" s="1"/>
  <c r="K56" i="237"/>
  <c r="K27" i="250"/>
  <c r="K10" i="244"/>
  <c r="K129" i="178"/>
  <c r="E5" i="192"/>
  <c r="E5" i="193"/>
  <c r="I5" i="193"/>
  <c r="J73" i="246"/>
  <c r="K73" i="186"/>
  <c r="J42" i="249"/>
  <c r="K42" i="189"/>
  <c r="F46" i="249"/>
  <c r="F58" i="189"/>
  <c r="F58" i="249" s="1"/>
  <c r="K12" i="192"/>
  <c r="J12" i="252"/>
  <c r="C14" i="235"/>
  <c r="K79" i="177"/>
  <c r="C108" i="237"/>
  <c r="K108" i="237" s="1"/>
  <c r="I10" i="182"/>
  <c r="I9" i="242"/>
  <c r="C94" i="244"/>
  <c r="K143" i="184"/>
  <c r="K98" i="184"/>
  <c r="K98" i="244" s="1"/>
  <c r="K74" i="185"/>
  <c r="K121" i="185"/>
  <c r="K104" i="238"/>
  <c r="K122" i="237"/>
  <c r="K45" i="236"/>
  <c r="K34" i="238"/>
  <c r="K22" i="235"/>
  <c r="K107" i="238"/>
  <c r="K51" i="237"/>
  <c r="K30" i="177"/>
  <c r="K144" i="178"/>
  <c r="B22" i="172"/>
  <c r="K89" i="177"/>
  <c r="K39" i="178"/>
  <c r="J39" i="238"/>
  <c r="K39" i="238" s="1"/>
  <c r="K15" i="238"/>
  <c r="K28" i="175"/>
  <c r="K75" i="176"/>
  <c r="E26" i="239"/>
  <c r="D18" i="363"/>
  <c r="K79" i="247"/>
  <c r="K11" i="252"/>
  <c r="K33" i="247"/>
  <c r="K108" i="247"/>
  <c r="K80" i="245"/>
  <c r="K29" i="254"/>
  <c r="H39" i="249"/>
  <c r="K37" i="251"/>
  <c r="K130" i="246"/>
  <c r="C159" i="132"/>
  <c r="C161" i="178" s="1"/>
  <c r="J11" i="235"/>
  <c r="D6" i="179"/>
  <c r="K12" i="246"/>
  <c r="K88" i="246"/>
  <c r="K102" i="244"/>
  <c r="I165" i="178"/>
  <c r="I135" i="238"/>
  <c r="I165" i="238" s="1"/>
  <c r="J69" i="235"/>
  <c r="D25" i="179"/>
  <c r="E25" i="179" s="1"/>
  <c r="C11" i="175"/>
  <c r="C6" i="73"/>
  <c r="C136" i="176"/>
  <c r="E20" i="61"/>
  <c r="C29" i="244"/>
  <c r="C32" i="175"/>
  <c r="C9" i="73"/>
  <c r="C9" i="179" s="1"/>
  <c r="C6" i="180"/>
  <c r="I14" i="182"/>
  <c r="K36" i="184"/>
  <c r="J36" i="244"/>
  <c r="J81" i="245"/>
  <c r="K81" i="185"/>
  <c r="I114" i="245"/>
  <c r="I128" i="185"/>
  <c r="J137" i="245"/>
  <c r="K137" i="185"/>
  <c r="J83" i="246"/>
  <c r="K83" i="186"/>
  <c r="H114" i="246"/>
  <c r="H128" i="186"/>
  <c r="H128" i="246" s="1"/>
  <c r="B2" i="190"/>
  <c r="B2" i="188"/>
  <c r="B2" i="191"/>
  <c r="K86" i="238"/>
  <c r="K70" i="238"/>
  <c r="K22" i="238"/>
  <c r="C67" i="132"/>
  <c r="C91" i="132"/>
  <c r="C92" i="178" s="1"/>
  <c r="C92" i="238" s="1"/>
  <c r="K17" i="237"/>
  <c r="K103" i="237"/>
  <c r="K50" i="249"/>
  <c r="K158" i="185"/>
  <c r="K95" i="184"/>
  <c r="K136" i="186"/>
  <c r="J17" i="247"/>
  <c r="K17" i="187"/>
  <c r="J121" i="247"/>
  <c r="K121" i="187"/>
  <c r="J125" i="247"/>
  <c r="K125" i="187"/>
  <c r="J30" i="250"/>
  <c r="K30" i="190"/>
  <c r="K16" i="191"/>
  <c r="J16" i="251"/>
  <c r="K42" i="191"/>
  <c r="J42" i="251"/>
  <c r="J47" i="253"/>
  <c r="K47" i="193"/>
  <c r="H51" i="253"/>
  <c r="H57" i="193"/>
  <c r="H57" i="253" s="1"/>
  <c r="J12" i="255"/>
  <c r="K12" i="195"/>
  <c r="K12" i="255" s="1"/>
  <c r="I18" i="240"/>
  <c r="K44" i="238"/>
  <c r="C158" i="131"/>
  <c r="C160" i="177" s="1"/>
  <c r="K125" i="186"/>
  <c r="K32" i="184"/>
  <c r="K126" i="185"/>
  <c r="J130" i="244"/>
  <c r="I20" i="180"/>
  <c r="H20" i="240"/>
  <c r="I20" i="240" s="1"/>
  <c r="J142" i="236"/>
  <c r="K142" i="236" s="1"/>
  <c r="K142" i="176"/>
  <c r="J126" i="237"/>
  <c r="K126" i="237" s="1"/>
  <c r="K126" i="177"/>
  <c r="J21" i="238"/>
  <c r="K21" i="238" s="1"/>
  <c r="K21" i="178"/>
  <c r="I8" i="239"/>
  <c r="C114" i="246"/>
  <c r="J58" i="176"/>
  <c r="J58" i="236" s="1"/>
  <c r="J121" i="176"/>
  <c r="J121" i="236" s="1"/>
  <c r="H6" i="180"/>
  <c r="I26" i="240"/>
  <c r="C78" i="175"/>
  <c r="C20" i="73"/>
  <c r="C58" i="175"/>
  <c r="C11" i="73"/>
  <c r="C11" i="179" s="1"/>
  <c r="C18" i="175"/>
  <c r="C7" i="73"/>
  <c r="C7" i="179" s="1"/>
  <c r="D40" i="235"/>
  <c r="D10" i="179"/>
  <c r="D58" i="235"/>
  <c r="D11" i="179"/>
  <c r="D11" i="239" s="1"/>
  <c r="J101" i="235"/>
  <c r="H6" i="179"/>
  <c r="J100" i="175"/>
  <c r="J100" i="235" s="1"/>
  <c r="H10" i="179"/>
  <c r="H10" i="239" s="1"/>
  <c r="I10" i="239" s="1"/>
  <c r="J147" i="175"/>
  <c r="J18" i="176"/>
  <c r="J18" i="236" s="1"/>
  <c r="K30" i="176"/>
  <c r="J40" i="176"/>
  <c r="J40" i="236" s="1"/>
  <c r="K48" i="176"/>
  <c r="J52" i="176"/>
  <c r="J52" i="236" s="1"/>
  <c r="K62" i="236"/>
  <c r="J63" i="176"/>
  <c r="J63" i="236" s="1"/>
  <c r="K114" i="236"/>
  <c r="J136" i="176"/>
  <c r="J136" i="236" s="1"/>
  <c r="H21" i="180"/>
  <c r="K144" i="176"/>
  <c r="J147" i="176"/>
  <c r="J147" i="236" s="1"/>
  <c r="K109" i="177"/>
  <c r="K117" i="177"/>
  <c r="J147" i="177"/>
  <c r="J147" i="237" s="1"/>
  <c r="E29" i="180"/>
  <c r="K17" i="184"/>
  <c r="K12" i="187"/>
  <c r="K115" i="187"/>
  <c r="K115" i="247" s="1"/>
  <c r="K35" i="190"/>
  <c r="K34" i="192"/>
  <c r="K14" i="193"/>
  <c r="K14" i="253" s="1"/>
  <c r="C88" i="415"/>
  <c r="C128" i="415"/>
  <c r="D37" i="421"/>
  <c r="I20" i="179"/>
  <c r="K156" i="176"/>
  <c r="K122" i="176"/>
  <c r="I10" i="179"/>
  <c r="K40" i="185"/>
  <c r="K40" i="245" s="1"/>
  <c r="K104" i="185"/>
  <c r="K54" i="193"/>
  <c r="C52" i="176"/>
  <c r="C52" i="236" s="1"/>
  <c r="C8" i="61"/>
  <c r="C8" i="180" s="1"/>
  <c r="D18" i="235"/>
  <c r="D7" i="179"/>
  <c r="D32" i="235"/>
  <c r="D9" i="179"/>
  <c r="D9" i="239" s="1"/>
  <c r="J104" i="235"/>
  <c r="H9" i="179"/>
  <c r="K156" i="175"/>
  <c r="K105" i="176"/>
  <c r="K117" i="176"/>
  <c r="J124" i="236"/>
  <c r="H8" i="180"/>
  <c r="H8" i="240" s="1"/>
  <c r="I8" i="240" s="1"/>
  <c r="K24" i="177"/>
  <c r="K38" i="177"/>
  <c r="K56" i="177"/>
  <c r="K66" i="177"/>
  <c r="K47" i="238"/>
  <c r="K132" i="178"/>
  <c r="I12" i="182"/>
  <c r="K99" i="187"/>
  <c r="E68" i="359"/>
  <c r="E92" i="360"/>
  <c r="E89" i="367"/>
  <c r="E128" i="367"/>
  <c r="E154" i="367"/>
  <c r="E58" i="373"/>
  <c r="E58" i="374"/>
  <c r="E55" i="375"/>
  <c r="E57" i="377"/>
  <c r="D128" i="415"/>
  <c r="D148" i="415"/>
  <c r="C19" i="418"/>
  <c r="G19" i="418"/>
  <c r="D19" i="418"/>
  <c r="D11" i="421"/>
  <c r="E11" i="421"/>
  <c r="I8" i="179"/>
  <c r="C133" i="130"/>
  <c r="C135" i="176" s="1"/>
  <c r="K102" i="176"/>
  <c r="C101" i="236"/>
  <c r="K101" i="236" s="1"/>
  <c r="C79" i="236"/>
  <c r="K79" i="236" s="1"/>
  <c r="K41" i="175"/>
  <c r="C41" i="235"/>
  <c r="K41" i="235" s="1"/>
  <c r="K31" i="175"/>
  <c r="K17" i="235"/>
  <c r="C12" i="236"/>
  <c r="K12" i="176"/>
  <c r="B90" i="134"/>
  <c r="B118" i="134" s="1"/>
  <c r="B146" i="134" s="1"/>
  <c r="J145" i="236"/>
  <c r="K137" i="176"/>
  <c r="J137" i="236"/>
  <c r="K137" i="236" s="1"/>
  <c r="J122" i="236"/>
  <c r="K112" i="236"/>
  <c r="K110" i="176"/>
  <c r="K89" i="176"/>
  <c r="J85" i="176"/>
  <c r="J85" i="236" s="1"/>
  <c r="K89" i="236"/>
  <c r="K79" i="176"/>
  <c r="D92" i="176"/>
  <c r="D92" i="236" s="1"/>
  <c r="K72" i="176"/>
  <c r="J65" i="236"/>
  <c r="J55" i="236"/>
  <c r="K43" i="176"/>
  <c r="J32" i="176"/>
  <c r="J32" i="236" s="1"/>
  <c r="K34" i="236"/>
  <c r="K26" i="236"/>
  <c r="K26" i="176"/>
  <c r="J25" i="176"/>
  <c r="D68" i="176"/>
  <c r="D68" i="236" s="1"/>
  <c r="D165" i="236" s="1"/>
  <c r="D160" i="175"/>
  <c r="D160" i="235" s="1"/>
  <c r="K132" i="175"/>
  <c r="D135" i="175"/>
  <c r="K64" i="235"/>
  <c r="J63" i="175"/>
  <c r="J58" i="175"/>
  <c r="J58" i="235" s="1"/>
  <c r="J52" i="175"/>
  <c r="J52" i="235" s="1"/>
  <c r="K54" i="235"/>
  <c r="D68" i="235"/>
  <c r="C60" i="253"/>
  <c r="C49" i="253"/>
  <c r="C39" i="253"/>
  <c r="K33" i="253"/>
  <c r="K29" i="253"/>
  <c r="C23" i="253"/>
  <c r="C10" i="253"/>
  <c r="C36" i="125"/>
  <c r="C38" i="193" s="1"/>
  <c r="C38" i="253" s="1"/>
  <c r="C14" i="253"/>
  <c r="C18" i="253"/>
  <c r="C40" i="252"/>
  <c r="K40" i="192"/>
  <c r="K15" i="192"/>
  <c r="C15" i="252"/>
  <c r="C57" i="105"/>
  <c r="C46" i="252"/>
  <c r="C45" i="252"/>
  <c r="C53" i="249"/>
  <c r="C58" i="122"/>
  <c r="C58" i="189" s="1"/>
  <c r="C58" i="249" s="1"/>
  <c r="C48" i="249"/>
  <c r="K30" i="189"/>
  <c r="K30" i="249" s="1"/>
  <c r="C22" i="249"/>
  <c r="C37" i="122"/>
  <c r="C12" i="249"/>
  <c r="C16" i="249"/>
  <c r="C20" i="249"/>
  <c r="C41" i="248"/>
  <c r="C48" i="248"/>
  <c r="C25" i="248"/>
  <c r="C157" i="245"/>
  <c r="K150" i="185"/>
  <c r="C154" i="119"/>
  <c r="C154" i="185" s="1"/>
  <c r="K136" i="185"/>
  <c r="K136" i="245" s="1"/>
  <c r="C121" i="245"/>
  <c r="K121" i="245"/>
  <c r="K104" i="245"/>
  <c r="K100" i="185"/>
  <c r="K131" i="185"/>
  <c r="C125" i="245"/>
  <c r="C74" i="245"/>
  <c r="C145" i="245"/>
  <c r="K108" i="185"/>
  <c r="K108" i="245" s="1"/>
  <c r="C96" i="245"/>
  <c r="C112" i="245"/>
  <c r="C136" i="245"/>
  <c r="C80" i="245"/>
  <c r="C100" i="245"/>
  <c r="C40" i="245"/>
  <c r="C108" i="245"/>
  <c r="K17" i="185"/>
  <c r="K17" i="245" s="1"/>
  <c r="K96" i="185"/>
  <c r="C12" i="245"/>
  <c r="C58" i="245"/>
  <c r="C17" i="245"/>
  <c r="C89" i="119"/>
  <c r="C89" i="185" s="1"/>
  <c r="C69" i="245"/>
  <c r="K69" i="185"/>
  <c r="K62" i="245"/>
  <c r="K48" i="185"/>
  <c r="C44" i="245"/>
  <c r="C48" i="245"/>
  <c r="C35" i="245"/>
  <c r="C31" i="245"/>
  <c r="C26" i="245"/>
  <c r="K26" i="185"/>
  <c r="K26" i="245" s="1"/>
  <c r="C22" i="245"/>
  <c r="C65" i="119"/>
  <c r="C65" i="185" s="1"/>
  <c r="C21" i="245"/>
  <c r="K12" i="185"/>
  <c r="C9" i="245"/>
  <c r="C115" i="244"/>
  <c r="K115" i="184"/>
  <c r="K94" i="184"/>
  <c r="C58" i="244"/>
  <c r="C65" i="3"/>
  <c r="C65" i="184" s="1"/>
  <c r="C65" i="244" s="1"/>
  <c r="C40" i="244"/>
  <c r="C12" i="244"/>
  <c r="C156" i="236"/>
  <c r="K156" i="236" s="1"/>
  <c r="C150" i="236"/>
  <c r="K150" i="236" s="1"/>
  <c r="K149" i="236"/>
  <c r="C141" i="236"/>
  <c r="K139" i="236"/>
  <c r="K139" i="176"/>
  <c r="C158" i="130"/>
  <c r="C160" i="176" s="1"/>
  <c r="K130" i="176"/>
  <c r="C134" i="236"/>
  <c r="K134" i="236" s="1"/>
  <c r="K129" i="236"/>
  <c r="K130" i="236"/>
  <c r="C122" i="236"/>
  <c r="K104" i="176"/>
  <c r="K112" i="176"/>
  <c r="C102" i="236"/>
  <c r="K104" i="236"/>
  <c r="K101" i="176"/>
  <c r="K86" i="236"/>
  <c r="C83" i="236"/>
  <c r="C91" i="130"/>
  <c r="C92" i="176" s="1"/>
  <c r="C77" i="236"/>
  <c r="C72" i="236"/>
  <c r="K72" i="236" s="1"/>
  <c r="K69" i="236" s="1"/>
  <c r="K66" i="176"/>
  <c r="C66" i="236"/>
  <c r="K66" i="236" s="1"/>
  <c r="K64" i="236"/>
  <c r="K61" i="176"/>
  <c r="C67" i="130"/>
  <c r="K54" i="236"/>
  <c r="K56" i="176"/>
  <c r="C47" i="236"/>
  <c r="C43" i="236"/>
  <c r="K43" i="236" s="1"/>
  <c r="K38" i="176"/>
  <c r="C38" i="236"/>
  <c r="K38" i="236" s="1"/>
  <c r="C29" i="236"/>
  <c r="K29" i="176"/>
  <c r="K21" i="236"/>
  <c r="K22" i="236"/>
  <c r="K15" i="176"/>
  <c r="K13" i="236"/>
  <c r="C15" i="236"/>
  <c r="K15" i="236" s="1"/>
  <c r="K12" i="175"/>
  <c r="K79" i="235"/>
  <c r="K79" i="175"/>
  <c r="C133" i="1"/>
  <c r="C135" i="175" s="1"/>
  <c r="K117" i="175"/>
  <c r="K117" i="235" s="1"/>
  <c r="C117" i="235"/>
  <c r="C105" i="235"/>
  <c r="K101" i="175"/>
  <c r="C68" i="175"/>
  <c r="B6" i="181" s="1"/>
  <c r="K26" i="175"/>
  <c r="C26" i="235"/>
  <c r="K26" i="235" s="1"/>
  <c r="K96" i="187"/>
  <c r="K96" i="247" s="1"/>
  <c r="K26" i="254"/>
  <c r="C93" i="247"/>
  <c r="K117" i="244"/>
  <c r="K20" i="188"/>
  <c r="K18" i="250"/>
  <c r="I166" i="177"/>
  <c r="K51" i="247"/>
  <c r="K62" i="246"/>
  <c r="K137" i="245"/>
  <c r="K86" i="245"/>
  <c r="I140" i="236"/>
  <c r="I160" i="176"/>
  <c r="I160" i="236" s="1"/>
  <c r="J151" i="236"/>
  <c r="K151" i="176"/>
  <c r="J154" i="236"/>
  <c r="K154" i="236" s="1"/>
  <c r="J152" i="176"/>
  <c r="J152" i="236" s="1"/>
  <c r="D18" i="237"/>
  <c r="D68" i="177"/>
  <c r="K21" i="177"/>
  <c r="J21" i="237"/>
  <c r="K21" i="237" s="1"/>
  <c r="F52" i="237"/>
  <c r="F68" i="177"/>
  <c r="F68" i="237" s="1"/>
  <c r="J53" i="237"/>
  <c r="K53" i="237" s="1"/>
  <c r="K53" i="177"/>
  <c r="E63" i="237"/>
  <c r="E68" i="177"/>
  <c r="E165" i="177" s="1"/>
  <c r="I63" i="237"/>
  <c r="I68" i="177"/>
  <c r="I68" i="237" s="1"/>
  <c r="J67" i="237"/>
  <c r="K67" i="237" s="1"/>
  <c r="K67" i="177"/>
  <c r="G69" i="237"/>
  <c r="G92" i="177"/>
  <c r="G92" i="237" s="1"/>
  <c r="D78" i="237"/>
  <c r="D92" i="177"/>
  <c r="D92" i="237" s="1"/>
  <c r="J87" i="237"/>
  <c r="J85" i="177"/>
  <c r="J85" i="237" s="1"/>
  <c r="D121" i="237"/>
  <c r="D135" i="177"/>
  <c r="D135" i="237" s="1"/>
  <c r="J121" i="177"/>
  <c r="J121" i="237" s="1"/>
  <c r="J124" i="237"/>
  <c r="K124" i="237" s="1"/>
  <c r="J132" i="237"/>
  <c r="K132" i="237" s="1"/>
  <c r="K132" i="177"/>
  <c r="F11" i="238"/>
  <c r="F68" i="178"/>
  <c r="F68" i="238" s="1"/>
  <c r="J26" i="238"/>
  <c r="K26" i="178"/>
  <c r="J30" i="238"/>
  <c r="K30" i="178"/>
  <c r="E40" i="238"/>
  <c r="E68" i="178"/>
  <c r="E68" i="238" s="1"/>
  <c r="J40" i="247"/>
  <c r="K40" i="187"/>
  <c r="J44" i="247"/>
  <c r="K44" i="187"/>
  <c r="J58" i="247"/>
  <c r="K58" i="187"/>
  <c r="J55" i="187"/>
  <c r="J55" i="247" s="1"/>
  <c r="G70" i="247"/>
  <c r="G89" i="187"/>
  <c r="E75" i="247"/>
  <c r="E89" i="187"/>
  <c r="D93" i="247"/>
  <c r="D128" i="187"/>
  <c r="D128" i="247" s="1"/>
  <c r="H93" i="247"/>
  <c r="H128" i="187"/>
  <c r="H128" i="247" s="1"/>
  <c r="J100" i="247"/>
  <c r="K100" i="187"/>
  <c r="K112" i="187"/>
  <c r="J112" i="247"/>
  <c r="F114" i="247"/>
  <c r="F128" i="187"/>
  <c r="F128" i="247" s="1"/>
  <c r="J131" i="247"/>
  <c r="K131" i="187"/>
  <c r="F133" i="247"/>
  <c r="F154" i="187"/>
  <c r="F154" i="247" s="1"/>
  <c r="K145" i="187"/>
  <c r="J145" i="247"/>
  <c r="D28" i="248"/>
  <c r="D39" i="188"/>
  <c r="J60" i="248"/>
  <c r="K60" i="188"/>
  <c r="J13" i="249"/>
  <c r="K13" i="189"/>
  <c r="J10" i="189"/>
  <c r="J10" i="249" s="1"/>
  <c r="K17" i="189"/>
  <c r="J17" i="249"/>
  <c r="J21" i="249"/>
  <c r="K21" i="189"/>
  <c r="J32" i="249"/>
  <c r="K32" i="189"/>
  <c r="K34" i="254"/>
  <c r="J33" i="191"/>
  <c r="J33" i="251" s="1"/>
  <c r="K75" i="236"/>
  <c r="K56" i="236"/>
  <c r="K74" i="237"/>
  <c r="K18" i="191"/>
  <c r="K11" i="254"/>
  <c r="K23" i="194"/>
  <c r="K23" i="254" s="1"/>
  <c r="J23" i="235"/>
  <c r="K23" i="175"/>
  <c r="E121" i="235"/>
  <c r="E135" i="175"/>
  <c r="E135" i="235" s="1"/>
  <c r="J24" i="236"/>
  <c r="K24" i="236" s="1"/>
  <c r="K24" i="176"/>
  <c r="J148" i="238"/>
  <c r="K148" i="238" s="1"/>
  <c r="K148" i="178"/>
  <c r="J103" i="244"/>
  <c r="K103" i="184"/>
  <c r="J144" i="244"/>
  <c r="K144" i="184"/>
  <c r="J14" i="245"/>
  <c r="K14" i="185"/>
  <c r="K21" i="185"/>
  <c r="J21" i="245"/>
  <c r="J28" i="245"/>
  <c r="K28" i="185"/>
  <c r="J118" i="245"/>
  <c r="K118" i="185"/>
  <c r="J122" i="245"/>
  <c r="K122" i="185"/>
  <c r="J147" i="245"/>
  <c r="K147" i="185"/>
  <c r="J42" i="246"/>
  <c r="K42" i="186"/>
  <c r="J46" i="246"/>
  <c r="K46" i="186"/>
  <c r="J117" i="246"/>
  <c r="K117" i="186"/>
  <c r="K30" i="237"/>
  <c r="K36" i="191"/>
  <c r="J27" i="235"/>
  <c r="K27" i="175"/>
  <c r="K39" i="176"/>
  <c r="J39" i="236"/>
  <c r="J108" i="236"/>
  <c r="K108" i="236" s="1"/>
  <c r="K108" i="176"/>
  <c r="I152" i="238"/>
  <c r="I160" i="178"/>
  <c r="I160" i="238" s="1"/>
  <c r="K14" i="195"/>
  <c r="K43" i="190"/>
  <c r="J14" i="253"/>
  <c r="K116" i="178"/>
  <c r="K49" i="193"/>
  <c r="J157" i="236"/>
  <c r="K157" i="236" s="1"/>
  <c r="K157" i="176"/>
  <c r="J31" i="237"/>
  <c r="K31" i="237" s="1"/>
  <c r="K31" i="177"/>
  <c r="K83" i="177"/>
  <c r="J83" i="237"/>
  <c r="K83" i="237" s="1"/>
  <c r="H40" i="238"/>
  <c r="H68" i="178"/>
  <c r="J51" i="238"/>
  <c r="K51" i="238" s="1"/>
  <c r="K51" i="178"/>
  <c r="H69" i="238"/>
  <c r="H92" i="178"/>
  <c r="H92" i="238" s="1"/>
  <c r="J13" i="250"/>
  <c r="K13" i="190"/>
  <c r="J21" i="250"/>
  <c r="K21" i="190"/>
  <c r="J25" i="251"/>
  <c r="K25" i="191"/>
  <c r="K25" i="251" s="1"/>
  <c r="K18" i="193"/>
  <c r="J18" i="253"/>
  <c r="J56" i="253"/>
  <c r="K56" i="193"/>
  <c r="K56" i="253" s="1"/>
  <c r="J60" i="254"/>
  <c r="K60" i="194"/>
  <c r="J49" i="255"/>
  <c r="K49" i="195"/>
  <c r="K15" i="235"/>
  <c r="K108" i="175"/>
  <c r="K50" i="236"/>
  <c r="K33" i="236"/>
  <c r="K19" i="176"/>
  <c r="K148" i="236"/>
  <c r="K132" i="176"/>
  <c r="K111" i="236"/>
  <c r="K55" i="177"/>
  <c r="K76" i="238"/>
  <c r="K65" i="178"/>
  <c r="K50" i="238"/>
  <c r="K33" i="238"/>
  <c r="K28" i="178"/>
  <c r="K23" i="178"/>
  <c r="K123" i="238"/>
  <c r="K118" i="238"/>
  <c r="I20" i="183"/>
  <c r="I16" i="183"/>
  <c r="I14" i="243"/>
  <c r="K39" i="185"/>
  <c r="K39" i="245" s="1"/>
  <c r="K103" i="185"/>
  <c r="K23" i="186"/>
  <c r="K152" i="186"/>
  <c r="K102" i="186"/>
  <c r="K30" i="187"/>
  <c r="K30" i="247" s="1"/>
  <c r="K152" i="187"/>
  <c r="K38" i="188"/>
  <c r="K38" i="248" s="1"/>
  <c r="K38" i="189"/>
  <c r="K34" i="189"/>
  <c r="K34" i="249" s="1"/>
  <c r="K24" i="190"/>
  <c r="K22" i="190" s="1"/>
  <c r="K24" i="191"/>
  <c r="K20" i="194"/>
  <c r="K50" i="195"/>
  <c r="K50" i="255" s="1"/>
  <c r="J33" i="188"/>
  <c r="J33" i="248" s="1"/>
  <c r="J28" i="195"/>
  <c r="J28" i="255" s="1"/>
  <c r="G30" i="239"/>
  <c r="E166" i="358"/>
  <c r="K57" i="248"/>
  <c r="K141" i="244"/>
  <c r="F93" i="177"/>
  <c r="F93" i="237" s="1"/>
  <c r="C8" i="247"/>
  <c r="K50" i="245"/>
  <c r="K106" i="246"/>
  <c r="K40" i="189"/>
  <c r="K40" i="249" s="1"/>
  <c r="K43" i="249"/>
  <c r="K130" i="247"/>
  <c r="C52" i="250"/>
  <c r="K36" i="248"/>
  <c r="K51" i="246"/>
  <c r="K26" i="252"/>
  <c r="K34" i="245"/>
  <c r="K148" i="244"/>
  <c r="I166" i="176"/>
  <c r="I92" i="236"/>
  <c r="K60" i="184"/>
  <c r="K60" i="244" s="1"/>
  <c r="C49" i="247"/>
  <c r="K27" i="253"/>
  <c r="C10" i="249"/>
  <c r="B2" i="369"/>
  <c r="A2" i="424"/>
  <c r="B2" i="370"/>
  <c r="B2" i="367"/>
  <c r="A2" i="360"/>
  <c r="A2" i="357"/>
  <c r="A2" i="415"/>
  <c r="B150" i="134" s="1"/>
  <c r="C83" i="235"/>
  <c r="K72" i="175"/>
  <c r="C72" i="235"/>
  <c r="K72" i="235" s="1"/>
  <c r="C56" i="235"/>
  <c r="K56" i="235" s="1"/>
  <c r="C47" i="235"/>
  <c r="K38" i="175"/>
  <c r="C38" i="235"/>
  <c r="K38" i="235" s="1"/>
  <c r="C29" i="235"/>
  <c r="K24" i="175"/>
  <c r="C24" i="235"/>
  <c r="K24" i="235" s="1"/>
  <c r="C20" i="235"/>
  <c r="K20" i="175"/>
  <c r="K139" i="175"/>
  <c r="C139" i="235"/>
  <c r="C133" i="235"/>
  <c r="C125" i="235"/>
  <c r="C87" i="236"/>
  <c r="K87" i="236" s="1"/>
  <c r="C82" i="236"/>
  <c r="K82" i="236" s="1"/>
  <c r="K82" i="176"/>
  <c r="K71" i="176"/>
  <c r="C71" i="236"/>
  <c r="K71" i="236" s="1"/>
  <c r="C60" i="236"/>
  <c r="C46" i="236"/>
  <c r="C42" i="236"/>
  <c r="K42" i="236" s="1"/>
  <c r="C28" i="236"/>
  <c r="K28" i="236" s="1"/>
  <c r="K124" i="176"/>
  <c r="C124" i="236"/>
  <c r="K124" i="236" s="1"/>
  <c r="C115" i="236"/>
  <c r="K115" i="236" s="1"/>
  <c r="K115" i="176"/>
  <c r="C107" i="236"/>
  <c r="K107" i="236" s="1"/>
  <c r="K107" i="176"/>
  <c r="C82" i="237"/>
  <c r="C33" i="237"/>
  <c r="C23" i="237"/>
  <c r="K23" i="237" s="1"/>
  <c r="K23" i="177"/>
  <c r="C14" i="237"/>
  <c r="K14" i="237" s="1"/>
  <c r="C106" i="237"/>
  <c r="K106" i="237" s="1"/>
  <c r="C118" i="237"/>
  <c r="K118" i="237" s="1"/>
  <c r="C127" i="237"/>
  <c r="C137" i="237"/>
  <c r="K137" i="237" s="1"/>
  <c r="C156" i="237"/>
  <c r="K156" i="237" s="1"/>
  <c r="C71" i="238"/>
  <c r="C60" i="238"/>
  <c r="K60" i="238" s="1"/>
  <c r="C46" i="238"/>
  <c r="K46" i="238" s="1"/>
  <c r="C14" i="238"/>
  <c r="K14" i="238" s="1"/>
  <c r="K158" i="178"/>
  <c r="C158" i="238"/>
  <c r="K158" i="238" s="1"/>
  <c r="C151" i="238"/>
  <c r="K151" i="238" s="1"/>
  <c r="C142" i="238"/>
  <c r="K142" i="238" s="1"/>
  <c r="C131" i="238"/>
  <c r="K131" i="238" s="1"/>
  <c r="C7" i="239"/>
  <c r="I22" i="179"/>
  <c r="G22" i="239"/>
  <c r="I22" i="239" s="1"/>
  <c r="G9" i="239"/>
  <c r="I9" i="180"/>
  <c r="G9" i="240"/>
  <c r="I9" i="240" s="1"/>
  <c r="D11" i="242"/>
  <c r="A22" i="243"/>
  <c r="A18" i="243"/>
  <c r="E17" i="243"/>
  <c r="E15" i="243"/>
  <c r="E7" i="243"/>
  <c r="K88" i="184"/>
  <c r="C88" i="244"/>
  <c r="C39" i="244"/>
  <c r="C34" i="244"/>
  <c r="C20" i="244"/>
  <c r="K11" i="184"/>
  <c r="C140" i="367"/>
  <c r="C142" i="244"/>
  <c r="C132" i="244"/>
  <c r="C101" i="244"/>
  <c r="C84" i="245"/>
  <c r="C73" i="245"/>
  <c r="C43" i="245"/>
  <c r="C16" i="245"/>
  <c r="C153" i="245"/>
  <c r="K153" i="185"/>
  <c r="C144" i="245"/>
  <c r="C135" i="245"/>
  <c r="C124" i="245"/>
  <c r="K116" i="185"/>
  <c r="C116" i="245"/>
  <c r="K111" i="185"/>
  <c r="C111" i="245"/>
  <c r="C107" i="245"/>
  <c r="K107" i="185"/>
  <c r="C99" i="245"/>
  <c r="C76" i="246"/>
  <c r="C64" i="246"/>
  <c r="C54" i="246"/>
  <c r="K41" i="186"/>
  <c r="C36" i="246"/>
  <c r="K123" i="186"/>
  <c r="C123" i="246"/>
  <c r="C115" i="246"/>
  <c r="C11" i="247"/>
  <c r="C83" i="247"/>
  <c r="C77" i="247"/>
  <c r="C52" i="247"/>
  <c r="K47" i="187"/>
  <c r="C43" i="247"/>
  <c r="K20" i="187"/>
  <c r="C20" i="247"/>
  <c r="K16" i="187"/>
  <c r="K15" i="187" s="1"/>
  <c r="C16" i="247"/>
  <c r="C148" i="247"/>
  <c r="K148" i="187"/>
  <c r="C143" i="247"/>
  <c r="C138" i="247"/>
  <c r="C134" i="247"/>
  <c r="K127" i="187"/>
  <c r="C127" i="247"/>
  <c r="K119" i="187"/>
  <c r="C119" i="247"/>
  <c r="C115" i="247"/>
  <c r="K110" i="187"/>
  <c r="C110" i="247"/>
  <c r="C106" i="247"/>
  <c r="C102" i="247"/>
  <c r="C19" i="248"/>
  <c r="C11" i="248"/>
  <c r="C47" i="248"/>
  <c r="C15" i="249"/>
  <c r="K51" i="189"/>
  <c r="C29" i="250"/>
  <c r="C15" i="250"/>
  <c r="K34" i="191"/>
  <c r="K34" i="251" s="1"/>
  <c r="C34" i="251"/>
  <c r="C29" i="251"/>
  <c r="C19" i="251"/>
  <c r="C11" i="251"/>
  <c r="C27" i="252"/>
  <c r="K27" i="192"/>
  <c r="C23" i="252"/>
  <c r="K18" i="192"/>
  <c r="C18" i="252"/>
  <c r="K49" i="192"/>
  <c r="C43" i="375"/>
  <c r="K36" i="193"/>
  <c r="C36" i="253"/>
  <c r="C31" i="253"/>
  <c r="K31" i="193"/>
  <c r="K31" i="253" s="1"/>
  <c r="C26" i="253"/>
  <c r="C17" i="253"/>
  <c r="K25" i="194"/>
  <c r="K25" i="254" s="1"/>
  <c r="C25" i="254"/>
  <c r="C16" i="254"/>
  <c r="C56" i="254"/>
  <c r="K24" i="195"/>
  <c r="C24" i="255"/>
  <c r="C19" i="255"/>
  <c r="C15" i="255"/>
  <c r="K55" i="195"/>
  <c r="C46" i="255"/>
  <c r="K98" i="187"/>
  <c r="K98" i="247" s="1"/>
  <c r="C38" i="249"/>
  <c r="C128" i="236"/>
  <c r="K128" i="236" s="1"/>
  <c r="K32" i="186"/>
  <c r="K32" i="246" s="1"/>
  <c r="C60" i="252"/>
  <c r="K110" i="186"/>
  <c r="K110" i="246" s="1"/>
  <c r="K60" i="176"/>
  <c r="K17" i="193"/>
  <c r="K83" i="187"/>
  <c r="K11" i="187"/>
  <c r="E16" i="243"/>
  <c r="I16" i="243" s="1"/>
  <c r="G13" i="239"/>
  <c r="I13" i="239" s="1"/>
  <c r="E26" i="179"/>
  <c r="K19" i="191"/>
  <c r="K137" i="177"/>
  <c r="K36" i="186"/>
  <c r="C146" i="238"/>
  <c r="C108" i="235"/>
  <c r="K143" i="187"/>
  <c r="K140" i="187" s="1"/>
  <c r="K52" i="194"/>
  <c r="K51" i="194" s="1"/>
  <c r="K135" i="185"/>
  <c r="K144" i="175"/>
  <c r="K56" i="175"/>
  <c r="C47" i="247"/>
  <c r="C129" i="235"/>
  <c r="C57" i="247"/>
  <c r="C84" i="244"/>
  <c r="C42" i="237"/>
  <c r="K42" i="237" s="1"/>
  <c r="C88" i="235"/>
  <c r="K77" i="175"/>
  <c r="K66" i="175"/>
  <c r="C66" i="235"/>
  <c r="K66" i="235" s="1"/>
  <c r="C61" i="235"/>
  <c r="K61" i="235" s="1"/>
  <c r="C51" i="235"/>
  <c r="K51" i="235" s="1"/>
  <c r="C43" i="235"/>
  <c r="K43" i="235" s="1"/>
  <c r="C34" i="235"/>
  <c r="K34" i="235" s="1"/>
  <c r="C159" i="235"/>
  <c r="C155" i="235"/>
  <c r="C149" i="235"/>
  <c r="C120" i="235"/>
  <c r="C116" i="235"/>
  <c r="K112" i="175"/>
  <c r="C112" i="235"/>
  <c r="K104" i="175"/>
  <c r="C104" i="235"/>
  <c r="C91" i="236"/>
  <c r="K91" i="236" s="1"/>
  <c r="K91" i="176"/>
  <c r="C76" i="236"/>
  <c r="K76" i="236" s="1"/>
  <c r="C23" i="236"/>
  <c r="K23" i="236" s="1"/>
  <c r="K23" i="176"/>
  <c r="C19" i="236"/>
  <c r="K19" i="236" s="1"/>
  <c r="C14" i="236"/>
  <c r="K14" i="236" s="1"/>
  <c r="C158" i="236"/>
  <c r="K158" i="236" s="1"/>
  <c r="C153" i="236"/>
  <c r="K153" i="236" s="1"/>
  <c r="C143" i="236"/>
  <c r="K138" i="176"/>
  <c r="C138" i="236"/>
  <c r="K138" i="236" s="1"/>
  <c r="K136" i="236" s="1"/>
  <c r="C119" i="236"/>
  <c r="C103" i="236"/>
  <c r="C87" i="237"/>
  <c r="C76" i="237"/>
  <c r="C71" i="237"/>
  <c r="C65" i="237"/>
  <c r="K65" i="237" s="1"/>
  <c r="K65" i="177"/>
  <c r="C60" i="237"/>
  <c r="K60" i="237" s="1"/>
  <c r="K58" i="237" s="1"/>
  <c r="C55" i="237"/>
  <c r="K55" i="237" s="1"/>
  <c r="C50" i="237"/>
  <c r="K50" i="237" s="1"/>
  <c r="C46" i="237"/>
  <c r="K46" i="237" s="1"/>
  <c r="K46" i="177"/>
  <c r="C37" i="237"/>
  <c r="K37" i="237" s="1"/>
  <c r="K37" i="177"/>
  <c r="C28" i="237"/>
  <c r="C19" i="237"/>
  <c r="K19" i="237" s="1"/>
  <c r="K19" i="177"/>
  <c r="C102" i="237"/>
  <c r="K114" i="177"/>
  <c r="C114" i="237"/>
  <c r="K114" i="237" s="1"/>
  <c r="C123" i="237"/>
  <c r="C131" i="237"/>
  <c r="C151" i="237"/>
  <c r="C87" i="238"/>
  <c r="C82" i="238"/>
  <c r="K82" i="238" s="1"/>
  <c r="C65" i="238"/>
  <c r="K65" i="238" s="1"/>
  <c r="K63" i="238" s="1"/>
  <c r="C37" i="238"/>
  <c r="K19" i="178"/>
  <c r="C19" i="238"/>
  <c r="K19" i="238" s="1"/>
  <c r="C137" i="238"/>
  <c r="K137" i="238" s="1"/>
  <c r="C127" i="238"/>
  <c r="K127" i="238" s="1"/>
  <c r="C106" i="238"/>
  <c r="K106" i="238" s="1"/>
  <c r="C102" i="238"/>
  <c r="K102" i="238" s="1"/>
  <c r="I26" i="179"/>
  <c r="G26" i="239"/>
  <c r="I26" i="239" s="1"/>
  <c r="I17" i="179"/>
  <c r="G17" i="239"/>
  <c r="I17" i="239" s="1"/>
  <c r="C24" i="239"/>
  <c r="E28" i="180"/>
  <c r="C28" i="240"/>
  <c r="E28" i="240" s="1"/>
  <c r="E23" i="180"/>
  <c r="C23" i="240"/>
  <c r="E23" i="240" s="1"/>
  <c r="E14" i="180"/>
  <c r="I13" i="180"/>
  <c r="G13" i="240"/>
  <c r="I13" i="240" s="1"/>
  <c r="D20" i="242"/>
  <c r="A10" i="243"/>
  <c r="E23" i="243"/>
  <c r="I23" i="243" s="1"/>
  <c r="E22" i="243"/>
  <c r="I22" i="243" s="1"/>
  <c r="E21" i="243"/>
  <c r="E20" i="243"/>
  <c r="I20" i="243" s="1"/>
  <c r="E19" i="243"/>
  <c r="I19" i="243" s="1"/>
  <c r="E12" i="243"/>
  <c r="I12" i="243" s="1"/>
  <c r="E11" i="243"/>
  <c r="E10" i="243"/>
  <c r="K68" i="184"/>
  <c r="C66" i="367"/>
  <c r="C68" i="244"/>
  <c r="C146" i="367"/>
  <c r="C147" i="244"/>
  <c r="C137" i="244"/>
  <c r="K126" i="184"/>
  <c r="C126" i="244"/>
  <c r="K122" i="184"/>
  <c r="C122" i="244"/>
  <c r="C113" i="244"/>
  <c r="C109" i="244"/>
  <c r="C47" i="245"/>
  <c r="C39" i="245"/>
  <c r="C25" i="245"/>
  <c r="C11" i="245"/>
  <c r="K149" i="185"/>
  <c r="C149" i="245"/>
  <c r="C139" i="245"/>
  <c r="K120" i="185"/>
  <c r="C120" i="245"/>
  <c r="C86" i="246"/>
  <c r="C81" i="246"/>
  <c r="C71" i="246"/>
  <c r="C59" i="246"/>
  <c r="C45" i="246"/>
  <c r="C148" i="246"/>
  <c r="K148" i="186"/>
  <c r="K148" i="246" s="1"/>
  <c r="C138" i="246"/>
  <c r="C127" i="246"/>
  <c r="C119" i="246"/>
  <c r="C102" i="246"/>
  <c r="C94" i="246"/>
  <c r="K87" i="187"/>
  <c r="C87" i="247"/>
  <c r="K72" i="187"/>
  <c r="C72" i="247"/>
  <c r="K34" i="187"/>
  <c r="C34" i="247"/>
  <c r="K25" i="187"/>
  <c r="C152" i="247"/>
  <c r="C38" i="248"/>
  <c r="C51" i="248"/>
  <c r="C29" i="249"/>
  <c r="C19" i="249"/>
  <c r="C11" i="249"/>
  <c r="C56" i="249"/>
  <c r="K56" i="189"/>
  <c r="K34" i="190"/>
  <c r="C34" i="250"/>
  <c r="C24" i="250"/>
  <c r="C19" i="250"/>
  <c r="C11" i="250"/>
  <c r="C56" i="250"/>
  <c r="C47" i="250"/>
  <c r="C15" i="251"/>
  <c r="C56" i="251"/>
  <c r="K47" i="191"/>
  <c r="C47" i="251"/>
  <c r="C37" i="252"/>
  <c r="C13" i="253"/>
  <c r="C59" i="253"/>
  <c r="C48" i="253"/>
  <c r="C41" i="254"/>
  <c r="K30" i="194"/>
  <c r="C30" i="254"/>
  <c r="C20" i="254"/>
  <c r="K12" i="194"/>
  <c r="C12" i="254"/>
  <c r="C40" i="255"/>
  <c r="C29" i="255"/>
  <c r="C50" i="255"/>
  <c r="K37" i="248"/>
  <c r="K106" i="178"/>
  <c r="K52" i="255"/>
  <c r="C34" i="249"/>
  <c r="K15" i="190"/>
  <c r="K15" i="250" s="1"/>
  <c r="K60" i="192"/>
  <c r="K60" i="252" s="1"/>
  <c r="C110" i="246"/>
  <c r="K148" i="176"/>
  <c r="K94" i="186"/>
  <c r="K64" i="186"/>
  <c r="K64" i="246" s="1"/>
  <c r="K23" i="192"/>
  <c r="K87" i="177"/>
  <c r="K76" i="176"/>
  <c r="K60" i="236"/>
  <c r="K46" i="195"/>
  <c r="K46" i="255" s="1"/>
  <c r="J135" i="176"/>
  <c r="J135" i="236" s="1"/>
  <c r="K153" i="176"/>
  <c r="C22" i="367"/>
  <c r="K16" i="194"/>
  <c r="K16" i="254" s="1"/>
  <c r="K77" i="187"/>
  <c r="C152" i="246"/>
  <c r="C65" i="236"/>
  <c r="C24" i="251"/>
  <c r="C103" i="245"/>
  <c r="C132" i="236"/>
  <c r="K132" i="236" s="1"/>
  <c r="I7" i="183"/>
  <c r="K14" i="178"/>
  <c r="K113" i="184"/>
  <c r="I23" i="183"/>
  <c r="K127" i="178"/>
  <c r="K155" i="175"/>
  <c r="K155" i="235" s="1"/>
  <c r="K87" i="176"/>
  <c r="C123" i="247"/>
  <c r="C49" i="252"/>
  <c r="C98" i="247"/>
  <c r="E18" i="243"/>
  <c r="I18" i="243" s="1"/>
  <c r="K15" i="191"/>
  <c r="K15" i="251" s="1"/>
  <c r="K29" i="190"/>
  <c r="K54" i="186"/>
  <c r="K82" i="178"/>
  <c r="K61" i="175"/>
  <c r="K39" i="184"/>
  <c r="K39" i="244" s="1"/>
  <c r="K11" i="190"/>
  <c r="K51" i="188"/>
  <c r="K42" i="176"/>
  <c r="K28" i="176"/>
  <c r="K138" i="186"/>
  <c r="E13" i="243"/>
  <c r="K51" i="190"/>
  <c r="K37" i="238"/>
  <c r="C37" i="236"/>
  <c r="K37" i="236" s="1"/>
  <c r="K15" i="189"/>
  <c r="K15" i="249" s="1"/>
  <c r="K54" i="192"/>
  <c r="K54" i="252" s="1"/>
  <c r="K13" i="186"/>
  <c r="K11" i="185"/>
  <c r="K56" i="194"/>
  <c r="K143" i="186"/>
  <c r="K133" i="175"/>
  <c r="K133" i="235" s="1"/>
  <c r="A14" i="243"/>
  <c r="C25" i="247"/>
  <c r="C25" i="235"/>
  <c r="C73" i="236"/>
  <c r="C114" i="244"/>
  <c r="C75" i="244"/>
  <c r="J21" i="235"/>
  <c r="K21" i="235" s="1"/>
  <c r="K21" i="175"/>
  <c r="J39" i="235"/>
  <c r="K39" i="235" s="1"/>
  <c r="K39" i="175"/>
  <c r="J60" i="235"/>
  <c r="K60" i="175"/>
  <c r="K67" i="175"/>
  <c r="J67" i="235"/>
  <c r="K67" i="235" s="1"/>
  <c r="J131" i="235"/>
  <c r="K131" i="175"/>
  <c r="J47" i="236"/>
  <c r="K47" i="176"/>
  <c r="H69" i="236"/>
  <c r="H92" i="176"/>
  <c r="K131" i="176"/>
  <c r="J131" i="236"/>
  <c r="K131" i="236" s="1"/>
  <c r="J155" i="236"/>
  <c r="K155" i="176"/>
  <c r="K159" i="176"/>
  <c r="J159" i="236"/>
  <c r="K159" i="236" s="1"/>
  <c r="K22" i="177"/>
  <c r="J22" i="237"/>
  <c r="K22" i="237" s="1"/>
  <c r="J133" i="237"/>
  <c r="K133" i="237" s="1"/>
  <c r="K133" i="177"/>
  <c r="F136" i="237"/>
  <c r="F160" i="177"/>
  <c r="F160" i="237" s="1"/>
  <c r="F166" i="237" s="1"/>
  <c r="E140" i="237"/>
  <c r="E160" i="177"/>
  <c r="E160" i="237" s="1"/>
  <c r="K144" i="177"/>
  <c r="J144" i="237"/>
  <c r="K144" i="237" s="1"/>
  <c r="J158" i="237"/>
  <c r="K158" i="237" s="1"/>
  <c r="K158" i="177"/>
  <c r="J27" i="238"/>
  <c r="K27" i="238" s="1"/>
  <c r="K27" i="178"/>
  <c r="K31" i="178"/>
  <c r="J31" i="238"/>
  <c r="K31" i="238" s="1"/>
  <c r="J38" i="238"/>
  <c r="K38" i="238" s="1"/>
  <c r="K38" i="178"/>
  <c r="I11" i="242"/>
  <c r="I11" i="182"/>
  <c r="I22" i="183"/>
  <c r="J131" i="244"/>
  <c r="K131" i="184"/>
  <c r="J145" i="245"/>
  <c r="K145" i="185"/>
  <c r="K145" i="245" s="1"/>
  <c r="K71" i="186"/>
  <c r="K71" i="246" s="1"/>
  <c r="K81" i="186"/>
  <c r="K126" i="246"/>
  <c r="K28" i="247"/>
  <c r="K62" i="187"/>
  <c r="J62" i="247"/>
  <c r="J105" i="247"/>
  <c r="K105" i="187"/>
  <c r="K75" i="177"/>
  <c r="K48" i="188"/>
  <c r="J48" i="248"/>
  <c r="K18" i="189"/>
  <c r="J18" i="249"/>
  <c r="H38" i="194"/>
  <c r="H43" i="194" s="1"/>
  <c r="H43" i="254" s="1"/>
  <c r="H10" i="254"/>
  <c r="J26" i="255"/>
  <c r="K26" i="195"/>
  <c r="J33" i="255"/>
  <c r="K33" i="195"/>
  <c r="J53" i="255"/>
  <c r="K53" i="195"/>
  <c r="K51" i="195" s="1"/>
  <c r="J59" i="255"/>
  <c r="K59" i="195"/>
  <c r="K29" i="237"/>
  <c r="K47" i="237"/>
  <c r="J149" i="247"/>
  <c r="K72" i="237"/>
  <c r="K36" i="236"/>
  <c r="C28" i="255"/>
  <c r="C40" i="235"/>
  <c r="C22" i="244"/>
  <c r="C70" i="245"/>
  <c r="C40" i="250"/>
  <c r="K141" i="236"/>
  <c r="E73" i="235"/>
  <c r="E92" i="175"/>
  <c r="E92" i="235" s="1"/>
  <c r="J130" i="235"/>
  <c r="K130" i="175"/>
  <c r="J35" i="236"/>
  <c r="K35" i="236" s="1"/>
  <c r="K35" i="176"/>
  <c r="J53" i="236"/>
  <c r="K53" i="236" s="1"/>
  <c r="K53" i="176"/>
  <c r="J84" i="236"/>
  <c r="K84" i="236" s="1"/>
  <c r="K84" i="176"/>
  <c r="J116" i="236"/>
  <c r="K116" i="236" s="1"/>
  <c r="K116" i="176"/>
  <c r="E100" i="238"/>
  <c r="E135" i="178"/>
  <c r="J139" i="238"/>
  <c r="K139" i="238" s="1"/>
  <c r="K139" i="178"/>
  <c r="E98" i="178"/>
  <c r="E98" i="238" s="1"/>
  <c r="E9" i="238"/>
  <c r="D93" i="246"/>
  <c r="D128" i="186"/>
  <c r="J150" i="247"/>
  <c r="K150" i="187"/>
  <c r="J23" i="251"/>
  <c r="J22" i="191"/>
  <c r="J22" i="251" s="1"/>
  <c r="K23" i="191"/>
  <c r="F28" i="254"/>
  <c r="F38" i="194"/>
  <c r="J83" i="236"/>
  <c r="K83" i="176"/>
  <c r="J133" i="236"/>
  <c r="K133" i="236" s="1"/>
  <c r="K133" i="176"/>
  <c r="E5" i="244"/>
  <c r="I5" i="188"/>
  <c r="I5" i="195"/>
  <c r="J78" i="185"/>
  <c r="J78" i="245" s="1"/>
  <c r="K43" i="175"/>
  <c r="K33" i="176"/>
  <c r="E27" i="180"/>
  <c r="E37" i="374"/>
  <c r="E42" i="374" s="1"/>
  <c r="E36" i="377"/>
  <c r="E41" i="377" s="1"/>
  <c r="E57" i="378"/>
  <c r="E148" i="415"/>
  <c r="H21" i="416"/>
  <c r="J11" i="416"/>
  <c r="E21" i="416"/>
  <c r="I21" i="416"/>
  <c r="C11" i="421"/>
  <c r="C54" i="421" s="1"/>
  <c r="C71" i="421" s="1"/>
  <c r="K50" i="251"/>
  <c r="C42" i="122"/>
  <c r="C44" i="189" s="1"/>
  <c r="C39" i="189"/>
  <c r="K24" i="251"/>
  <c r="K96" i="245"/>
  <c r="K57" i="251"/>
  <c r="K21" i="248"/>
  <c r="K24" i="246"/>
  <c r="F89" i="244"/>
  <c r="D38" i="254"/>
  <c r="D43" i="194"/>
  <c r="D43" i="254" s="1"/>
  <c r="K107" i="247"/>
  <c r="K100" i="245"/>
  <c r="K28" i="235"/>
  <c r="I7" i="242"/>
  <c r="I7" i="182"/>
  <c r="I15" i="182"/>
  <c r="I19" i="242"/>
  <c r="I19" i="182"/>
  <c r="G5" i="191"/>
  <c r="G5" i="195"/>
  <c r="G5" i="244"/>
  <c r="G5" i="192"/>
  <c r="K12" i="184"/>
  <c r="K12" i="244" s="1"/>
  <c r="J12" i="244"/>
  <c r="K44" i="184"/>
  <c r="J44" i="244"/>
  <c r="J48" i="244"/>
  <c r="K48" i="184"/>
  <c r="D66" i="244"/>
  <c r="D89" i="184"/>
  <c r="D89" i="244" s="1"/>
  <c r="J72" i="244"/>
  <c r="K72" i="184"/>
  <c r="K70" i="184" s="1"/>
  <c r="J119" i="244"/>
  <c r="K119" i="184"/>
  <c r="J127" i="244"/>
  <c r="K127" i="184"/>
  <c r="F133" i="244"/>
  <c r="F154" i="184"/>
  <c r="F154" i="244" s="1"/>
  <c r="K134" i="184"/>
  <c r="J134" i="244"/>
  <c r="J152" i="244"/>
  <c r="K152" i="184"/>
  <c r="J44" i="245"/>
  <c r="K44" i="185"/>
  <c r="J58" i="245"/>
  <c r="K58" i="185"/>
  <c r="J85" i="245"/>
  <c r="K85" i="185"/>
  <c r="F133" i="245"/>
  <c r="F154" i="185"/>
  <c r="F154" i="245" s="1"/>
  <c r="K141" i="185"/>
  <c r="J141" i="245"/>
  <c r="J39" i="246"/>
  <c r="K39" i="186"/>
  <c r="K39" i="246" s="1"/>
  <c r="J43" i="246"/>
  <c r="K43" i="186"/>
  <c r="J47" i="246"/>
  <c r="K47" i="186"/>
  <c r="J50" i="246"/>
  <c r="J49" i="186"/>
  <c r="J49" i="246" s="1"/>
  <c r="J68" i="246"/>
  <c r="K68" i="186"/>
  <c r="H75" i="246"/>
  <c r="H89" i="186"/>
  <c r="H89" i="246" s="1"/>
  <c r="J84" i="246"/>
  <c r="K84" i="186"/>
  <c r="J99" i="246"/>
  <c r="K99" i="186"/>
  <c r="J137" i="246"/>
  <c r="K137" i="186"/>
  <c r="J147" i="246"/>
  <c r="K147" i="186"/>
  <c r="J14" i="247"/>
  <c r="K14" i="187"/>
  <c r="K24" i="187"/>
  <c r="J24" i="247"/>
  <c r="K73" i="187"/>
  <c r="J73" i="247"/>
  <c r="K86" i="187"/>
  <c r="J86" i="247"/>
  <c r="J101" i="247"/>
  <c r="K101" i="187"/>
  <c r="J109" i="247"/>
  <c r="K109" i="187"/>
  <c r="J113" i="247"/>
  <c r="K113" i="187"/>
  <c r="J120" i="247"/>
  <c r="K120" i="187"/>
  <c r="J124" i="247"/>
  <c r="K124" i="187"/>
  <c r="J139" i="247"/>
  <c r="K139" i="187"/>
  <c r="K13" i="188"/>
  <c r="J13" i="248"/>
  <c r="D52" i="248"/>
  <c r="D58" i="188"/>
  <c r="D58" i="248" s="1"/>
  <c r="H52" i="248"/>
  <c r="H58" i="188"/>
  <c r="H58" i="248" s="1"/>
  <c r="J14" i="249"/>
  <c r="K14" i="189"/>
  <c r="J25" i="249"/>
  <c r="K25" i="189"/>
  <c r="H58" i="190"/>
  <c r="H58" i="250" s="1"/>
  <c r="H46" i="250"/>
  <c r="E52" i="250"/>
  <c r="E58" i="190"/>
  <c r="E58" i="250" s="1"/>
  <c r="J30" i="251"/>
  <c r="K30" i="191"/>
  <c r="H10" i="252"/>
  <c r="H38" i="192"/>
  <c r="K17" i="192"/>
  <c r="K17" i="252" s="1"/>
  <c r="J17" i="252"/>
  <c r="E28" i="252"/>
  <c r="E38" i="192"/>
  <c r="J35" i="252"/>
  <c r="K35" i="192"/>
  <c r="J48" i="252"/>
  <c r="K48" i="192"/>
  <c r="F10" i="253"/>
  <c r="F38" i="193"/>
  <c r="K101" i="184"/>
  <c r="K56" i="190"/>
  <c r="C15" i="244"/>
  <c r="C32" i="252"/>
  <c r="I8" i="182"/>
  <c r="D5" i="189"/>
  <c r="D5" i="244"/>
  <c r="H5" i="193"/>
  <c r="J13" i="244"/>
  <c r="K13" i="184"/>
  <c r="J41" i="244"/>
  <c r="K41" i="184"/>
  <c r="J59" i="244"/>
  <c r="K59" i="184"/>
  <c r="E93" i="244"/>
  <c r="E128" i="184"/>
  <c r="I93" i="244"/>
  <c r="I128" i="184"/>
  <c r="I128" i="244" s="1"/>
  <c r="J116" i="244"/>
  <c r="K116" i="184"/>
  <c r="J124" i="244"/>
  <c r="K124" i="184"/>
  <c r="J139" i="244"/>
  <c r="K139" i="184"/>
  <c r="K12" i="245"/>
  <c r="J41" i="245"/>
  <c r="K41" i="185"/>
  <c r="J45" i="245"/>
  <c r="K45" i="185"/>
  <c r="J59" i="245"/>
  <c r="K59" i="185"/>
  <c r="J23" i="255"/>
  <c r="K23" i="195"/>
  <c r="J34" i="255"/>
  <c r="J32" i="195"/>
  <c r="J32" i="255" s="1"/>
  <c r="G45" i="255"/>
  <c r="G57" i="195"/>
  <c r="G57" i="255" s="1"/>
  <c r="B2" i="187"/>
  <c r="B2" i="184"/>
  <c r="B2" i="185"/>
  <c r="B2" i="186"/>
  <c r="B2" i="250"/>
  <c r="B2" i="249"/>
  <c r="B2" i="251"/>
  <c r="K87" i="175"/>
  <c r="K82" i="175"/>
  <c r="C82" i="235"/>
  <c r="K82" i="235" s="1"/>
  <c r="C65" i="235"/>
  <c r="K65" i="235" s="1"/>
  <c r="C60" i="235"/>
  <c r="C50" i="235"/>
  <c r="K50" i="235" s="1"/>
  <c r="K42" i="175"/>
  <c r="C42" i="235"/>
  <c r="K42" i="235" s="1"/>
  <c r="C37" i="235"/>
  <c r="K37" i="235" s="1"/>
  <c r="C23" i="235"/>
  <c r="G155" i="186"/>
  <c r="G155" i="246" s="1"/>
  <c r="K57" i="238"/>
  <c r="K138" i="237"/>
  <c r="K31" i="195"/>
  <c r="K153" i="245"/>
  <c r="K47" i="195"/>
  <c r="G154" i="185"/>
  <c r="C133" i="247"/>
  <c r="C158" i="1"/>
  <c r="I16" i="182"/>
  <c r="G128" i="184"/>
  <c r="G128" i="244" s="1"/>
  <c r="K17" i="236"/>
  <c r="J76" i="244"/>
  <c r="C85" i="236"/>
  <c r="K142" i="184"/>
  <c r="I12" i="242"/>
  <c r="K21" i="187"/>
  <c r="I23" i="182"/>
  <c r="K13" i="194"/>
  <c r="J13" i="254"/>
  <c r="K15" i="195"/>
  <c r="K15" i="255" s="1"/>
  <c r="J15" i="255"/>
  <c r="C142" i="237"/>
  <c r="C146" i="237"/>
  <c r="C91" i="238"/>
  <c r="K91" i="238" s="1"/>
  <c r="K76" i="178"/>
  <c r="C28" i="238"/>
  <c r="K28" i="238" s="1"/>
  <c r="C23" i="238"/>
  <c r="K23" i="238" s="1"/>
  <c r="C114" i="238"/>
  <c r="K114" i="238" s="1"/>
  <c r="C110" i="238"/>
  <c r="K110" i="238" s="1"/>
  <c r="E19" i="180"/>
  <c r="C10" i="240"/>
  <c r="E10" i="240" s="1"/>
  <c r="E10" i="180"/>
  <c r="I26" i="180"/>
  <c r="I22" i="180"/>
  <c r="G22" i="240"/>
  <c r="I22" i="240" s="1"/>
  <c r="I18" i="180"/>
  <c r="I14" i="183"/>
  <c r="I10" i="183"/>
  <c r="K79" i="184"/>
  <c r="C79" i="244"/>
  <c r="C55" i="367"/>
  <c r="K57" i="184"/>
  <c r="K43" i="184"/>
  <c r="K34" i="184"/>
  <c r="C30" i="244"/>
  <c r="C29" i="367"/>
  <c r="K25" i="184"/>
  <c r="C25" i="244"/>
  <c r="K151" i="184"/>
  <c r="C151" i="244"/>
  <c r="C118" i="244"/>
  <c r="K118" i="184"/>
  <c r="K105" i="184"/>
  <c r="K97" i="184"/>
  <c r="K79" i="185"/>
  <c r="C79" i="245"/>
  <c r="K68" i="185"/>
  <c r="C68" i="245"/>
  <c r="K57" i="185"/>
  <c r="C52" i="245"/>
  <c r="K30" i="185"/>
  <c r="C30" i="245"/>
  <c r="K25" i="185"/>
  <c r="C20" i="245"/>
  <c r="K130" i="185"/>
  <c r="C130" i="245"/>
  <c r="K95" i="185"/>
  <c r="K50" i="186"/>
  <c r="K98" i="186"/>
  <c r="C30" i="247"/>
  <c r="K94" i="187"/>
  <c r="C29" i="248"/>
  <c r="K24" i="188"/>
  <c r="K22" i="188" s="1"/>
  <c r="K56" i="188"/>
  <c r="C56" i="248"/>
  <c r="K47" i="189"/>
  <c r="C47" i="249"/>
  <c r="K38" i="190"/>
  <c r="C38" i="251"/>
  <c r="K38" i="191"/>
  <c r="C51" i="251"/>
  <c r="K42" i="193"/>
  <c r="C53" i="253"/>
  <c r="K34" i="195"/>
  <c r="I14" i="242"/>
  <c r="I10" i="243"/>
  <c r="C55" i="255"/>
  <c r="C34" i="255"/>
  <c r="C41" i="246"/>
  <c r="C60" i="367"/>
  <c r="C51" i="249"/>
  <c r="C15" i="248"/>
  <c r="C95" i="245"/>
  <c r="C39" i="247"/>
  <c r="C98" i="246"/>
  <c r="C34" i="245"/>
  <c r="C14" i="240"/>
  <c r="E14" i="240" s="1"/>
  <c r="K53" i="193"/>
  <c r="K53" i="253" s="1"/>
  <c r="C54" i="252"/>
  <c r="C33" i="252"/>
  <c r="K29" i="188"/>
  <c r="C15" i="367"/>
  <c r="C73" i="244"/>
  <c r="K123" i="187"/>
  <c r="K52" i="184"/>
  <c r="K19" i="190"/>
  <c r="K31" i="235"/>
  <c r="C49" i="367"/>
  <c r="C43" i="244"/>
  <c r="G6" i="240"/>
  <c r="K13" i="193"/>
  <c r="C50" i="246"/>
  <c r="K91" i="178"/>
  <c r="C94" i="247"/>
  <c r="K41" i="194"/>
  <c r="K139" i="185"/>
  <c r="K43" i="185"/>
  <c r="K47" i="194"/>
  <c r="K19" i="189"/>
  <c r="K88" i="185"/>
  <c r="I19" i="183"/>
  <c r="I20" i="242"/>
  <c r="C148" i="235"/>
  <c r="K148" i="175"/>
  <c r="C70" i="244"/>
  <c r="K71" i="175"/>
  <c r="K91" i="175"/>
  <c r="F100" i="237"/>
  <c r="F135" i="177"/>
  <c r="I78" i="238"/>
  <c r="I92" i="178"/>
  <c r="I166" i="178" s="1"/>
  <c r="J117" i="238"/>
  <c r="K117" i="238" s="1"/>
  <c r="K117" i="178"/>
  <c r="E98" i="176"/>
  <c r="E98" i="236" s="1"/>
  <c r="E9" i="236"/>
  <c r="E7" i="240"/>
  <c r="I18" i="418"/>
  <c r="J22" i="185"/>
  <c r="J22" i="245" s="1"/>
  <c r="K76" i="186"/>
  <c r="K75" i="186" s="1"/>
  <c r="J129" i="187"/>
  <c r="J129" i="247" s="1"/>
  <c r="K11" i="188"/>
  <c r="K9" i="184"/>
  <c r="K19" i="175"/>
  <c r="K86" i="176"/>
  <c r="K27" i="177"/>
  <c r="K70" i="177"/>
  <c r="K156" i="177"/>
  <c r="J51" i="195"/>
  <c r="J51" i="255" s="1"/>
  <c r="E36" i="378"/>
  <c r="E41" i="378" s="1"/>
  <c r="J14" i="416"/>
  <c r="K123" i="176"/>
  <c r="K124" i="177"/>
  <c r="K128" i="177"/>
  <c r="K84" i="178"/>
  <c r="K47" i="184"/>
  <c r="K47" i="185"/>
  <c r="K138" i="187"/>
  <c r="I30" i="361"/>
  <c r="E154" i="369"/>
  <c r="E155" i="369" s="1"/>
  <c r="E37" i="373"/>
  <c r="E42" i="373" s="1"/>
  <c r="E65" i="415"/>
  <c r="C148" i="415"/>
  <c r="C149" i="415" s="1"/>
  <c r="J8" i="416"/>
  <c r="H18" i="418"/>
  <c r="E37" i="421"/>
  <c r="E54" i="421" s="1"/>
  <c r="E71" i="421" s="1"/>
  <c r="K73" i="185"/>
  <c r="K76" i="185"/>
  <c r="K109" i="185"/>
  <c r="K113" i="185"/>
  <c r="K115" i="186"/>
  <c r="K48" i="190"/>
  <c r="H38" i="254"/>
  <c r="K27" i="246"/>
  <c r="K150" i="245"/>
  <c r="K16" i="252"/>
  <c r="K55" i="250"/>
  <c r="H165" i="175"/>
  <c r="K17" i="246"/>
  <c r="K48" i="247"/>
  <c r="C164" i="132"/>
  <c r="C146" i="244"/>
  <c r="D68" i="237"/>
  <c r="D165" i="237" s="1"/>
  <c r="G154" i="246"/>
  <c r="K14" i="246"/>
  <c r="C63" i="237"/>
  <c r="K68" i="247"/>
  <c r="C92" i="175"/>
  <c r="C92" i="235" s="1"/>
  <c r="B7" i="241" s="1"/>
  <c r="K153" i="237"/>
  <c r="H135" i="238"/>
  <c r="C128" i="246"/>
  <c r="K61" i="250"/>
  <c r="E98" i="359"/>
  <c r="K63" i="244"/>
  <c r="H44" i="188"/>
  <c r="H44" i="248" s="1"/>
  <c r="J57" i="192"/>
  <c r="J57" i="252" s="1"/>
  <c r="K56" i="255"/>
  <c r="D93" i="177"/>
  <c r="D93" i="237" s="1"/>
  <c r="K84" i="247"/>
  <c r="K33" i="191"/>
  <c r="K33" i="251" s="1"/>
  <c r="K30" i="252"/>
  <c r="K16" i="250"/>
  <c r="K53" i="250"/>
  <c r="K26" i="249"/>
  <c r="K20" i="249"/>
  <c r="K19" i="254"/>
  <c r="J21" i="244"/>
  <c r="K21" i="184"/>
  <c r="J24" i="244"/>
  <c r="K24" i="184"/>
  <c r="J28" i="244"/>
  <c r="K28" i="184"/>
  <c r="E49" i="244"/>
  <c r="E65" i="184"/>
  <c r="E65" i="244" s="1"/>
  <c r="J80" i="244"/>
  <c r="K80" i="184"/>
  <c r="J121" i="244"/>
  <c r="K121" i="184"/>
  <c r="J157" i="244"/>
  <c r="K157" i="184"/>
  <c r="J13" i="245"/>
  <c r="K13" i="185"/>
  <c r="J16" i="245"/>
  <c r="K16" i="185"/>
  <c r="J27" i="245"/>
  <c r="K27" i="185"/>
  <c r="J29" i="185"/>
  <c r="J29" i="245" s="1"/>
  <c r="J31" i="245"/>
  <c r="J35" i="245"/>
  <c r="K35" i="185"/>
  <c r="J42" i="245"/>
  <c r="K42" i="185"/>
  <c r="J53" i="245"/>
  <c r="K53" i="185"/>
  <c r="J77" i="245"/>
  <c r="K77" i="185"/>
  <c r="J87" i="245"/>
  <c r="K87" i="185"/>
  <c r="D114" i="245"/>
  <c r="D128" i="185"/>
  <c r="D128" i="245" s="1"/>
  <c r="J117" i="245"/>
  <c r="K117" i="185"/>
  <c r="J125" i="245"/>
  <c r="K125" i="185"/>
  <c r="J157" i="245"/>
  <c r="K157" i="185"/>
  <c r="J20" i="246"/>
  <c r="K20" i="186"/>
  <c r="K30" i="246"/>
  <c r="J59" i="246"/>
  <c r="K59" i="186"/>
  <c r="J79" i="246"/>
  <c r="K79" i="186"/>
  <c r="J86" i="246"/>
  <c r="K86" i="186"/>
  <c r="E93" i="246"/>
  <c r="E128" i="186"/>
  <c r="E128" i="246" s="1"/>
  <c r="K101" i="186"/>
  <c r="J101" i="246"/>
  <c r="K109" i="186"/>
  <c r="J109" i="246"/>
  <c r="J113" i="246"/>
  <c r="K113" i="186"/>
  <c r="K113" i="246" s="1"/>
  <c r="J120" i="246"/>
  <c r="K120" i="186"/>
  <c r="J124" i="246"/>
  <c r="K124" i="186"/>
  <c r="H129" i="246"/>
  <c r="H154" i="186"/>
  <c r="J132" i="246"/>
  <c r="K132" i="186"/>
  <c r="J135" i="246"/>
  <c r="K135" i="186"/>
  <c r="J50" i="247"/>
  <c r="K50" i="187"/>
  <c r="K54" i="187"/>
  <c r="J54" i="247"/>
  <c r="J71" i="247"/>
  <c r="J70" i="187"/>
  <c r="J70" i="247" s="1"/>
  <c r="K71" i="187"/>
  <c r="J88" i="247"/>
  <c r="K88" i="187"/>
  <c r="J95" i="247"/>
  <c r="K95" i="187"/>
  <c r="K103" i="187"/>
  <c r="J103" i="247"/>
  <c r="I114" i="247"/>
  <c r="I128" i="187"/>
  <c r="I128" i="247" s="1"/>
  <c r="I133" i="247"/>
  <c r="I154" i="187"/>
  <c r="I154" i="247" s="1"/>
  <c r="J137" i="247"/>
  <c r="K137" i="187"/>
  <c r="J151" i="247"/>
  <c r="K151" i="187"/>
  <c r="F10" i="248"/>
  <c r="F39" i="188"/>
  <c r="J15" i="248"/>
  <c r="K15" i="188"/>
  <c r="J19" i="248"/>
  <c r="K19" i="188"/>
  <c r="J30" i="248"/>
  <c r="K30" i="188"/>
  <c r="K28" i="188" s="1"/>
  <c r="G10" i="249"/>
  <c r="G39" i="189"/>
  <c r="F38" i="192"/>
  <c r="F32" i="252"/>
  <c r="K37" i="192"/>
  <c r="J37" i="252"/>
  <c r="K50" i="192"/>
  <c r="J50" i="252"/>
  <c r="G22" i="253"/>
  <c r="G38" i="193"/>
  <c r="C76" i="235"/>
  <c r="K76" i="235" s="1"/>
  <c r="K118" i="236"/>
  <c r="K77" i="235"/>
  <c r="K70" i="235"/>
  <c r="K69" i="235" s="1"/>
  <c r="K105" i="186"/>
  <c r="K56" i="184"/>
  <c r="K46" i="192"/>
  <c r="K20" i="185"/>
  <c r="J61" i="249"/>
  <c r="K61" i="189"/>
  <c r="D46" i="250"/>
  <c r="D58" i="190"/>
  <c r="D58" i="250" s="1"/>
  <c r="J53" i="251"/>
  <c r="K53" i="191"/>
  <c r="F45" i="253"/>
  <c r="F57" i="193"/>
  <c r="F57" i="253" s="1"/>
  <c r="J53" i="253"/>
  <c r="J51" i="193"/>
  <c r="J29" i="255"/>
  <c r="K29" i="195"/>
  <c r="K35" i="194"/>
  <c r="K49" i="190"/>
  <c r="J55" i="254"/>
  <c r="G58" i="189"/>
  <c r="G58" i="249" s="1"/>
  <c r="K11" i="191"/>
  <c r="J52" i="191"/>
  <c r="J52" i="251" s="1"/>
  <c r="K40" i="195"/>
  <c r="J150" i="235"/>
  <c r="K150" i="175"/>
  <c r="J44" i="236"/>
  <c r="K44" i="236" s="1"/>
  <c r="K44" i="176"/>
  <c r="K19" i="195"/>
  <c r="K46" i="193"/>
  <c r="E38" i="195"/>
  <c r="K17" i="194"/>
  <c r="K26" i="191"/>
  <c r="C18" i="238"/>
  <c r="C37" i="244"/>
  <c r="J48" i="238"/>
  <c r="K48" i="238" s="1"/>
  <c r="K48" i="178"/>
  <c r="J62" i="238"/>
  <c r="K62" i="238" s="1"/>
  <c r="K62" i="178"/>
  <c r="J74" i="238"/>
  <c r="K74" i="238" s="1"/>
  <c r="K74" i="178"/>
  <c r="J87" i="238"/>
  <c r="K87" i="238" s="1"/>
  <c r="K85" i="238" s="1"/>
  <c r="K87" i="178"/>
  <c r="J108" i="238"/>
  <c r="K108" i="238" s="1"/>
  <c r="K108" i="178"/>
  <c r="H17" i="243"/>
  <c r="I17" i="243" s="1"/>
  <c r="I17" i="183"/>
  <c r="H21" i="243"/>
  <c r="I21" i="243" s="1"/>
  <c r="I21" i="183"/>
  <c r="F5" i="191"/>
  <c r="F5" i="188"/>
  <c r="K50" i="176"/>
  <c r="K34" i="178"/>
  <c r="C18" i="180"/>
  <c r="C30" i="61"/>
  <c r="K41" i="188"/>
  <c r="J29" i="184"/>
  <c r="J29" i="244" s="1"/>
  <c r="J15" i="185"/>
  <c r="J15" i="245" s="1"/>
  <c r="G10" i="251"/>
  <c r="G39" i="191"/>
  <c r="H14" i="418"/>
  <c r="I8" i="418"/>
  <c r="I14" i="418" s="1"/>
  <c r="K36" i="176"/>
  <c r="K18" i="186"/>
  <c r="K57" i="187"/>
  <c r="K34" i="175"/>
  <c r="K65" i="176"/>
  <c r="K53" i="189"/>
  <c r="K52" i="189" s="1"/>
  <c r="E128" i="415"/>
  <c r="K46" i="184"/>
  <c r="K42" i="184"/>
  <c r="K104" i="184"/>
  <c r="K100" i="184"/>
  <c r="K138" i="185"/>
  <c r="K120" i="175"/>
  <c r="K149" i="175"/>
  <c r="K119" i="176"/>
  <c r="K47" i="178"/>
  <c r="J52" i="190"/>
  <c r="J52" i="250" s="1"/>
  <c r="J10" i="192"/>
  <c r="J10" i="252" s="1"/>
  <c r="K55" i="192"/>
  <c r="E165" i="175"/>
  <c r="K13" i="252"/>
  <c r="K126" i="235"/>
  <c r="K97" i="247"/>
  <c r="C82" i="247"/>
  <c r="C38" i="194"/>
  <c r="K66" i="187"/>
  <c r="K23" i="246"/>
  <c r="J68" i="175"/>
  <c r="J68" i="235" s="1"/>
  <c r="B12" i="241" s="1"/>
  <c r="C73" i="237"/>
  <c r="K144" i="246"/>
  <c r="K135" i="244"/>
  <c r="E68" i="235"/>
  <c r="E165" i="235" s="1"/>
  <c r="C25" i="236"/>
  <c r="K19" i="252"/>
  <c r="F160" i="236"/>
  <c r="F166" i="236" s="1"/>
  <c r="G43" i="195"/>
  <c r="G43" i="255" s="1"/>
  <c r="I90" i="187"/>
  <c r="I90" i="247" s="1"/>
  <c r="E92" i="237"/>
  <c r="C159" i="130"/>
  <c r="C161" i="176" s="1"/>
  <c r="K142" i="235"/>
  <c r="K72" i="245"/>
  <c r="H92" i="235"/>
  <c r="H166" i="235" s="1"/>
  <c r="H166" i="175"/>
  <c r="K38" i="246"/>
  <c r="D65" i="245"/>
  <c r="K110" i="247"/>
  <c r="K42" i="246"/>
  <c r="K122" i="245"/>
  <c r="K14" i="245"/>
  <c r="K137" i="247"/>
  <c r="C92" i="236"/>
  <c r="D38" i="252"/>
  <c r="K20" i="238"/>
  <c r="K106" i="244"/>
  <c r="K130" i="244"/>
  <c r="K137" i="246"/>
  <c r="H98" i="176"/>
  <c r="H98" i="236" s="1"/>
  <c r="H9" i="236"/>
  <c r="D98" i="177"/>
  <c r="D98" i="237" s="1"/>
  <c r="D9" i="237"/>
  <c r="K128" i="238"/>
  <c r="J146" i="237"/>
  <c r="K146" i="177"/>
  <c r="G46" i="250"/>
  <c r="G58" i="190"/>
  <c r="G58" i="250" s="1"/>
  <c r="J30" i="253"/>
  <c r="J28" i="193"/>
  <c r="J28" i="253" s="1"/>
  <c r="I4" i="243"/>
  <c r="K4" i="247"/>
  <c r="K4" i="244"/>
  <c r="K39" i="236"/>
  <c r="I5" i="191"/>
  <c r="E16" i="179"/>
  <c r="E12" i="179"/>
  <c r="C8" i="239"/>
  <c r="E8" i="179"/>
  <c r="I23" i="179"/>
  <c r="I19" i="179"/>
  <c r="E11" i="180"/>
  <c r="E7" i="180"/>
  <c r="J38" i="237"/>
  <c r="K38" i="237" s="1"/>
  <c r="K111" i="176"/>
  <c r="J156" i="235"/>
  <c r="K52" i="187"/>
  <c r="K109" i="184"/>
  <c r="I12" i="183"/>
  <c r="J119" i="236"/>
  <c r="J91" i="235"/>
  <c r="K91" i="235" s="1"/>
  <c r="K50" i="175"/>
  <c r="J120" i="235"/>
  <c r="G38" i="194"/>
  <c r="K104" i="186"/>
  <c r="K52" i="185"/>
  <c r="K49" i="185" s="1"/>
  <c r="K120" i="184"/>
  <c r="K86" i="184"/>
  <c r="I5" i="190"/>
  <c r="I5" i="194"/>
  <c r="J40" i="190"/>
  <c r="J40" i="250" s="1"/>
  <c r="J75" i="187"/>
  <c r="J75" i="247" s="1"/>
  <c r="E5" i="190"/>
  <c r="K125" i="175"/>
  <c r="K88" i="176"/>
  <c r="K106" i="177"/>
  <c r="K118" i="177"/>
  <c r="K88" i="178"/>
  <c r="K153" i="178"/>
  <c r="E22" i="248"/>
  <c r="E39" i="188"/>
  <c r="G45" i="253"/>
  <c r="G57" i="193"/>
  <c r="G57" i="253" s="1"/>
  <c r="K49" i="194"/>
  <c r="J78" i="184"/>
  <c r="J78" i="244" s="1"/>
  <c r="K121" i="186"/>
  <c r="E65" i="369"/>
  <c r="E89" i="370"/>
  <c r="E37" i="371"/>
  <c r="E42" i="371" s="1"/>
  <c r="E36" i="375"/>
  <c r="E41" i="375" s="1"/>
  <c r="J16" i="416"/>
  <c r="I12" i="180"/>
  <c r="C27" i="24"/>
  <c r="D39" i="128"/>
  <c r="K22" i="175"/>
  <c r="K154" i="176"/>
  <c r="K42" i="177"/>
  <c r="K50" i="177"/>
  <c r="K60" i="177"/>
  <c r="K150" i="177"/>
  <c r="J75" i="184"/>
  <c r="J75" i="244" s="1"/>
  <c r="K110" i="184"/>
  <c r="K31" i="185"/>
  <c r="K26" i="193"/>
  <c r="K40" i="193"/>
  <c r="K48" i="193"/>
  <c r="K141" i="176"/>
  <c r="K134" i="176"/>
  <c r="K60" i="178"/>
  <c r="K151" i="178"/>
  <c r="K142" i="178"/>
  <c r="K131" i="178"/>
  <c r="K110" i="178"/>
  <c r="K102" i="178"/>
  <c r="K20" i="235"/>
  <c r="K83" i="175"/>
  <c r="K141" i="177"/>
  <c r="J140" i="236"/>
  <c r="K31" i="249"/>
  <c r="K45" i="244"/>
  <c r="K13" i="247"/>
  <c r="J45" i="255"/>
  <c r="D38" i="253"/>
  <c r="D43" i="193"/>
  <c r="D43" i="253" s="1"/>
  <c r="J10" i="251"/>
  <c r="E154" i="246"/>
  <c r="I128" i="246"/>
  <c r="H5" i="252"/>
  <c r="H5" i="253"/>
  <c r="H5" i="254"/>
  <c r="H5" i="255"/>
  <c r="E135" i="236"/>
  <c r="E165" i="236" s="1"/>
  <c r="K51" i="254"/>
  <c r="K115" i="245"/>
  <c r="K40" i="244"/>
  <c r="K61" i="244"/>
  <c r="K151" i="245"/>
  <c r="K54" i="254"/>
  <c r="K52" i="253"/>
  <c r="K50" i="248"/>
  <c r="K38" i="245"/>
  <c r="K135" i="245"/>
  <c r="K111" i="235"/>
  <c r="I89" i="246"/>
  <c r="I90" i="186"/>
  <c r="I90" i="246" s="1"/>
  <c r="E65" i="245"/>
  <c r="E90" i="185"/>
  <c r="E90" i="245" s="1"/>
  <c r="K114" i="235"/>
  <c r="K5" i="251"/>
  <c r="K5" i="253"/>
  <c r="K48" i="255"/>
  <c r="K51" i="251"/>
  <c r="H161" i="175"/>
  <c r="H161" i="235" s="1"/>
  <c r="K60" i="251"/>
  <c r="C33" i="251"/>
  <c r="D39" i="248"/>
  <c r="D44" i="188"/>
  <c r="D44" i="248" s="1"/>
  <c r="K134" i="235"/>
  <c r="D161" i="175"/>
  <c r="D161" i="235" s="1"/>
  <c r="D166" i="175"/>
  <c r="K77" i="246"/>
  <c r="K74" i="244"/>
  <c r="I39" i="248"/>
  <c r="I44" i="188"/>
  <c r="I44" i="248" s="1"/>
  <c r="K61" i="246"/>
  <c r="K55" i="236"/>
  <c r="K28" i="193"/>
  <c r="K111" i="246"/>
  <c r="C55" i="245"/>
  <c r="K87" i="246"/>
  <c r="C66" i="246"/>
  <c r="C22" i="253"/>
  <c r="J48" i="235"/>
  <c r="K48" i="175"/>
  <c r="J55" i="235"/>
  <c r="K55" i="235" s="1"/>
  <c r="K55" i="175"/>
  <c r="J62" i="235"/>
  <c r="K62" i="235" s="1"/>
  <c r="K62" i="175"/>
  <c r="K151" i="175"/>
  <c r="K128" i="175"/>
  <c r="C145" i="236"/>
  <c r="K145" i="236" s="1"/>
  <c r="C126" i="236"/>
  <c r="K126" i="236" s="1"/>
  <c r="K126" i="176"/>
  <c r="C55" i="238"/>
  <c r="K55" i="238" s="1"/>
  <c r="K55" i="178"/>
  <c r="K50" i="178"/>
  <c r="C42" i="238"/>
  <c r="K42" i="238" s="1"/>
  <c r="K42" i="178"/>
  <c r="K33" i="178"/>
  <c r="K123" i="178"/>
  <c r="K118" i="178"/>
  <c r="E21" i="179"/>
  <c r="C21" i="239"/>
  <c r="E21" i="239" s="1"/>
  <c r="C15" i="239"/>
  <c r="E15" i="239" s="1"/>
  <c r="E15" i="179"/>
  <c r="C156" i="238"/>
  <c r="K156" i="238" s="1"/>
  <c r="K152" i="238" s="1"/>
  <c r="J29" i="251"/>
  <c r="J28" i="191"/>
  <c r="J28" i="251" s="1"/>
  <c r="K29" i="191"/>
  <c r="J49" i="251"/>
  <c r="K49" i="191"/>
  <c r="J46" i="191"/>
  <c r="C133" i="246"/>
  <c r="K74" i="175"/>
  <c r="J74" i="235"/>
  <c r="K74" i="235" s="1"/>
  <c r="J46" i="236"/>
  <c r="K46" i="176"/>
  <c r="G78" i="236"/>
  <c r="G92" i="176"/>
  <c r="G92" i="236" s="1"/>
  <c r="J80" i="236"/>
  <c r="K80" i="236" s="1"/>
  <c r="J78" i="176"/>
  <c r="J78" i="236" s="1"/>
  <c r="K80" i="176"/>
  <c r="J103" i="236"/>
  <c r="K103" i="176"/>
  <c r="K143" i="176"/>
  <c r="J143" i="236"/>
  <c r="K143" i="236" s="1"/>
  <c r="J13" i="237"/>
  <c r="K13" i="237" s="1"/>
  <c r="K13" i="177"/>
  <c r="J80" i="237"/>
  <c r="K80" i="237" s="1"/>
  <c r="K78" i="237" s="1"/>
  <c r="K80" i="177"/>
  <c r="J86" i="237"/>
  <c r="K86" i="177"/>
  <c r="J90" i="237"/>
  <c r="K90" i="237" s="1"/>
  <c r="K90" i="177"/>
  <c r="G121" i="237"/>
  <c r="G135" i="177"/>
  <c r="G135" i="237" s="1"/>
  <c r="J127" i="237"/>
  <c r="K127" i="237" s="1"/>
  <c r="K127" i="177"/>
  <c r="J139" i="237"/>
  <c r="K139" i="237" s="1"/>
  <c r="K139" i="177"/>
  <c r="J142" i="237"/>
  <c r="K142" i="177"/>
  <c r="J61" i="238"/>
  <c r="K61" i="238" s="1"/>
  <c r="K61" i="178"/>
  <c r="D69" i="238"/>
  <c r="D92" i="178"/>
  <c r="D93" i="178" s="1"/>
  <c r="D93" i="238" s="1"/>
  <c r="J103" i="238"/>
  <c r="K103" i="238" s="1"/>
  <c r="K103" i="178"/>
  <c r="J100" i="178"/>
  <c r="J100" i="238" s="1"/>
  <c r="J115" i="238"/>
  <c r="K115" i="238" s="1"/>
  <c r="K115" i="178"/>
  <c r="J119" i="238"/>
  <c r="K119" i="238" s="1"/>
  <c r="K119" i="178"/>
  <c r="J122" i="238"/>
  <c r="K122" i="238" s="1"/>
  <c r="K122" i="178"/>
  <c r="J130" i="238"/>
  <c r="K130" i="178"/>
  <c r="J145" i="238"/>
  <c r="K145" i="238" s="1"/>
  <c r="K145" i="178"/>
  <c r="D152" i="238"/>
  <c r="D160" i="178"/>
  <c r="D160" i="238" s="1"/>
  <c r="K51" i="236"/>
  <c r="K148" i="237"/>
  <c r="K61" i="236"/>
  <c r="K137" i="235"/>
  <c r="K86" i="237"/>
  <c r="K67" i="238"/>
  <c r="K19" i="235"/>
  <c r="K46" i="254"/>
  <c r="K37" i="178"/>
  <c r="K53" i="184"/>
  <c r="I140" i="246"/>
  <c r="I154" i="186"/>
  <c r="I154" i="246" s="1"/>
  <c r="J67" i="244"/>
  <c r="J66" i="184"/>
  <c r="J66" i="244" s="1"/>
  <c r="J9" i="245"/>
  <c r="K9" i="185"/>
  <c r="K52" i="186"/>
  <c r="J82" i="186"/>
  <c r="J82" i="246" s="1"/>
  <c r="J134" i="247"/>
  <c r="K134" i="187"/>
  <c r="K134" i="247" s="1"/>
  <c r="J146" i="187"/>
  <c r="J146" i="247" s="1"/>
  <c r="J33" i="189"/>
  <c r="J33" i="249" s="1"/>
  <c r="J40" i="189"/>
  <c r="J40" i="249" s="1"/>
  <c r="I46" i="250"/>
  <c r="I58" i="190"/>
  <c r="I58" i="250" s="1"/>
  <c r="I18" i="242"/>
  <c r="K126" i="238"/>
  <c r="K62" i="237"/>
  <c r="I17" i="242"/>
  <c r="K48" i="235"/>
  <c r="K46" i="178"/>
  <c r="I5" i="244"/>
  <c r="J84" i="245"/>
  <c r="K84" i="185"/>
  <c r="J142" i="246"/>
  <c r="K142" i="186"/>
  <c r="E93" i="247"/>
  <c r="E128" i="187"/>
  <c r="E128" i="247" s="1"/>
  <c r="J24" i="249"/>
  <c r="K24" i="189"/>
  <c r="K22" i="189" s="1"/>
  <c r="K22" i="249" s="1"/>
  <c r="K84" i="175"/>
  <c r="E13" i="180"/>
  <c r="I16" i="180"/>
  <c r="I18" i="183"/>
  <c r="K33" i="184"/>
  <c r="K61" i="185"/>
  <c r="K56" i="185"/>
  <c r="K10" i="185"/>
  <c r="K110" i="185"/>
  <c r="K110" i="245" s="1"/>
  <c r="K58" i="186"/>
  <c r="K48" i="186"/>
  <c r="K40" i="186"/>
  <c r="K26" i="186"/>
  <c r="K21" i="186"/>
  <c r="K11" i="195"/>
  <c r="C155" i="236"/>
  <c r="K47" i="235"/>
  <c r="F135" i="175"/>
  <c r="K76" i="177"/>
  <c r="E68" i="357"/>
  <c r="E92" i="357"/>
  <c r="B19" i="363" s="1"/>
  <c r="E160" i="359"/>
  <c r="E135" i="360"/>
  <c r="E160" i="360"/>
  <c r="K106" i="187"/>
  <c r="K104" i="187"/>
  <c r="K17" i="190"/>
  <c r="K34" i="188"/>
  <c r="K24" i="194"/>
  <c r="C160" i="237"/>
  <c r="C166" i="237" s="1"/>
  <c r="C161" i="238"/>
  <c r="C70" i="246"/>
  <c r="K46" i="247"/>
  <c r="K27" i="255"/>
  <c r="D24" i="363"/>
  <c r="C166" i="177"/>
  <c r="K136" i="178"/>
  <c r="K153" i="247"/>
  <c r="C160" i="178"/>
  <c r="C166" i="178" s="1"/>
  <c r="K52" i="176"/>
  <c r="K19" i="244"/>
  <c r="C89" i="184"/>
  <c r="K55" i="249"/>
  <c r="H5" i="248"/>
  <c r="H5" i="249"/>
  <c r="H5" i="251"/>
  <c r="H5" i="250"/>
  <c r="C39" i="249"/>
  <c r="K138" i="246"/>
  <c r="K56" i="246"/>
  <c r="K18" i="253"/>
  <c r="K29" i="249"/>
  <c r="F90" i="187"/>
  <c r="F90" i="247" s="1"/>
  <c r="I160" i="237"/>
  <c r="I166" i="237" s="1"/>
  <c r="E4" i="61"/>
  <c r="F135" i="236"/>
  <c r="C135" i="236"/>
  <c r="K35" i="249"/>
  <c r="K53" i="238"/>
  <c r="C38" i="195"/>
  <c r="C38" i="255" s="1"/>
  <c r="K11" i="246"/>
  <c r="G38" i="252"/>
  <c r="C100" i="238"/>
  <c r="C154" i="184"/>
  <c r="C69" i="236"/>
  <c r="H161" i="178"/>
  <c r="H161" i="238" s="1"/>
  <c r="I18" i="66"/>
  <c r="E4" i="73"/>
  <c r="E161" i="177"/>
  <c r="E161" i="237" s="1"/>
  <c r="G18" i="239"/>
  <c r="D24" i="241" s="1"/>
  <c r="D24" i="181"/>
  <c r="C100" i="236"/>
  <c r="K54" i="246"/>
  <c r="K81" i="244"/>
  <c r="C164" i="131"/>
  <c r="K31" i="254"/>
  <c r="C140" i="238"/>
  <c r="K158" i="246"/>
  <c r="D65" i="246"/>
  <c r="D160" i="237"/>
  <c r="K127" i="235"/>
  <c r="C22" i="250"/>
  <c r="K20" i="254"/>
  <c r="E38" i="254"/>
  <c r="E43" i="194"/>
  <c r="E43" i="254" s="1"/>
  <c r="K118" i="235"/>
  <c r="C39" i="250"/>
  <c r="D135" i="235"/>
  <c r="D165" i="175"/>
  <c r="K53" i="252"/>
  <c r="C37" i="246"/>
  <c r="K58" i="244"/>
  <c r="K116" i="246"/>
  <c r="K76" i="247"/>
  <c r="K35" i="246"/>
  <c r="I43" i="195"/>
  <c r="I43" i="255" s="1"/>
  <c r="I38" i="255"/>
  <c r="K127" i="246"/>
  <c r="K111" i="244"/>
  <c r="D93" i="367"/>
  <c r="H154" i="247"/>
  <c r="H155" i="187"/>
  <c r="H155" i="247" s="1"/>
  <c r="K110" i="235"/>
  <c r="K151" i="246"/>
  <c r="K29" i="236"/>
  <c r="K12" i="237"/>
  <c r="K116" i="247"/>
  <c r="K67" i="246"/>
  <c r="K26" i="237"/>
  <c r="K25" i="255"/>
  <c r="H161" i="176"/>
  <c r="H161" i="236" s="1"/>
  <c r="H135" i="236"/>
  <c r="H165" i="236" s="1"/>
  <c r="K25" i="248"/>
  <c r="K51" i="192"/>
  <c r="K31" i="246"/>
  <c r="K20" i="237"/>
  <c r="K111" i="247"/>
  <c r="K26" i="238"/>
  <c r="K27" i="251"/>
  <c r="K29" i="235"/>
  <c r="K112" i="238"/>
  <c r="K24" i="237"/>
  <c r="K16" i="237"/>
  <c r="K144" i="236"/>
  <c r="K44" i="235"/>
  <c r="K12" i="236"/>
  <c r="J30" i="235"/>
  <c r="K30" i="235" s="1"/>
  <c r="K30" i="175"/>
  <c r="G55" i="246"/>
  <c r="G65" i="186"/>
  <c r="G65" i="246" s="1"/>
  <c r="D75" i="246"/>
  <c r="D89" i="186"/>
  <c r="D89" i="246" s="1"/>
  <c r="J122" i="246"/>
  <c r="K122" i="186"/>
  <c r="E49" i="247"/>
  <c r="E65" i="187"/>
  <c r="E65" i="247" s="1"/>
  <c r="J35" i="248"/>
  <c r="K35" i="188"/>
  <c r="J47" i="248"/>
  <c r="K47" i="188"/>
  <c r="K46" i="188" s="1"/>
  <c r="J53" i="248"/>
  <c r="J52" i="188"/>
  <c r="J52" i="248" s="1"/>
  <c r="J12" i="249"/>
  <c r="K12" i="189"/>
  <c r="F22" i="249"/>
  <c r="F39" i="189"/>
  <c r="D28" i="249"/>
  <c r="D39" i="189"/>
  <c r="H52" i="251"/>
  <c r="H58" i="191"/>
  <c r="H58" i="251" s="1"/>
  <c r="J41" i="252"/>
  <c r="K41" i="192"/>
  <c r="K39" i="192" s="1"/>
  <c r="G51" i="252"/>
  <c r="G57" i="192"/>
  <c r="G57" i="252" s="1"/>
  <c r="J11" i="253"/>
  <c r="J10" i="193"/>
  <c r="J10" i="253" s="1"/>
  <c r="K11" i="193"/>
  <c r="H22" i="253"/>
  <c r="H38" i="193"/>
  <c r="J60" i="253"/>
  <c r="K60" i="193"/>
  <c r="J25" i="254"/>
  <c r="J22" i="194"/>
  <c r="J22" i="254" s="1"/>
  <c r="J40" i="254"/>
  <c r="J39" i="194"/>
  <c r="J39" i="254" s="1"/>
  <c r="E45" i="254"/>
  <c r="E57" i="194"/>
  <c r="E57" i="254" s="1"/>
  <c r="B2" i="192"/>
  <c r="B2" i="193" s="1"/>
  <c r="B2" i="194" s="1"/>
  <c r="B2" i="195" s="1"/>
  <c r="B23" i="172"/>
  <c r="K49" i="175"/>
  <c r="K15" i="175"/>
  <c r="K74" i="176"/>
  <c r="C129" i="237"/>
  <c r="K129" i="237" s="1"/>
  <c r="K129" i="177"/>
  <c r="C143" i="237"/>
  <c r="K143" i="237" s="1"/>
  <c r="K143" i="177"/>
  <c r="K153" i="177"/>
  <c r="B14" i="243"/>
  <c r="B25" i="243" s="1"/>
  <c r="B25" i="183"/>
  <c r="K83" i="184"/>
  <c r="K67" i="184"/>
  <c r="K14" i="184"/>
  <c r="K33" i="185"/>
  <c r="K9" i="186"/>
  <c r="K9" i="246" s="1"/>
  <c r="K47" i="175"/>
  <c r="C146" i="245"/>
  <c r="K37" i="175"/>
  <c r="G58" i="188"/>
  <c r="G58" i="248" s="1"/>
  <c r="C93" i="184"/>
  <c r="C128" i="3"/>
  <c r="C128" i="184" s="1"/>
  <c r="C45" i="194"/>
  <c r="C57" i="126"/>
  <c r="C57" i="194" s="1"/>
  <c r="J129" i="235"/>
  <c r="K129" i="175"/>
  <c r="J153" i="235"/>
  <c r="K153" i="175"/>
  <c r="J157" i="235"/>
  <c r="K157" i="175"/>
  <c r="E146" i="245"/>
  <c r="E154" i="185"/>
  <c r="J16" i="246"/>
  <c r="K16" i="186"/>
  <c r="E37" i="246"/>
  <c r="E65" i="186"/>
  <c r="E65" i="246" s="1"/>
  <c r="J45" i="246"/>
  <c r="K45" i="186"/>
  <c r="J150" i="246"/>
  <c r="K150" i="186"/>
  <c r="D129" i="247"/>
  <c r="D154" i="187"/>
  <c r="D154" i="247" s="1"/>
  <c r="J132" i="247"/>
  <c r="K132" i="187"/>
  <c r="J12" i="248"/>
  <c r="J10" i="188"/>
  <c r="J29" i="248"/>
  <c r="J28" i="188"/>
  <c r="J28" i="248" s="1"/>
  <c r="G22" i="250"/>
  <c r="G39" i="190"/>
  <c r="E28" i="250"/>
  <c r="E39" i="190"/>
  <c r="J34" i="252"/>
  <c r="J32" i="192"/>
  <c r="I51" i="253"/>
  <c r="I57" i="193"/>
  <c r="I57" i="253" s="1"/>
  <c r="J59" i="254"/>
  <c r="K59" i="194"/>
  <c r="D10" i="255"/>
  <c r="D38" i="195"/>
  <c r="D38" i="255" s="1"/>
  <c r="H10" i="255"/>
  <c r="H38" i="195"/>
  <c r="J30" i="255"/>
  <c r="K30" i="195"/>
  <c r="D45" i="255"/>
  <c r="D57" i="195"/>
  <c r="D57" i="255" s="1"/>
  <c r="H45" i="255"/>
  <c r="H57" i="195"/>
  <c r="H57" i="255" s="1"/>
  <c r="D65" i="187"/>
  <c r="K57" i="186"/>
  <c r="K37" i="176"/>
  <c r="K54" i="175"/>
  <c r="I57" i="194"/>
  <c r="I57" i="254" s="1"/>
  <c r="K40" i="194"/>
  <c r="K48" i="191"/>
  <c r="J90" i="235"/>
  <c r="K90" i="235" s="1"/>
  <c r="K90" i="175"/>
  <c r="J125" i="236"/>
  <c r="K125" i="236" s="1"/>
  <c r="K125" i="176"/>
  <c r="J49" i="237"/>
  <c r="K49" i="237" s="1"/>
  <c r="K49" i="177"/>
  <c r="J76" i="237"/>
  <c r="J88" i="237"/>
  <c r="K88" i="237" s="1"/>
  <c r="K88" i="177"/>
  <c r="J149" i="237"/>
  <c r="K149" i="237" s="1"/>
  <c r="K149" i="177"/>
  <c r="E69" i="238"/>
  <c r="E92" i="178"/>
  <c r="J141" i="238"/>
  <c r="K141" i="238" s="1"/>
  <c r="K141" i="178"/>
  <c r="J159" i="238"/>
  <c r="K159" i="238" s="1"/>
  <c r="K159" i="178"/>
  <c r="H15" i="243"/>
  <c r="I15" i="243" s="1"/>
  <c r="I15" i="183"/>
  <c r="D5" i="194"/>
  <c r="D5" i="195"/>
  <c r="D5" i="191"/>
  <c r="D5" i="190"/>
  <c r="D5" i="193"/>
  <c r="J147" i="244"/>
  <c r="K147" i="184"/>
  <c r="K18" i="185"/>
  <c r="G22" i="245"/>
  <c r="G65" i="185"/>
  <c r="K118" i="186"/>
  <c r="K107" i="186"/>
  <c r="K51" i="175"/>
  <c r="I38" i="193"/>
  <c r="I43" i="193" s="1"/>
  <c r="I43" i="253" s="1"/>
  <c r="I69" i="235"/>
  <c r="I92" i="175"/>
  <c r="J28" i="237"/>
  <c r="K28" i="177"/>
  <c r="J39" i="237"/>
  <c r="K39" i="237" s="1"/>
  <c r="K39" i="177"/>
  <c r="J107" i="237"/>
  <c r="K107" i="237" s="1"/>
  <c r="K107" i="177"/>
  <c r="J134" i="237"/>
  <c r="K134" i="237" s="1"/>
  <c r="K134" i="177"/>
  <c r="J16" i="238"/>
  <c r="K16" i="238" s="1"/>
  <c r="K16" i="178"/>
  <c r="G121" i="238"/>
  <c r="G135" i="178"/>
  <c r="G135" i="238" s="1"/>
  <c r="G165" i="238" s="1"/>
  <c r="J146" i="238"/>
  <c r="K146" i="238" s="1"/>
  <c r="K146" i="178"/>
  <c r="K84" i="184"/>
  <c r="J84" i="244"/>
  <c r="J132" i="244"/>
  <c r="K132" i="184"/>
  <c r="K129" i="184" s="1"/>
  <c r="G133" i="244"/>
  <c r="G154" i="184"/>
  <c r="J158" i="244"/>
  <c r="K158" i="184"/>
  <c r="E149" i="415"/>
  <c r="K59" i="176"/>
  <c r="K114" i="176"/>
  <c r="K104" i="177"/>
  <c r="J124" i="238"/>
  <c r="K124" i="238" s="1"/>
  <c r="J121" i="178"/>
  <c r="D46" i="249"/>
  <c r="D58" i="189"/>
  <c r="D58" i="249" s="1"/>
  <c r="J41" i="251"/>
  <c r="J40" i="191"/>
  <c r="I58" i="191"/>
  <c r="I58" i="251" s="1"/>
  <c r="F52" i="251"/>
  <c r="F58" i="191"/>
  <c r="F58" i="251" s="1"/>
  <c r="K57" i="175"/>
  <c r="K12" i="177"/>
  <c r="K134" i="185"/>
  <c r="J61" i="247"/>
  <c r="K61" i="187"/>
  <c r="H66" i="247"/>
  <c r="H89" i="187"/>
  <c r="G93" i="247"/>
  <c r="G128" i="187"/>
  <c r="J24" i="248"/>
  <c r="J22" i="188"/>
  <c r="J22" i="248" s="1"/>
  <c r="F10" i="255"/>
  <c r="F38" i="195"/>
  <c r="K85" i="187"/>
  <c r="K136" i="187"/>
  <c r="K13" i="191"/>
  <c r="H89" i="185"/>
  <c r="H89" i="245" s="1"/>
  <c r="K29" i="175"/>
  <c r="K35" i="178"/>
  <c r="K154" i="178"/>
  <c r="K96" i="184"/>
  <c r="J55" i="185"/>
  <c r="J55" i="245" s="1"/>
  <c r="K80" i="187"/>
  <c r="G154" i="187"/>
  <c r="G154" i="247" s="1"/>
  <c r="G129" i="247"/>
  <c r="G39" i="188"/>
  <c r="G33" i="248"/>
  <c r="K103" i="186"/>
  <c r="K9" i="187"/>
  <c r="J28" i="194"/>
  <c r="J28" i="254" s="1"/>
  <c r="K17" i="251"/>
  <c r="K18" i="254"/>
  <c r="K74" i="245"/>
  <c r="J128" i="185"/>
  <c r="J128" i="245" s="1"/>
  <c r="K30" i="253"/>
  <c r="K49" i="253"/>
  <c r="K56" i="247"/>
  <c r="F166" i="175"/>
  <c r="C51" i="252"/>
  <c r="K54" i="248"/>
  <c r="K52" i="252"/>
  <c r="G18" i="236"/>
  <c r="G68" i="176"/>
  <c r="G165" i="176" s="1"/>
  <c r="G152" i="236"/>
  <c r="G160" i="176"/>
  <c r="G160" i="236" s="1"/>
  <c r="G166" i="236" s="1"/>
  <c r="J33" i="237"/>
  <c r="K33" i="177"/>
  <c r="J54" i="237"/>
  <c r="K54" i="237" s="1"/>
  <c r="K54" i="177"/>
  <c r="J91" i="237"/>
  <c r="K91" i="237" s="1"/>
  <c r="K91" i="177"/>
  <c r="J105" i="237"/>
  <c r="K105" i="237" s="1"/>
  <c r="K105" i="177"/>
  <c r="E7" i="359"/>
  <c r="E96" i="358"/>
  <c r="E164" i="358" s="1"/>
  <c r="E32" i="362"/>
  <c r="D36" i="363"/>
  <c r="E36" i="363" s="1"/>
  <c r="I32" i="362"/>
  <c r="C124" i="235"/>
  <c r="K124" i="175"/>
  <c r="K107" i="175"/>
  <c r="C110" i="236"/>
  <c r="K110" i="236" s="1"/>
  <c r="C16" i="240"/>
  <c r="E16" i="240" s="1"/>
  <c r="E16" i="180"/>
  <c r="K67" i="185"/>
  <c r="K127" i="185"/>
  <c r="K119" i="185"/>
  <c r="C94" i="245"/>
  <c r="C37" i="367"/>
  <c r="K75" i="238"/>
  <c r="K27" i="235"/>
  <c r="C84" i="235"/>
  <c r="K84" i="235" s="1"/>
  <c r="C18" i="246"/>
  <c r="C58" i="246"/>
  <c r="C104" i="247"/>
  <c r="K48" i="237"/>
  <c r="C98" i="245"/>
  <c r="K14" i="177"/>
  <c r="K74" i="186"/>
  <c r="K94" i="185"/>
  <c r="K113" i="177"/>
  <c r="K48" i="177"/>
  <c r="K158" i="176"/>
  <c r="J123" i="235"/>
  <c r="K123" i="175"/>
  <c r="J138" i="235"/>
  <c r="K138" i="175"/>
  <c r="J127" i="236"/>
  <c r="K127" i="236" s="1"/>
  <c r="K127" i="176"/>
  <c r="C13" i="246"/>
  <c r="C21" i="246"/>
  <c r="C78" i="367"/>
  <c r="K26" i="188"/>
  <c r="D9" i="243"/>
  <c r="D25" i="243" s="1"/>
  <c r="C34" i="237"/>
  <c r="K34" i="237" s="1"/>
  <c r="C82" i="367"/>
  <c r="K115" i="175"/>
  <c r="K41" i="176"/>
  <c r="C129" i="244"/>
  <c r="C78" i="244"/>
  <c r="C66" i="245"/>
  <c r="C140" i="186"/>
  <c r="C154" i="120"/>
  <c r="C49" i="246"/>
  <c r="C55" i="247"/>
  <c r="C33" i="250"/>
  <c r="J77" i="236"/>
  <c r="K77" i="236" s="1"/>
  <c r="K73" i="236" s="1"/>
  <c r="K77" i="176"/>
  <c r="J71" i="238"/>
  <c r="K71" i="178"/>
  <c r="J83" i="238"/>
  <c r="K83" i="238" s="1"/>
  <c r="K83" i="178"/>
  <c r="K47" i="245"/>
  <c r="I75" i="245"/>
  <c r="I89" i="185"/>
  <c r="J124" i="245"/>
  <c r="K124" i="185"/>
  <c r="J148" i="245"/>
  <c r="J146" i="185"/>
  <c r="J146" i="245" s="1"/>
  <c r="K113" i="237"/>
  <c r="K64" i="237"/>
  <c r="C9" i="246"/>
  <c r="I8" i="242"/>
  <c r="I16" i="242"/>
  <c r="C125" i="237"/>
  <c r="K125" i="237" s="1"/>
  <c r="C8" i="375"/>
  <c r="C26" i="246"/>
  <c r="C129" i="367"/>
  <c r="K151" i="236"/>
  <c r="K64" i="177"/>
  <c r="K44" i="186"/>
  <c r="K125" i="177"/>
  <c r="C58" i="236"/>
  <c r="J14" i="235"/>
  <c r="K14" i="235" s="1"/>
  <c r="K14" i="175"/>
  <c r="K71" i="177"/>
  <c r="J71" i="237"/>
  <c r="K120" i="177"/>
  <c r="J120" i="237"/>
  <c r="K120" i="237" s="1"/>
  <c r="K123" i="177"/>
  <c r="J123" i="237"/>
  <c r="J131" i="237"/>
  <c r="K131" i="177"/>
  <c r="C129" i="245"/>
  <c r="J143" i="238"/>
  <c r="K143" i="238" s="1"/>
  <c r="J140" i="178"/>
  <c r="I133" i="244"/>
  <c r="I154" i="184"/>
  <c r="E22" i="251"/>
  <c r="E39" i="191"/>
  <c r="J11" i="254"/>
  <c r="J10" i="194"/>
  <c r="J43" i="238"/>
  <c r="K43" i="238" s="1"/>
  <c r="J40" i="178"/>
  <c r="J40" i="238" s="1"/>
  <c r="K120" i="238"/>
  <c r="J76" i="246"/>
  <c r="J75" i="186"/>
  <c r="J75" i="246" s="1"/>
  <c r="K85" i="186"/>
  <c r="J23" i="247"/>
  <c r="K23" i="187"/>
  <c r="J117" i="247"/>
  <c r="J114" i="187"/>
  <c r="J114" i="247" s="1"/>
  <c r="J141" i="247"/>
  <c r="J140" i="187"/>
  <c r="J140" i="247" s="1"/>
  <c r="I10" i="249"/>
  <c r="I39" i="189"/>
  <c r="H22" i="250"/>
  <c r="H39" i="190"/>
  <c r="E10" i="253"/>
  <c r="E38" i="193"/>
  <c r="K23" i="251"/>
  <c r="K83" i="244"/>
  <c r="E5" i="62"/>
  <c r="C5" i="77"/>
  <c r="C5" i="78" s="1"/>
  <c r="F5" i="63" s="1"/>
  <c r="F5" i="64" s="1"/>
  <c r="C10" i="188"/>
  <c r="C37" i="79"/>
  <c r="K158" i="175"/>
  <c r="J158" i="235"/>
  <c r="J12" i="238"/>
  <c r="K12" i="238" s="1"/>
  <c r="K12" i="178"/>
  <c r="D121" i="238"/>
  <c r="D135" i="178"/>
  <c r="D165" i="178" s="1"/>
  <c r="I11" i="183"/>
  <c r="H11" i="243"/>
  <c r="J40" i="246"/>
  <c r="J37" i="186"/>
  <c r="J82" i="187"/>
  <c r="D27" i="24"/>
  <c r="J125" i="235"/>
  <c r="J88" i="236"/>
  <c r="K88" i="236" s="1"/>
  <c r="J25" i="178"/>
  <c r="J25" i="238" s="1"/>
  <c r="J82" i="184"/>
  <c r="K108" i="184"/>
  <c r="J12" i="245"/>
  <c r="K102" i="185"/>
  <c r="J15" i="187"/>
  <c r="J15" i="247" s="1"/>
  <c r="J28" i="247"/>
  <c r="J46" i="189"/>
  <c r="J32" i="193"/>
  <c r="K29" i="192"/>
  <c r="K20" i="190"/>
  <c r="D37" i="363"/>
  <c r="E65" i="370"/>
  <c r="K9" i="238"/>
  <c r="E128" i="370"/>
  <c r="E155" i="370" s="1"/>
  <c r="I21" i="242"/>
  <c r="I20" i="182"/>
  <c r="I8" i="183"/>
  <c r="D25" i="182"/>
  <c r="D21" i="242"/>
  <c r="D7" i="242"/>
  <c r="D16" i="242"/>
  <c r="D10" i="242"/>
  <c r="D15" i="242"/>
  <c r="A10" i="242"/>
  <c r="D9" i="242"/>
  <c r="D12" i="242"/>
  <c r="D13" i="242"/>
  <c r="D17" i="242"/>
  <c r="C22" i="242"/>
  <c r="C22" i="364" s="1"/>
  <c r="D14" i="242"/>
  <c r="C21" i="242"/>
  <c r="C21" i="364" s="1"/>
  <c r="D22" i="242"/>
  <c r="I9" i="183"/>
  <c r="F25" i="64"/>
  <c r="E25" i="183"/>
  <c r="E8" i="243"/>
  <c r="I8" i="243" s="1"/>
  <c r="I7" i="243"/>
  <c r="C17" i="242"/>
  <c r="C17" i="364" s="1"/>
  <c r="I18" i="182"/>
  <c r="I22" i="182"/>
  <c r="C12" i="242"/>
  <c r="C12" i="364" s="1"/>
  <c r="C9" i="242"/>
  <c r="C9" i="364" s="1"/>
  <c r="B19" i="242"/>
  <c r="E22" i="242"/>
  <c r="I22" i="242" s="1"/>
  <c r="C8" i="242"/>
  <c r="C8" i="364" s="1"/>
  <c r="A19" i="242"/>
  <c r="C7" i="242"/>
  <c r="C7" i="364" s="1"/>
  <c r="B25" i="182"/>
  <c r="A15" i="242"/>
  <c r="E25" i="182"/>
  <c r="C10" i="242"/>
  <c r="C10" i="364" s="1"/>
  <c r="C18" i="242"/>
  <c r="C18" i="364" s="1"/>
  <c r="C15" i="242"/>
  <c r="C15" i="364" s="1"/>
  <c r="I21" i="182"/>
  <c r="C16" i="242"/>
  <c r="C16" i="364" s="1"/>
  <c r="C13" i="242"/>
  <c r="C13" i="364" s="1"/>
  <c r="A11" i="242"/>
  <c r="A7" i="242"/>
  <c r="E56" i="371"/>
  <c r="E65" i="367"/>
  <c r="C57" i="255"/>
  <c r="J152" i="237"/>
  <c r="F128" i="245"/>
  <c r="G160" i="238"/>
  <c r="G166" i="238" s="1"/>
  <c r="K28" i="189"/>
  <c r="K23" i="249"/>
  <c r="K23" i="245"/>
  <c r="K112" i="245"/>
  <c r="O27" i="24"/>
  <c r="F165" i="236"/>
  <c r="K19" i="245"/>
  <c r="H165" i="235"/>
  <c r="F93" i="175"/>
  <c r="F93" i="235" s="1"/>
  <c r="H93" i="175"/>
  <c r="H93" i="235" s="1"/>
  <c r="K87" i="244"/>
  <c r="I90" i="184"/>
  <c r="I90" i="244" s="1"/>
  <c r="K43" i="247"/>
  <c r="K37" i="254"/>
  <c r="K35" i="175"/>
  <c r="K40" i="255"/>
  <c r="J88" i="235"/>
  <c r="K88" i="175"/>
  <c r="J105" i="235"/>
  <c r="K105" i="175"/>
  <c r="G136" i="235"/>
  <c r="G160" i="175"/>
  <c r="G160" i="235" s="1"/>
  <c r="J116" i="237"/>
  <c r="K116" i="177"/>
  <c r="K151" i="177"/>
  <c r="J151" i="237"/>
  <c r="K151" i="237" s="1"/>
  <c r="J54" i="238"/>
  <c r="K54" i="238" s="1"/>
  <c r="J52" i="178"/>
  <c r="K54" i="178"/>
  <c r="F73" i="238"/>
  <c r="F92" i="178"/>
  <c r="F166" i="178" s="1"/>
  <c r="J77" i="238"/>
  <c r="K77" i="238" s="1"/>
  <c r="J73" i="178"/>
  <c r="J16" i="244"/>
  <c r="K16" i="184"/>
  <c r="K20" i="184"/>
  <c r="J20" i="244"/>
  <c r="D49" i="244"/>
  <c r="D65" i="184"/>
  <c r="J51" i="244"/>
  <c r="J49" i="184"/>
  <c r="J49" i="244" s="1"/>
  <c r="K51" i="184"/>
  <c r="F93" i="244"/>
  <c r="F128" i="184"/>
  <c r="F114" i="246"/>
  <c r="F128" i="186"/>
  <c r="K115" i="246"/>
  <c r="J119" i="246"/>
  <c r="K119" i="186"/>
  <c r="K116" i="237"/>
  <c r="J82" i="237"/>
  <c r="K82" i="177"/>
  <c r="J41" i="238"/>
  <c r="K41" i="238" s="1"/>
  <c r="K41" i="178"/>
  <c r="D129" i="244"/>
  <c r="D154" i="184"/>
  <c r="D154" i="244" s="1"/>
  <c r="J147" i="247"/>
  <c r="K147" i="187"/>
  <c r="C100" i="177"/>
  <c r="C133" i="131"/>
  <c r="E4" i="179"/>
  <c r="E4" i="180"/>
  <c r="K119" i="175"/>
  <c r="J119" i="235"/>
  <c r="D19" i="239"/>
  <c r="I13" i="183"/>
  <c r="H13" i="243"/>
  <c r="J25" i="244"/>
  <c r="J22" i="184"/>
  <c r="J22" i="244" s="1"/>
  <c r="J62" i="244"/>
  <c r="J60" i="184"/>
  <c r="J60" i="244" s="1"/>
  <c r="D133" i="245"/>
  <c r="D154" i="185"/>
  <c r="J81" i="246"/>
  <c r="J78" i="186"/>
  <c r="J78" i="246" s="1"/>
  <c r="G82" i="246"/>
  <c r="G89" i="186"/>
  <c r="G89" i="246" s="1"/>
  <c r="E52" i="249"/>
  <c r="E58" i="189"/>
  <c r="E58" i="249" s="1"/>
  <c r="F52" i="250"/>
  <c r="F58" i="190"/>
  <c r="F58" i="250" s="1"/>
  <c r="I46" i="249"/>
  <c r="I58" i="189"/>
  <c r="I58" i="249" s="1"/>
  <c r="J50" i="249"/>
  <c r="J46" i="190"/>
  <c r="J20" i="236"/>
  <c r="K20" i="236" s="1"/>
  <c r="K20" i="176"/>
  <c r="J141" i="237"/>
  <c r="K141" i="237" s="1"/>
  <c r="J140" i="177"/>
  <c r="J140" i="237" s="1"/>
  <c r="F5" i="244"/>
  <c r="F5" i="195"/>
  <c r="F5" i="192"/>
  <c r="F5" i="193"/>
  <c r="F5" i="189"/>
  <c r="F5" i="190"/>
  <c r="F5" i="194"/>
  <c r="J51" i="245"/>
  <c r="J49" i="185"/>
  <c r="J49" i="245" s="1"/>
  <c r="F66" i="246"/>
  <c r="F89" i="186"/>
  <c r="J31" i="250"/>
  <c r="K31" i="190"/>
  <c r="G7" i="239"/>
  <c r="I7" i="239" s="1"/>
  <c r="I7" i="179"/>
  <c r="I9" i="237"/>
  <c r="I98" i="177"/>
  <c r="I98" i="237" s="1"/>
  <c r="I38" i="194"/>
  <c r="D131" i="87"/>
  <c r="D157" i="87" s="1"/>
  <c r="I27" i="24"/>
  <c r="K139" i="186"/>
  <c r="J139" i="246"/>
  <c r="J39" i="193"/>
  <c r="I39" i="191"/>
  <c r="I44" i="191" s="1"/>
  <c r="I44" i="251" s="1"/>
  <c r="E57" i="193"/>
  <c r="E57" i="253" s="1"/>
  <c r="C128" i="119"/>
  <c r="C39" i="128"/>
  <c r="K49" i="176"/>
  <c r="J113" i="238"/>
  <c r="K113" i="238" s="1"/>
  <c r="J37" i="185"/>
  <c r="J134" i="245"/>
  <c r="K60" i="189"/>
  <c r="F39" i="191"/>
  <c r="K41" i="193"/>
  <c r="F27" i="24"/>
  <c r="K116" i="175"/>
  <c r="K137" i="184"/>
  <c r="J137" i="244"/>
  <c r="K33" i="192"/>
  <c r="J33" i="252"/>
  <c r="J129" i="184"/>
  <c r="J129" i="244" s="1"/>
  <c r="G98" i="178"/>
  <c r="G98" i="238" s="1"/>
  <c r="G9" i="238"/>
  <c r="E68" i="360"/>
  <c r="E89" i="369"/>
  <c r="E90" i="369" s="1"/>
  <c r="J18" i="416"/>
  <c r="G98" i="176"/>
  <c r="G98" i="236" s="1"/>
  <c r="G9" i="236"/>
  <c r="F98" i="177"/>
  <c r="F98" i="237" s="1"/>
  <c r="F9" i="237"/>
  <c r="D39" i="250"/>
  <c r="D44" i="190"/>
  <c r="D44" i="250" s="1"/>
  <c r="C51" i="255"/>
  <c r="C68" i="176"/>
  <c r="H128" i="245"/>
  <c r="H155" i="185"/>
  <c r="H155" i="245" s="1"/>
  <c r="K32" i="251"/>
  <c r="K136" i="244"/>
  <c r="K19" i="246"/>
  <c r="J39" i="190"/>
  <c r="K10" i="191"/>
  <c r="K10" i="251" s="1"/>
  <c r="J133" i="247"/>
  <c r="D68" i="238"/>
  <c r="K31" i="252"/>
  <c r="K35" i="253"/>
  <c r="K149" i="246"/>
  <c r="K48" i="249"/>
  <c r="J100" i="237"/>
  <c r="J135" i="177"/>
  <c r="J135" i="237" s="1"/>
  <c r="K83" i="245"/>
  <c r="H65" i="245"/>
  <c r="H90" i="185"/>
  <c r="H90" i="245" s="1"/>
  <c r="G4" i="180"/>
  <c r="J15" i="244"/>
  <c r="C154" i="187"/>
  <c r="C154" i="247" s="1"/>
  <c r="C28" i="254"/>
  <c r="K11" i="250"/>
  <c r="K45" i="247"/>
  <c r="E165" i="358"/>
  <c r="K36" i="254"/>
  <c r="K144" i="247"/>
  <c r="D161" i="176"/>
  <c r="D161" i="236" s="1"/>
  <c r="D160" i="236"/>
  <c r="K100" i="246"/>
  <c r="K15" i="253"/>
  <c r="K131" i="247"/>
  <c r="K59" i="253"/>
  <c r="K95" i="246"/>
  <c r="K14" i="254"/>
  <c r="C68" i="178"/>
  <c r="C92" i="132"/>
  <c r="H93" i="177"/>
  <c r="H93" i="237" s="1"/>
  <c r="J93" i="245"/>
  <c r="C135" i="238"/>
  <c r="D165" i="176"/>
  <c r="F39" i="250"/>
  <c r="C52" i="251"/>
  <c r="K97" i="246"/>
  <c r="K38" i="244"/>
  <c r="K109" i="235"/>
  <c r="C163" i="132"/>
  <c r="K19" i="251"/>
  <c r="D30" i="240"/>
  <c r="B13" i="76"/>
  <c r="E13" i="76" s="1"/>
  <c r="K42" i="252"/>
  <c r="K56" i="252"/>
  <c r="K20" i="251"/>
  <c r="G160" i="237"/>
  <c r="G166" i="177"/>
  <c r="H166" i="237"/>
  <c r="G93" i="178"/>
  <c r="G93" i="238" s="1"/>
  <c r="G166" i="178"/>
  <c r="K41" i="247"/>
  <c r="C160" i="236"/>
  <c r="K35" i="251"/>
  <c r="K64" i="245"/>
  <c r="J114" i="244"/>
  <c r="G65" i="244"/>
  <c r="C166" i="176"/>
  <c r="H68" i="237"/>
  <c r="H165" i="237" s="1"/>
  <c r="K85" i="244"/>
  <c r="K102" i="235"/>
  <c r="K48" i="236"/>
  <c r="F155" i="187"/>
  <c r="F155" i="247" s="1"/>
  <c r="K60" i="255"/>
  <c r="C75" i="246"/>
  <c r="C22" i="252"/>
  <c r="C60" i="245"/>
  <c r="C29" i="245"/>
  <c r="C18" i="236"/>
  <c r="C69" i="237"/>
  <c r="C75" i="245"/>
  <c r="C22" i="248"/>
  <c r="E15" i="71"/>
  <c r="J81" i="175"/>
  <c r="J30" i="236"/>
  <c r="K30" i="236" s="1"/>
  <c r="C131" i="87"/>
  <c r="C157" i="87" s="1"/>
  <c r="L27" i="24"/>
  <c r="J69" i="176"/>
  <c r="J102" i="236"/>
  <c r="K102" i="236" s="1"/>
  <c r="K120" i="176"/>
  <c r="K45" i="175"/>
  <c r="J155" i="237"/>
  <c r="K155" i="237" s="1"/>
  <c r="K27" i="184"/>
  <c r="K63" i="185"/>
  <c r="J17" i="244"/>
  <c r="K33" i="186"/>
  <c r="J33" i="246"/>
  <c r="A2" i="359"/>
  <c r="A2" i="358"/>
  <c r="B2" i="368"/>
  <c r="K26" i="187"/>
  <c r="J60" i="187"/>
  <c r="J60" i="247" s="1"/>
  <c r="K61" i="188"/>
  <c r="J22" i="195"/>
  <c r="K16" i="188"/>
  <c r="J57" i="250"/>
  <c r="K57" i="190"/>
  <c r="K21" i="193"/>
  <c r="J51" i="194"/>
  <c r="E92" i="359"/>
  <c r="C105" i="236"/>
  <c r="K105" i="236" s="1"/>
  <c r="E160" i="357"/>
  <c r="C65" i="415"/>
  <c r="C89" i="415" s="1"/>
  <c r="D42" i="423"/>
  <c r="B24" i="172"/>
  <c r="B73" i="134"/>
  <c r="E135" i="359"/>
  <c r="E88" i="415"/>
  <c r="K98" i="177"/>
  <c r="K98" i="237" s="1"/>
  <c r="K9" i="237"/>
  <c r="I5" i="183"/>
  <c r="I5" i="243" s="1"/>
  <c r="I5" i="242"/>
  <c r="K98" i="176"/>
  <c r="K98" i="236" s="1"/>
  <c r="K9" i="236"/>
  <c r="E8" i="239"/>
  <c r="C23" i="422"/>
  <c r="F98" i="176"/>
  <c r="F98" i="236" s="1"/>
  <c r="F9" i="236"/>
  <c r="C89" i="247"/>
  <c r="K12" i="248"/>
  <c r="K31" i="247"/>
  <c r="K25" i="250"/>
  <c r="K14" i="251"/>
  <c r="K60" i="186"/>
  <c r="K145" i="235"/>
  <c r="K143" i="244"/>
  <c r="K140" i="184"/>
  <c r="K18" i="248"/>
  <c r="I44" i="190"/>
  <c r="I44" i="250" s="1"/>
  <c r="K14" i="250"/>
  <c r="C90" i="121"/>
  <c r="C65" i="187"/>
  <c r="K78" i="187"/>
  <c r="K102" i="247"/>
  <c r="J114" i="246"/>
  <c r="H166" i="177"/>
  <c r="K142" i="247"/>
  <c r="J140" i="235"/>
  <c r="J140" i="244"/>
  <c r="H161" i="177"/>
  <c r="H161" i="237" s="1"/>
  <c r="K41" i="255"/>
  <c r="J93" i="247"/>
  <c r="C45" i="255"/>
  <c r="B7" i="181"/>
  <c r="D92" i="235"/>
  <c r="D166" i="235" s="1"/>
  <c r="C66" i="244"/>
  <c r="F165" i="176"/>
  <c r="K19" i="253"/>
  <c r="K125" i="244"/>
  <c r="C163" i="130"/>
  <c r="C89" i="246"/>
  <c r="D93" i="175"/>
  <c r="D93" i="235" s="1"/>
  <c r="H90" i="184"/>
  <c r="H90" i="244" s="1"/>
  <c r="C57" i="253"/>
  <c r="C89" i="245"/>
  <c r="I161" i="178"/>
  <c r="I161" i="238" s="1"/>
  <c r="E89" i="247"/>
  <c r="D44" i="191"/>
  <c r="D44" i="251" s="1"/>
  <c r="E161" i="175"/>
  <c r="E161" i="235" s="1"/>
  <c r="I9" i="243"/>
  <c r="K30" i="238"/>
  <c r="C69" i="235"/>
  <c r="J103" i="235"/>
  <c r="K103" i="175"/>
  <c r="K24" i="178"/>
  <c r="J24" i="238"/>
  <c r="K24" i="238" s="1"/>
  <c r="H114" i="244"/>
  <c r="H128" i="184"/>
  <c r="J149" i="244"/>
  <c r="K149" i="184"/>
  <c r="K42" i="190"/>
  <c r="J42" i="250"/>
  <c r="K47" i="190"/>
  <c r="J47" i="250"/>
  <c r="E44" i="71"/>
  <c r="E36" i="71"/>
  <c r="G19" i="89"/>
  <c r="E156" i="87"/>
  <c r="E157" i="87" s="1"/>
  <c r="K80" i="175"/>
  <c r="J80" i="235"/>
  <c r="K80" i="235" s="1"/>
  <c r="E24" i="71"/>
  <c r="K102" i="177"/>
  <c r="J102" i="237"/>
  <c r="G92" i="175"/>
  <c r="J83" i="235"/>
  <c r="K83" i="235" s="1"/>
  <c r="J110" i="237"/>
  <c r="K110" i="177"/>
  <c r="J142" i="245"/>
  <c r="K142" i="185"/>
  <c r="E27" i="24"/>
  <c r="K106" i="185"/>
  <c r="J106" i="245"/>
  <c r="J78" i="177"/>
  <c r="J46" i="245"/>
  <c r="K46" i="185"/>
  <c r="J25" i="246"/>
  <c r="K25" i="186"/>
  <c r="J11" i="249"/>
  <c r="K11" i="189"/>
  <c r="K55" i="193"/>
  <c r="J55" i="253"/>
  <c r="J144" i="245"/>
  <c r="K144" i="185"/>
  <c r="J10" i="246"/>
  <c r="K10" i="186"/>
  <c r="C127" i="245"/>
  <c r="F98" i="178"/>
  <c r="F98" i="238" s="1"/>
  <c r="F9" i="238"/>
  <c r="E40" i="428"/>
  <c r="B27" i="354" l="1"/>
  <c r="D90" i="87"/>
  <c r="C25" i="364"/>
  <c r="C166" i="358"/>
  <c r="K32" i="253"/>
  <c r="I10" i="180"/>
  <c r="D166" i="237"/>
  <c r="D165" i="177"/>
  <c r="J63" i="235"/>
  <c r="D9" i="180"/>
  <c r="K53" i="254"/>
  <c r="C46" i="250"/>
  <c r="C90" i="87"/>
  <c r="C158" i="87" s="1"/>
  <c r="K94" i="246"/>
  <c r="K22" i="185"/>
  <c r="K103" i="245"/>
  <c r="K146" i="185"/>
  <c r="K146" i="245" s="1"/>
  <c r="J147" i="235"/>
  <c r="H28" i="179"/>
  <c r="E18" i="240"/>
  <c r="F161" i="178"/>
  <c r="F161" i="238" s="1"/>
  <c r="C90" i="120"/>
  <c r="C90" i="186" s="1"/>
  <c r="K108" i="235"/>
  <c r="J160" i="176"/>
  <c r="J160" i="236" s="1"/>
  <c r="I161" i="175"/>
  <c r="I161" i="235" s="1"/>
  <c r="D149" i="415"/>
  <c r="E155" i="367"/>
  <c r="G165" i="235"/>
  <c r="K59" i="252"/>
  <c r="C46" i="251"/>
  <c r="F165" i="178"/>
  <c r="K22" i="193"/>
  <c r="D43" i="195"/>
  <c r="D43" i="255" s="1"/>
  <c r="K40" i="191"/>
  <c r="K5" i="255"/>
  <c r="K23" i="244"/>
  <c r="K14" i="249"/>
  <c r="I161" i="177"/>
  <c r="I161" i="237" s="1"/>
  <c r="K24" i="253"/>
  <c r="G165" i="175"/>
  <c r="C159" i="1"/>
  <c r="B15" i="76" s="1"/>
  <c r="K23" i="235"/>
  <c r="E166" i="235"/>
  <c r="H44" i="191"/>
  <c r="H44" i="251" s="1"/>
  <c r="K152" i="246"/>
  <c r="E24" i="240"/>
  <c r="K42" i="254"/>
  <c r="C92" i="131"/>
  <c r="C93" i="177" s="1"/>
  <c r="K149" i="247"/>
  <c r="K72" i="246"/>
  <c r="B104" i="134"/>
  <c r="K16" i="255"/>
  <c r="C39" i="191"/>
  <c r="C42" i="124"/>
  <c r="C10" i="255"/>
  <c r="C8" i="246"/>
  <c r="C18" i="237"/>
  <c r="K69" i="246"/>
  <c r="K12" i="250"/>
  <c r="K146" i="235"/>
  <c r="C10" i="250"/>
  <c r="I43" i="192"/>
  <c r="I43" i="252" s="1"/>
  <c r="I38" i="252"/>
  <c r="F90" i="185"/>
  <c r="F90" i="245" s="1"/>
  <c r="D166" i="236"/>
  <c r="K11" i="235"/>
  <c r="J160" i="175"/>
  <c r="F135" i="238"/>
  <c r="F165" i="238" s="1"/>
  <c r="J68" i="177"/>
  <c r="J68" i="237" s="1"/>
  <c r="J165" i="237" s="1"/>
  <c r="C43" i="254"/>
  <c r="K114" i="187"/>
  <c r="E166" i="176"/>
  <c r="G90" i="184"/>
  <c r="G90" i="244" s="1"/>
  <c r="C166" i="236"/>
  <c r="J135" i="175"/>
  <c r="J165" i="175" s="1"/>
  <c r="E161" i="176"/>
  <c r="E161" i="236" s="1"/>
  <c r="K99" i="245"/>
  <c r="C65" i="186"/>
  <c r="D166" i="177"/>
  <c r="K12" i="254"/>
  <c r="K31" i="255"/>
  <c r="K130" i="238"/>
  <c r="G165" i="237"/>
  <c r="K46" i="236"/>
  <c r="K69" i="176"/>
  <c r="K5" i="250"/>
  <c r="K5" i="248"/>
  <c r="I165" i="175"/>
  <c r="K63" i="175"/>
  <c r="K40" i="188"/>
  <c r="K40" i="248" s="1"/>
  <c r="K41" i="251"/>
  <c r="F93" i="176"/>
  <c r="F93" i="236" s="1"/>
  <c r="K17" i="247"/>
  <c r="K131" i="244"/>
  <c r="C59" i="123"/>
  <c r="C59" i="190" s="1"/>
  <c r="K136" i="176"/>
  <c r="K29" i="187"/>
  <c r="K12" i="252"/>
  <c r="I165" i="237"/>
  <c r="K99" i="244"/>
  <c r="C11" i="235"/>
  <c r="E93" i="176"/>
  <c r="E93" i="236" s="1"/>
  <c r="K141" i="235"/>
  <c r="K57" i="249"/>
  <c r="C10" i="251"/>
  <c r="C41" i="105"/>
  <c r="C43" i="192" s="1"/>
  <c r="C38" i="192"/>
  <c r="C41" i="125"/>
  <c r="B107" i="134"/>
  <c r="C93" i="246"/>
  <c r="K140" i="175"/>
  <c r="K131" i="237"/>
  <c r="K39" i="194"/>
  <c r="K110" i="237"/>
  <c r="J128" i="187"/>
  <c r="J128" i="247" s="1"/>
  <c r="K22" i="192"/>
  <c r="C164" i="130"/>
  <c r="C155" i="121"/>
  <c r="C155" i="187" s="1"/>
  <c r="C155" i="247" s="1"/>
  <c r="C92" i="130"/>
  <c r="C93" i="176" s="1"/>
  <c r="K82" i="237"/>
  <c r="K81" i="237" s="1"/>
  <c r="K88" i="235"/>
  <c r="K85" i="235" s="1"/>
  <c r="B25" i="242"/>
  <c r="K127" i="244"/>
  <c r="D19" i="363"/>
  <c r="E19" i="363" s="1"/>
  <c r="K28" i="237"/>
  <c r="K25" i="237" s="1"/>
  <c r="H165" i="176"/>
  <c r="J154" i="186"/>
  <c r="J154" i="246" s="1"/>
  <c r="K100" i="238"/>
  <c r="K136" i="237"/>
  <c r="K5" i="252"/>
  <c r="K32" i="247"/>
  <c r="D90" i="185"/>
  <c r="D90" i="245" s="1"/>
  <c r="F166" i="176"/>
  <c r="K101" i="235"/>
  <c r="D101" i="357" s="1"/>
  <c r="I32" i="361"/>
  <c r="K93" i="186"/>
  <c r="F90" i="184"/>
  <c r="F90" i="244" s="1"/>
  <c r="D20" i="363"/>
  <c r="K152" i="247"/>
  <c r="K54" i="251"/>
  <c r="K35" i="255"/>
  <c r="K35" i="247"/>
  <c r="K10" i="247"/>
  <c r="K12" i="251"/>
  <c r="C10" i="252"/>
  <c r="E24" i="179"/>
  <c r="K52" i="248"/>
  <c r="K153" i="246"/>
  <c r="K17" i="248"/>
  <c r="K18" i="244"/>
  <c r="K58" i="188"/>
  <c r="K58" i="248" s="1"/>
  <c r="K78" i="236"/>
  <c r="J57" i="195"/>
  <c r="J57" i="255" s="1"/>
  <c r="K88" i="244"/>
  <c r="K21" i="250"/>
  <c r="K125" i="246"/>
  <c r="K93" i="187"/>
  <c r="K33" i="189"/>
  <c r="K65" i="236"/>
  <c r="J128" i="186"/>
  <c r="J128" i="246" s="1"/>
  <c r="K18" i="255"/>
  <c r="K78" i="178"/>
  <c r="K69" i="247"/>
  <c r="K52" i="190"/>
  <c r="K47" i="252"/>
  <c r="K42" i="248"/>
  <c r="K145" i="246"/>
  <c r="K17" i="249"/>
  <c r="K58" i="238"/>
  <c r="K47" i="236"/>
  <c r="K38" i="249"/>
  <c r="K45" i="195"/>
  <c r="K45" i="255" s="1"/>
  <c r="K141" i="247"/>
  <c r="K122" i="236"/>
  <c r="K71" i="245"/>
  <c r="K76" i="244"/>
  <c r="K27" i="249"/>
  <c r="K17" i="255"/>
  <c r="K108" i="246"/>
  <c r="K153" i="244"/>
  <c r="K49" i="249"/>
  <c r="K157" i="247"/>
  <c r="K54" i="244"/>
  <c r="K41" i="248"/>
  <c r="K33" i="237"/>
  <c r="K32" i="237" s="1"/>
  <c r="K60" i="235"/>
  <c r="K37" i="187"/>
  <c r="K37" i="247" s="1"/>
  <c r="C136" i="236"/>
  <c r="K114" i="184"/>
  <c r="K97" i="245"/>
  <c r="C133" i="244"/>
  <c r="K5" i="254"/>
  <c r="K34" i="253"/>
  <c r="K131" i="246"/>
  <c r="K36" i="247"/>
  <c r="K112" i="246"/>
  <c r="K141" i="246"/>
  <c r="K34" i="246"/>
  <c r="E98" i="360"/>
  <c r="E4" i="361"/>
  <c r="K12" i="253"/>
  <c r="G166" i="237"/>
  <c r="K71" i="238"/>
  <c r="K69" i="238" s="1"/>
  <c r="K58" i="247"/>
  <c r="E166" i="360"/>
  <c r="I93" i="177"/>
  <c r="I93" i="237" s="1"/>
  <c r="I19" i="418"/>
  <c r="K24" i="247"/>
  <c r="J68" i="176"/>
  <c r="J68" i="236" s="1"/>
  <c r="K22" i="195"/>
  <c r="K22" i="255" s="1"/>
  <c r="K87" i="237"/>
  <c r="K42" i="249"/>
  <c r="K20" i="253"/>
  <c r="K36" i="249"/>
  <c r="K63" i="247"/>
  <c r="K38" i="247"/>
  <c r="K28" i="246"/>
  <c r="K36" i="245"/>
  <c r="E30" i="240"/>
  <c r="J128" i="184"/>
  <c r="J128" i="244" s="1"/>
  <c r="J21" i="416"/>
  <c r="K37" i="255"/>
  <c r="K63" i="178"/>
  <c r="C90" i="3"/>
  <c r="C90" i="184" s="1"/>
  <c r="E155" i="186"/>
  <c r="E155" i="246" s="1"/>
  <c r="I165" i="177"/>
  <c r="I161" i="176"/>
  <c r="I161" i="236" s="1"/>
  <c r="K142" i="237"/>
  <c r="C11" i="239"/>
  <c r="E11" i="239" s="1"/>
  <c r="K47" i="253"/>
  <c r="K74" i="247"/>
  <c r="K102" i="237"/>
  <c r="K78" i="235"/>
  <c r="K39" i="195"/>
  <c r="K39" i="255" s="1"/>
  <c r="K10" i="192"/>
  <c r="G93" i="177"/>
  <c r="G93" i="237" s="1"/>
  <c r="C165" i="175"/>
  <c r="D166" i="176"/>
  <c r="K133" i="186"/>
  <c r="K52" i="238"/>
  <c r="E90" i="367"/>
  <c r="K66" i="185"/>
  <c r="K76" i="237"/>
  <c r="K73" i="237" s="1"/>
  <c r="K69" i="245"/>
  <c r="K121" i="178"/>
  <c r="K25" i="247"/>
  <c r="E11" i="179"/>
  <c r="I166" i="236"/>
  <c r="I8" i="180"/>
  <c r="D54" i="421"/>
  <c r="D71" i="421" s="1"/>
  <c r="K73" i="246"/>
  <c r="K16" i="253"/>
  <c r="K21" i="252"/>
  <c r="E39" i="249"/>
  <c r="E44" i="189"/>
  <c r="E44" i="249" s="1"/>
  <c r="K71" i="244"/>
  <c r="K24" i="250"/>
  <c r="C57" i="192"/>
  <c r="K25" i="178"/>
  <c r="K11" i="176"/>
  <c r="K16" i="251"/>
  <c r="K158" i="245"/>
  <c r="K83" i="246"/>
  <c r="I128" i="245"/>
  <c r="I155" i="185"/>
  <c r="I155" i="245" s="1"/>
  <c r="C6" i="240"/>
  <c r="D18" i="179"/>
  <c r="D6" i="239"/>
  <c r="C89" i="244"/>
  <c r="K33" i="249"/>
  <c r="K100" i="247"/>
  <c r="G89" i="247"/>
  <c r="G90" i="187"/>
  <c r="G90" i="247" s="1"/>
  <c r="H9" i="239"/>
  <c r="I9" i="239" s="1"/>
  <c r="I9" i="179"/>
  <c r="D7" i="239"/>
  <c r="E7" i="239" s="1"/>
  <c r="E7" i="179"/>
  <c r="K51" i="193"/>
  <c r="K51" i="253" s="1"/>
  <c r="K54" i="253"/>
  <c r="K35" i="250"/>
  <c r="C58" i="235"/>
  <c r="H6" i="240"/>
  <c r="I6" i="240" s="1"/>
  <c r="I17" i="240" s="1"/>
  <c r="H17" i="180"/>
  <c r="I6" i="180"/>
  <c r="C154" i="245"/>
  <c r="K40" i="177"/>
  <c r="K58" i="175"/>
  <c r="K32" i="194"/>
  <c r="K32" i="254" s="1"/>
  <c r="K73" i="245"/>
  <c r="K70" i="185"/>
  <c r="K70" i="245" s="1"/>
  <c r="K120" i="247"/>
  <c r="K13" i="246"/>
  <c r="K23" i="252"/>
  <c r="K49" i="255"/>
  <c r="K22" i="191"/>
  <c r="K43" i="250"/>
  <c r="K25" i="176"/>
  <c r="E9" i="179"/>
  <c r="C9" i="239"/>
  <c r="E9" i="239" s="1"/>
  <c r="C18" i="73"/>
  <c r="C6" i="179"/>
  <c r="K123" i="237"/>
  <c r="K71" i="237"/>
  <c r="K69" i="237" s="1"/>
  <c r="K15" i="186"/>
  <c r="H166" i="238"/>
  <c r="K139" i="244"/>
  <c r="E166" i="237"/>
  <c r="K32" i="238"/>
  <c r="C19" i="73"/>
  <c r="C20" i="179"/>
  <c r="K30" i="250"/>
  <c r="K121" i="247"/>
  <c r="K136" i="246"/>
  <c r="K36" i="244"/>
  <c r="C17" i="61"/>
  <c r="C31" i="61" s="1"/>
  <c r="C32" i="235"/>
  <c r="C59" i="122"/>
  <c r="C59" i="189" s="1"/>
  <c r="C59" i="249" s="1"/>
  <c r="K83" i="236"/>
  <c r="K81" i="236" s="1"/>
  <c r="K63" i="236"/>
  <c r="E8" i="180"/>
  <c r="C8" i="240"/>
  <c r="E8" i="240" s="1"/>
  <c r="K12" i="247"/>
  <c r="H21" i="240"/>
  <c r="H30" i="180"/>
  <c r="C18" i="235"/>
  <c r="C78" i="235"/>
  <c r="K126" i="245"/>
  <c r="K42" i="251"/>
  <c r="K81" i="245"/>
  <c r="G21" i="180"/>
  <c r="E30" i="61"/>
  <c r="I11" i="243"/>
  <c r="K55" i="185"/>
  <c r="K55" i="245" s="1"/>
  <c r="K146" i="237"/>
  <c r="K76" i="246"/>
  <c r="K58" i="235"/>
  <c r="K70" i="187"/>
  <c r="K78" i="186"/>
  <c r="K78" i="246" s="1"/>
  <c r="K102" i="246"/>
  <c r="K121" i="237"/>
  <c r="J25" i="236"/>
  <c r="D6" i="180"/>
  <c r="E6" i="180" s="1"/>
  <c r="K99" i="247"/>
  <c r="K156" i="235"/>
  <c r="K34" i="252"/>
  <c r="K17" i="244"/>
  <c r="H6" i="239"/>
  <c r="I6" i="239" s="1"/>
  <c r="H18" i="179"/>
  <c r="I6" i="179"/>
  <c r="D10" i="239"/>
  <c r="E10" i="239" s="1"/>
  <c r="E10" i="179"/>
  <c r="K32" i="244"/>
  <c r="K125" i="247"/>
  <c r="K95" i="244"/>
  <c r="D24" i="179"/>
  <c r="D25" i="239"/>
  <c r="E25" i="239" s="1"/>
  <c r="E24" i="239" s="1"/>
  <c r="C92" i="1"/>
  <c r="C163" i="1"/>
  <c r="C68" i="235"/>
  <c r="B6" i="241" s="1"/>
  <c r="B6" i="76"/>
  <c r="D93" i="176"/>
  <c r="D93" i="236" s="1"/>
  <c r="J165" i="176"/>
  <c r="K132" i="235"/>
  <c r="D165" i="235"/>
  <c r="K40" i="252"/>
  <c r="K15" i="252"/>
  <c r="C90" i="119"/>
  <c r="K131" i="245"/>
  <c r="K107" i="245"/>
  <c r="K48" i="245"/>
  <c r="K115" i="244"/>
  <c r="K94" i="244"/>
  <c r="K147" i="236"/>
  <c r="C68" i="236"/>
  <c r="C165" i="236" s="1"/>
  <c r="K52" i="236"/>
  <c r="K32" i="236"/>
  <c r="K11" i="236"/>
  <c r="K21" i="249"/>
  <c r="K145" i="247"/>
  <c r="K44" i="247"/>
  <c r="E93" i="177"/>
  <c r="E93" i="237" s="1"/>
  <c r="E68" i="237"/>
  <c r="E165" i="237" s="1"/>
  <c r="C165" i="176"/>
  <c r="G165" i="177"/>
  <c r="E89" i="415"/>
  <c r="I39" i="251"/>
  <c r="K158" i="235"/>
  <c r="E18" i="180"/>
  <c r="E90" i="370"/>
  <c r="I38" i="253"/>
  <c r="K56" i="245"/>
  <c r="K52" i="237"/>
  <c r="K10" i="190"/>
  <c r="K10" i="250" s="1"/>
  <c r="K103" i="236"/>
  <c r="K100" i="236" s="1"/>
  <c r="K22" i="251"/>
  <c r="K40" i="235"/>
  <c r="K13" i="253"/>
  <c r="K105" i="244"/>
  <c r="C164" i="1"/>
  <c r="K55" i="184"/>
  <c r="K37" i="184"/>
  <c r="K37" i="244" s="1"/>
  <c r="K146" i="186"/>
  <c r="K146" i="246" s="1"/>
  <c r="K82" i="185"/>
  <c r="K13" i="250"/>
  <c r="H93" i="178"/>
  <c r="H93" i="238" s="1"/>
  <c r="H68" i="238"/>
  <c r="H165" i="238" s="1"/>
  <c r="K46" i="246"/>
  <c r="K147" i="245"/>
  <c r="K118" i="245"/>
  <c r="K144" i="244"/>
  <c r="K18" i="251"/>
  <c r="K13" i="249"/>
  <c r="D161" i="177"/>
  <c r="D161" i="237" s="1"/>
  <c r="K78" i="184"/>
  <c r="K78" i="244" s="1"/>
  <c r="K147" i="176"/>
  <c r="K85" i="178"/>
  <c r="K43" i="244"/>
  <c r="K79" i="244"/>
  <c r="K32" i="235"/>
  <c r="K155" i="236"/>
  <c r="K152" i="236" s="1"/>
  <c r="K136" i="238"/>
  <c r="H166" i="178"/>
  <c r="K21" i="245"/>
  <c r="K32" i="249"/>
  <c r="K112" i="247"/>
  <c r="K40" i="247"/>
  <c r="K20" i="248"/>
  <c r="K10" i="194"/>
  <c r="K22" i="187"/>
  <c r="K152" i="237"/>
  <c r="G161" i="177"/>
  <c r="G161" i="237" s="1"/>
  <c r="K73" i="238"/>
  <c r="K63" i="235"/>
  <c r="K58" i="236"/>
  <c r="K60" i="254"/>
  <c r="K14" i="255"/>
  <c r="K36" i="251"/>
  <c r="K117" i="246"/>
  <c r="K28" i="245"/>
  <c r="K103" i="244"/>
  <c r="K60" i="248"/>
  <c r="H165" i="178"/>
  <c r="K51" i="255"/>
  <c r="K70" i="244"/>
  <c r="K18" i="235"/>
  <c r="E5" i="249"/>
  <c r="E5" i="252"/>
  <c r="E5" i="255"/>
  <c r="E5" i="250"/>
  <c r="E5" i="253"/>
  <c r="E5" i="254"/>
  <c r="G161" i="176"/>
  <c r="G161" i="236" s="1"/>
  <c r="C160" i="130"/>
  <c r="K81" i="238"/>
  <c r="K147" i="246"/>
  <c r="C59" i="250"/>
  <c r="K82" i="184"/>
  <c r="K82" i="244" s="1"/>
  <c r="K18" i="177"/>
  <c r="K38" i="251"/>
  <c r="K147" i="178"/>
  <c r="J161" i="176"/>
  <c r="J161" i="236" s="1"/>
  <c r="K119" i="236"/>
  <c r="K18" i="249"/>
  <c r="K62" i="247"/>
  <c r="D44" i="371"/>
  <c r="K51" i="248"/>
  <c r="K77" i="247"/>
  <c r="K75" i="187"/>
  <c r="K34" i="250"/>
  <c r="K33" i="190"/>
  <c r="K34" i="247"/>
  <c r="K149" i="245"/>
  <c r="K144" i="235"/>
  <c r="K49" i="252"/>
  <c r="K148" i="247"/>
  <c r="K16" i="247"/>
  <c r="K47" i="247"/>
  <c r="K111" i="245"/>
  <c r="K11" i="251"/>
  <c r="K25" i="238"/>
  <c r="K10" i="188"/>
  <c r="E32" i="361"/>
  <c r="K32" i="177"/>
  <c r="K85" i="236"/>
  <c r="K63" i="237"/>
  <c r="E33" i="362"/>
  <c r="K105" i="246"/>
  <c r="K79" i="245"/>
  <c r="K100" i="178"/>
  <c r="K73" i="175"/>
  <c r="K10" i="195"/>
  <c r="K55" i="252"/>
  <c r="K35" i="252"/>
  <c r="E93" i="175"/>
  <c r="E93" i="235" s="1"/>
  <c r="K78" i="185"/>
  <c r="E5" i="251"/>
  <c r="D128" i="246"/>
  <c r="D155" i="186"/>
  <c r="D155" i="246" s="1"/>
  <c r="K130" i="235"/>
  <c r="K59" i="255"/>
  <c r="K33" i="255"/>
  <c r="K105" i="247"/>
  <c r="K81" i="246"/>
  <c r="K143" i="246"/>
  <c r="E166" i="177"/>
  <c r="K56" i="249"/>
  <c r="K87" i="247"/>
  <c r="K68" i="244"/>
  <c r="K11" i="247"/>
  <c r="K127" i="247"/>
  <c r="K81" i="176"/>
  <c r="K139" i="235"/>
  <c r="E24" i="180"/>
  <c r="B12" i="181"/>
  <c r="J89" i="186"/>
  <c r="J39" i="189"/>
  <c r="J39" i="249" s="1"/>
  <c r="K35" i="254"/>
  <c r="I155" i="187"/>
  <c r="I155" i="247" s="1"/>
  <c r="K63" i="176"/>
  <c r="H19" i="418"/>
  <c r="E5" i="248"/>
  <c r="K72" i="244"/>
  <c r="J165" i="236"/>
  <c r="H25" i="242"/>
  <c r="F38" i="254"/>
  <c r="F43" i="194"/>
  <c r="F43" i="254" s="1"/>
  <c r="K48" i="248"/>
  <c r="H92" i="236"/>
  <c r="H166" i="236" s="1"/>
  <c r="H166" i="176"/>
  <c r="K131" i="235"/>
  <c r="H93" i="176"/>
  <c r="H93" i="236" s="1"/>
  <c r="K56" i="254"/>
  <c r="K29" i="250"/>
  <c r="E166" i="175"/>
  <c r="K113" i="244"/>
  <c r="K126" i="244"/>
  <c r="K104" i="235"/>
  <c r="K112" i="235"/>
  <c r="K52" i="254"/>
  <c r="K36" i="246"/>
  <c r="K83" i="247"/>
  <c r="K24" i="255"/>
  <c r="K36" i="253"/>
  <c r="K51" i="249"/>
  <c r="K119" i="247"/>
  <c r="K123" i="246"/>
  <c r="K41" i="246"/>
  <c r="K11" i="244"/>
  <c r="B36" i="354"/>
  <c r="B159" i="134"/>
  <c r="J89" i="185"/>
  <c r="J89" i="245" s="1"/>
  <c r="K150" i="247"/>
  <c r="E135" i="238"/>
  <c r="E165" i="238" s="1"/>
  <c r="E161" i="178"/>
  <c r="E161" i="238" s="1"/>
  <c r="E165" i="178"/>
  <c r="K53" i="255"/>
  <c r="K26" i="255"/>
  <c r="K11" i="245"/>
  <c r="K51" i="250"/>
  <c r="K30" i="254"/>
  <c r="K28" i="194"/>
  <c r="K47" i="251"/>
  <c r="K72" i="247"/>
  <c r="K120" i="245"/>
  <c r="K122" i="244"/>
  <c r="K143" i="247"/>
  <c r="K17" i="253"/>
  <c r="K55" i="255"/>
  <c r="D8" i="375"/>
  <c r="K18" i="252"/>
  <c r="K27" i="252"/>
  <c r="K20" i="247"/>
  <c r="K116" i="245"/>
  <c r="F166" i="177"/>
  <c r="K18" i="178"/>
  <c r="K75" i="246"/>
  <c r="K22" i="248"/>
  <c r="K28" i="248"/>
  <c r="K52" i="235"/>
  <c r="K18" i="238"/>
  <c r="K48" i="250"/>
  <c r="K76" i="245"/>
  <c r="K9" i="244"/>
  <c r="F135" i="237"/>
  <c r="F165" i="237" s="1"/>
  <c r="F165" i="177"/>
  <c r="F161" i="177"/>
  <c r="F161" i="237" s="1"/>
  <c r="K43" i="245"/>
  <c r="K42" i="253"/>
  <c r="K56" i="248"/>
  <c r="K30" i="245"/>
  <c r="K151" i="244"/>
  <c r="K57" i="244"/>
  <c r="K142" i="244"/>
  <c r="K47" i="255"/>
  <c r="D5" i="251"/>
  <c r="D5" i="248"/>
  <c r="D5" i="254"/>
  <c r="D5" i="249"/>
  <c r="D5" i="255"/>
  <c r="D5" i="252"/>
  <c r="D5" i="253"/>
  <c r="D5" i="250"/>
  <c r="K86" i="247"/>
  <c r="K141" i="245"/>
  <c r="K134" i="244"/>
  <c r="K69" i="175"/>
  <c r="K138" i="247"/>
  <c r="K139" i="245"/>
  <c r="K34" i="255"/>
  <c r="K32" i="195"/>
  <c r="K47" i="249"/>
  <c r="K46" i="189"/>
  <c r="K24" i="248"/>
  <c r="K94" i="247"/>
  <c r="K98" i="246"/>
  <c r="K95" i="245"/>
  <c r="K97" i="244"/>
  <c r="K118" i="244"/>
  <c r="K34" i="244"/>
  <c r="C160" i="175"/>
  <c r="C166" i="175" s="1"/>
  <c r="B14" i="76"/>
  <c r="K23" i="255"/>
  <c r="K45" i="245"/>
  <c r="K124" i="244"/>
  <c r="K59" i="244"/>
  <c r="K13" i="244"/>
  <c r="K56" i="250"/>
  <c r="K48" i="252"/>
  <c r="E38" i="252"/>
  <c r="E43" i="192"/>
  <c r="E43" i="252" s="1"/>
  <c r="H38" i="252"/>
  <c r="H43" i="192"/>
  <c r="H43" i="252" s="1"/>
  <c r="K25" i="249"/>
  <c r="K124" i="247"/>
  <c r="K113" i="247"/>
  <c r="K101" i="247"/>
  <c r="K14" i="247"/>
  <c r="K84" i="246"/>
  <c r="K68" i="246"/>
  <c r="K47" i="246"/>
  <c r="K58" i="245"/>
  <c r="K152" i="244"/>
  <c r="K119" i="244"/>
  <c r="G5" i="249"/>
  <c r="G5" i="254"/>
  <c r="G5" i="248"/>
  <c r="G5" i="252"/>
  <c r="G5" i="250"/>
  <c r="G5" i="253"/>
  <c r="G5" i="255"/>
  <c r="G5" i="251"/>
  <c r="F155" i="185"/>
  <c r="F155" i="245" s="1"/>
  <c r="K113" i="245"/>
  <c r="K121" i="177"/>
  <c r="K11" i="248"/>
  <c r="I93" i="178"/>
  <c r="I93" i="238" s="1"/>
  <c r="I92" i="238"/>
  <c r="I166" i="238" s="1"/>
  <c r="K148" i="235"/>
  <c r="K88" i="245"/>
  <c r="K19" i="249"/>
  <c r="K41" i="254"/>
  <c r="K19" i="250"/>
  <c r="K52" i="244"/>
  <c r="K123" i="247"/>
  <c r="K29" i="248"/>
  <c r="K38" i="250"/>
  <c r="K25" i="245"/>
  <c r="K68" i="245"/>
  <c r="K25" i="244"/>
  <c r="K13" i="254"/>
  <c r="K21" i="247"/>
  <c r="K101" i="244"/>
  <c r="K13" i="248"/>
  <c r="K73" i="247"/>
  <c r="K44" i="244"/>
  <c r="H90" i="186"/>
  <c r="H90" i="246" s="1"/>
  <c r="K66" i="186"/>
  <c r="K109" i="245"/>
  <c r="K47" i="244"/>
  <c r="K47" i="254"/>
  <c r="K50" i="246"/>
  <c r="K130" i="245"/>
  <c r="K129" i="185"/>
  <c r="K57" i="245"/>
  <c r="G154" i="245"/>
  <c r="G155" i="185"/>
  <c r="G155" i="245" s="1"/>
  <c r="K59" i="245"/>
  <c r="K41" i="245"/>
  <c r="K116" i="244"/>
  <c r="E128" i="244"/>
  <c r="E155" i="184"/>
  <c r="E155" i="244" s="1"/>
  <c r="K41" i="244"/>
  <c r="F43" i="193"/>
  <c r="F43" i="253" s="1"/>
  <c r="F38" i="253"/>
  <c r="K30" i="251"/>
  <c r="K139" i="247"/>
  <c r="K109" i="247"/>
  <c r="K99" i="246"/>
  <c r="K43" i="246"/>
  <c r="K85" i="245"/>
  <c r="K44" i="245"/>
  <c r="K48" i="244"/>
  <c r="K25" i="236"/>
  <c r="K119" i="235"/>
  <c r="K57" i="195"/>
  <c r="K57" i="255" s="1"/>
  <c r="K40" i="254"/>
  <c r="K58" i="177"/>
  <c r="E161" i="360"/>
  <c r="K73" i="235"/>
  <c r="K138" i="245"/>
  <c r="K46" i="244"/>
  <c r="K70" i="247"/>
  <c r="E38" i="255"/>
  <c r="E43" i="195"/>
  <c r="E43" i="255" s="1"/>
  <c r="K49" i="250"/>
  <c r="K30" i="248"/>
  <c r="K15" i="248"/>
  <c r="K151" i="247"/>
  <c r="K88" i="247"/>
  <c r="K101" i="246"/>
  <c r="K9" i="245"/>
  <c r="K18" i="175"/>
  <c r="K149" i="235"/>
  <c r="K100" i="244"/>
  <c r="G39" i="251"/>
  <c r="G44" i="191"/>
  <c r="G44" i="251" s="1"/>
  <c r="K73" i="178"/>
  <c r="K17" i="254"/>
  <c r="K150" i="235"/>
  <c r="K29" i="255"/>
  <c r="K50" i="252"/>
  <c r="F43" i="192"/>
  <c r="F43" i="252" s="1"/>
  <c r="F38" i="252"/>
  <c r="K103" i="247"/>
  <c r="K135" i="246"/>
  <c r="H155" i="186"/>
  <c r="H155" i="246" s="1"/>
  <c r="H154" i="246"/>
  <c r="K120" i="246"/>
  <c r="K79" i="246"/>
  <c r="K59" i="246"/>
  <c r="K20" i="246"/>
  <c r="K125" i="245"/>
  <c r="K75" i="185"/>
  <c r="K77" i="245"/>
  <c r="K42" i="245"/>
  <c r="K16" i="245"/>
  <c r="K157" i="244"/>
  <c r="K80" i="244"/>
  <c r="K28" i="244"/>
  <c r="K21" i="244"/>
  <c r="C93" i="175"/>
  <c r="B8" i="76"/>
  <c r="K18" i="237"/>
  <c r="K120" i="235"/>
  <c r="K104" i="244"/>
  <c r="K55" i="187"/>
  <c r="K57" i="247"/>
  <c r="C30" i="180"/>
  <c r="K46" i="253"/>
  <c r="K20" i="245"/>
  <c r="K56" i="244"/>
  <c r="G38" i="253"/>
  <c r="G43" i="193"/>
  <c r="G43" i="253" s="1"/>
  <c r="G44" i="189"/>
  <c r="G44" i="249" s="1"/>
  <c r="G39" i="249"/>
  <c r="K19" i="248"/>
  <c r="F44" i="188"/>
  <c r="F44" i="248" s="1"/>
  <c r="F39" i="248"/>
  <c r="K95" i="247"/>
  <c r="K71" i="247"/>
  <c r="K54" i="247"/>
  <c r="K109" i="246"/>
  <c r="K42" i="244"/>
  <c r="K53" i="249"/>
  <c r="K18" i="246"/>
  <c r="C18" i="240"/>
  <c r="K26" i="251"/>
  <c r="K19" i="255"/>
  <c r="J51" i="253"/>
  <c r="J57" i="193"/>
  <c r="J57" i="253" s="1"/>
  <c r="K53" i="251"/>
  <c r="K52" i="191"/>
  <c r="K61" i="249"/>
  <c r="K46" i="252"/>
  <c r="K45" i="192"/>
  <c r="K37" i="252"/>
  <c r="K50" i="247"/>
  <c r="K132" i="246"/>
  <c r="K129" i="186"/>
  <c r="K124" i="246"/>
  <c r="K86" i="246"/>
  <c r="K157" i="245"/>
  <c r="K117" i="245"/>
  <c r="K87" i="245"/>
  <c r="K53" i="245"/>
  <c r="K35" i="245"/>
  <c r="K27" i="245"/>
  <c r="K13" i="245"/>
  <c r="K121" i="244"/>
  <c r="K24" i="244"/>
  <c r="E90" i="184"/>
  <c r="E90" i="244" s="1"/>
  <c r="K25" i="175"/>
  <c r="K147" i="238"/>
  <c r="K11" i="237"/>
  <c r="K31" i="245"/>
  <c r="K121" i="246"/>
  <c r="K125" i="235"/>
  <c r="K52" i="245"/>
  <c r="K85" i="176"/>
  <c r="K114" i="244"/>
  <c r="K81" i="235"/>
  <c r="K92" i="235" s="1"/>
  <c r="K67" i="245"/>
  <c r="K48" i="253"/>
  <c r="K45" i="193"/>
  <c r="K110" i="244"/>
  <c r="E44" i="188"/>
  <c r="E44" i="248" s="1"/>
  <c r="E39" i="248"/>
  <c r="K104" i="246"/>
  <c r="K109" i="244"/>
  <c r="K152" i="176"/>
  <c r="K40" i="253"/>
  <c r="K49" i="254"/>
  <c r="K45" i="194"/>
  <c r="K86" i="244"/>
  <c r="G38" i="254"/>
  <c r="G43" i="194"/>
  <c r="G43" i="254" s="1"/>
  <c r="K52" i="247"/>
  <c r="K49" i="187"/>
  <c r="K66" i="247"/>
  <c r="E158" i="87"/>
  <c r="K18" i="236"/>
  <c r="K26" i="253"/>
  <c r="K120" i="244"/>
  <c r="C38" i="254"/>
  <c r="K25" i="235"/>
  <c r="E90" i="187"/>
  <c r="E90" i="247" s="1"/>
  <c r="K17" i="250"/>
  <c r="K21" i="246"/>
  <c r="K58" i="246"/>
  <c r="K61" i="245"/>
  <c r="K81" i="175"/>
  <c r="K8" i="185"/>
  <c r="K49" i="251"/>
  <c r="J39" i="191"/>
  <c r="J39" i="251" s="1"/>
  <c r="D25" i="242"/>
  <c r="K121" i="238"/>
  <c r="K24" i="254"/>
  <c r="K22" i="194"/>
  <c r="K38" i="194" s="1"/>
  <c r="K43" i="194" s="1"/>
  <c r="K104" i="247"/>
  <c r="K106" i="247"/>
  <c r="K73" i="177"/>
  <c r="K26" i="246"/>
  <c r="K33" i="244"/>
  <c r="K84" i="245"/>
  <c r="K53" i="244"/>
  <c r="D92" i="238"/>
  <c r="D166" i="238" s="1"/>
  <c r="D166" i="178"/>
  <c r="K78" i="177"/>
  <c r="K128" i="235"/>
  <c r="K15" i="247"/>
  <c r="I155" i="186"/>
  <c r="I155" i="246" s="1"/>
  <c r="K140" i="236"/>
  <c r="K34" i="248"/>
  <c r="F135" i="235"/>
  <c r="F165" i="235" s="1"/>
  <c r="F161" i="175"/>
  <c r="F161" i="235" s="1"/>
  <c r="K11" i="255"/>
  <c r="K40" i="246"/>
  <c r="K10" i="245"/>
  <c r="I5" i="255"/>
  <c r="I5" i="252"/>
  <c r="I5" i="254"/>
  <c r="I5" i="251"/>
  <c r="I5" i="248"/>
  <c r="I5" i="253"/>
  <c r="I5" i="250"/>
  <c r="I5" i="249"/>
  <c r="K140" i="176"/>
  <c r="K78" i="176"/>
  <c r="K28" i="191"/>
  <c r="K39" i="191" s="1"/>
  <c r="K29" i="251"/>
  <c r="K28" i="253"/>
  <c r="K40" i="236"/>
  <c r="B18" i="363"/>
  <c r="E18" i="363" s="1"/>
  <c r="E93" i="357"/>
  <c r="B20" i="363" s="1"/>
  <c r="K48" i="246"/>
  <c r="K24" i="249"/>
  <c r="K142" i="246"/>
  <c r="K140" i="186"/>
  <c r="K52" i="246"/>
  <c r="K49" i="186"/>
  <c r="F165" i="175"/>
  <c r="E165" i="357"/>
  <c r="K58" i="178"/>
  <c r="K136" i="177"/>
  <c r="K100" i="176"/>
  <c r="J46" i="251"/>
  <c r="J58" i="191"/>
  <c r="J58" i="251" s="1"/>
  <c r="K151" i="235"/>
  <c r="K147" i="175"/>
  <c r="K121" i="236"/>
  <c r="K121" i="176"/>
  <c r="K29" i="184"/>
  <c r="E155" i="187"/>
  <c r="E155" i="247" s="1"/>
  <c r="K129" i="244"/>
  <c r="J65" i="184"/>
  <c r="J65" i="244" s="1"/>
  <c r="K96" i="244"/>
  <c r="K93" i="184"/>
  <c r="K136" i="247"/>
  <c r="K133" i="187"/>
  <c r="F38" i="255"/>
  <c r="F43" i="195"/>
  <c r="F43" i="255" s="1"/>
  <c r="G128" i="247"/>
  <c r="G155" i="187"/>
  <c r="G155" i="247" s="1"/>
  <c r="K60" i="187"/>
  <c r="K61" i="247"/>
  <c r="G154" i="244"/>
  <c r="G155" i="184"/>
  <c r="G155" i="244" s="1"/>
  <c r="I166" i="175"/>
  <c r="I92" i="235"/>
  <c r="I166" i="235" s="1"/>
  <c r="G65" i="245"/>
  <c r="G90" i="185"/>
  <c r="G90" i="245" s="1"/>
  <c r="K140" i="178"/>
  <c r="K48" i="251"/>
  <c r="K46" i="191"/>
  <c r="C93" i="244"/>
  <c r="K14" i="244"/>
  <c r="D8" i="367"/>
  <c r="K8" i="184"/>
  <c r="K41" i="252"/>
  <c r="D44" i="189"/>
  <c r="D44" i="249" s="1"/>
  <c r="D39" i="249"/>
  <c r="K12" i="249"/>
  <c r="K47" i="248"/>
  <c r="E90" i="186"/>
  <c r="E90" i="246" s="1"/>
  <c r="K40" i="251"/>
  <c r="D38" i="363"/>
  <c r="C65" i="367"/>
  <c r="K152" i="178"/>
  <c r="K85" i="247"/>
  <c r="K84" i="244"/>
  <c r="K107" i="246"/>
  <c r="K39" i="254"/>
  <c r="H38" i="255"/>
  <c r="H43" i="195"/>
  <c r="H43" i="255" s="1"/>
  <c r="K59" i="254"/>
  <c r="J32" i="252"/>
  <c r="J38" i="192"/>
  <c r="G44" i="190"/>
  <c r="G44" i="250" s="1"/>
  <c r="G39" i="250"/>
  <c r="J10" i="248"/>
  <c r="J39" i="188"/>
  <c r="K45" i="246"/>
  <c r="K16" i="246"/>
  <c r="K157" i="235"/>
  <c r="K129" i="235"/>
  <c r="C57" i="254"/>
  <c r="K66" i="184"/>
  <c r="K67" i="244"/>
  <c r="K152" i="177"/>
  <c r="H38" i="253"/>
  <c r="H43" i="193"/>
  <c r="H43" i="253" s="1"/>
  <c r="I93" i="175"/>
  <c r="I93" i="235" s="1"/>
  <c r="G165" i="178"/>
  <c r="C154" i="244"/>
  <c r="C166" i="359"/>
  <c r="K58" i="176"/>
  <c r="K75" i="244"/>
  <c r="K11" i="238"/>
  <c r="K140" i="238"/>
  <c r="K40" i="237"/>
  <c r="K9" i="247"/>
  <c r="K8" i="187"/>
  <c r="K80" i="247"/>
  <c r="K32" i="178"/>
  <c r="H89" i="247"/>
  <c r="H90" i="187"/>
  <c r="H90" i="247" s="1"/>
  <c r="K134" i="245"/>
  <c r="K133" i="185"/>
  <c r="K158" i="244"/>
  <c r="K132" i="244"/>
  <c r="K25" i="177"/>
  <c r="K118" i="246"/>
  <c r="K18" i="245"/>
  <c r="K15" i="185"/>
  <c r="E93" i="178"/>
  <c r="E93" i="238" s="1"/>
  <c r="E92" i="238"/>
  <c r="E166" i="238" s="1"/>
  <c r="E166" i="178"/>
  <c r="K85" i="177"/>
  <c r="K52" i="175"/>
  <c r="K57" i="246"/>
  <c r="K55" i="186"/>
  <c r="C45" i="254"/>
  <c r="K33" i="245"/>
  <c r="K29" i="185"/>
  <c r="K140" i="177"/>
  <c r="F44" i="189"/>
  <c r="F44" i="249" s="1"/>
  <c r="F39" i="249"/>
  <c r="K35" i="248"/>
  <c r="K33" i="188"/>
  <c r="K39" i="188" s="1"/>
  <c r="K122" i="246"/>
  <c r="D155" i="187"/>
  <c r="D155" i="247" s="1"/>
  <c r="K51" i="252"/>
  <c r="J58" i="188"/>
  <c r="J58" i="248" s="1"/>
  <c r="C90" i="246"/>
  <c r="G161" i="178"/>
  <c r="G161" i="238" s="1"/>
  <c r="D90" i="186"/>
  <c r="D90" i="246" s="1"/>
  <c r="C58" i="126"/>
  <c r="C58" i="194" s="1"/>
  <c r="C155" i="3"/>
  <c r="C43" i="195"/>
  <c r="C58" i="127"/>
  <c r="C58" i="195" s="1"/>
  <c r="K32" i="176"/>
  <c r="K52" i="249"/>
  <c r="K58" i="189"/>
  <c r="C160" i="238"/>
  <c r="C166" i="238" s="1"/>
  <c r="K147" i="237"/>
  <c r="K85" i="237"/>
  <c r="K103" i="246"/>
  <c r="G39" i="248"/>
  <c r="G44" i="188"/>
  <c r="G44" i="248" s="1"/>
  <c r="K13" i="251"/>
  <c r="J40" i="251"/>
  <c r="J121" i="238"/>
  <c r="J135" i="178"/>
  <c r="J135" i="238" s="1"/>
  <c r="K147" i="244"/>
  <c r="D65" i="247"/>
  <c r="D90" i="187"/>
  <c r="D90" i="247" s="1"/>
  <c r="K30" i="255"/>
  <c r="K28" i="195"/>
  <c r="E39" i="250"/>
  <c r="E44" i="190"/>
  <c r="E44" i="250" s="1"/>
  <c r="K132" i="247"/>
  <c r="K129" i="187"/>
  <c r="K150" i="246"/>
  <c r="E154" i="245"/>
  <c r="E155" i="185"/>
  <c r="E155" i="245" s="1"/>
  <c r="K153" i="235"/>
  <c r="K152" i="175"/>
  <c r="C128" i="244"/>
  <c r="K60" i="253"/>
  <c r="K11" i="253"/>
  <c r="K82" i="187"/>
  <c r="K10" i="255"/>
  <c r="J154" i="184"/>
  <c r="J154" i="244" s="1"/>
  <c r="K108" i="244"/>
  <c r="J37" i="246"/>
  <c r="J65" i="186"/>
  <c r="J65" i="246" s="1"/>
  <c r="K69" i="177"/>
  <c r="K123" i="235"/>
  <c r="G166" i="176"/>
  <c r="J154" i="185"/>
  <c r="I33" i="362"/>
  <c r="K100" i="237"/>
  <c r="K29" i="252"/>
  <c r="K28" i="192"/>
  <c r="K11" i="178"/>
  <c r="C42" i="79"/>
  <c r="C39" i="188"/>
  <c r="H44" i="190"/>
  <c r="H44" i="250" s="1"/>
  <c r="H39" i="250"/>
  <c r="K23" i="247"/>
  <c r="E39" i="251"/>
  <c r="E44" i="191"/>
  <c r="E44" i="251" s="1"/>
  <c r="J140" i="238"/>
  <c r="J160" i="178"/>
  <c r="K11" i="175"/>
  <c r="K124" i="245"/>
  <c r="K81" i="178"/>
  <c r="K73" i="176"/>
  <c r="C154" i="186"/>
  <c r="C155" i="120"/>
  <c r="K127" i="245"/>
  <c r="K66" i="245"/>
  <c r="K107" i="235"/>
  <c r="G68" i="236"/>
  <c r="G165" i="236" s="1"/>
  <c r="G93" i="176"/>
  <c r="G93" i="236" s="1"/>
  <c r="J154" i="187"/>
  <c r="J154" i="247" s="1"/>
  <c r="K40" i="238"/>
  <c r="J32" i="253"/>
  <c r="J38" i="193"/>
  <c r="J38" i="253" s="1"/>
  <c r="K102" i="245"/>
  <c r="J82" i="244"/>
  <c r="J89" i="184"/>
  <c r="J89" i="244" s="1"/>
  <c r="C10" i="248"/>
  <c r="K63" i="177"/>
  <c r="C140" i="246"/>
  <c r="K26" i="248"/>
  <c r="K138" i="235"/>
  <c r="K136" i="175"/>
  <c r="K94" i="245"/>
  <c r="K93" i="185"/>
  <c r="K11" i="177"/>
  <c r="J160" i="177"/>
  <c r="J160" i="237" s="1"/>
  <c r="K20" i="250"/>
  <c r="J46" i="249"/>
  <c r="J58" i="189"/>
  <c r="J58" i="249" s="1"/>
  <c r="J82" i="247"/>
  <c r="J89" i="187"/>
  <c r="J89" i="247" s="1"/>
  <c r="D135" i="238"/>
  <c r="D165" i="238" s="1"/>
  <c r="D161" i="178"/>
  <c r="D161" i="238" s="1"/>
  <c r="D6" i="71"/>
  <c r="D27" i="71" s="1"/>
  <c r="C4" i="3"/>
  <c r="C4" i="119" s="1"/>
  <c r="C4" i="120" s="1"/>
  <c r="C4" i="121" s="1"/>
  <c r="C4" i="79" s="1"/>
  <c r="C4" i="122" s="1"/>
  <c r="C4" i="123" s="1"/>
  <c r="C4" i="124" s="1"/>
  <c r="E38" i="253"/>
  <c r="E43" i="193"/>
  <c r="E43" i="253" s="1"/>
  <c r="I44" i="189"/>
  <c r="I44" i="249" s="1"/>
  <c r="I39" i="249"/>
  <c r="K85" i="246"/>
  <c r="K82" i="186"/>
  <c r="J10" i="254"/>
  <c r="J38" i="194"/>
  <c r="I154" i="244"/>
  <c r="I155" i="184"/>
  <c r="I155" i="244" s="1"/>
  <c r="K44" i="246"/>
  <c r="K37" i="186"/>
  <c r="I89" i="245"/>
  <c r="I90" i="185"/>
  <c r="I90" i="245" s="1"/>
  <c r="K69" i="178"/>
  <c r="K115" i="235"/>
  <c r="K74" i="246"/>
  <c r="K70" i="186"/>
  <c r="K119" i="245"/>
  <c r="K114" i="185"/>
  <c r="K124" i="235"/>
  <c r="K121" i="175"/>
  <c r="E96" i="359"/>
  <c r="E164" i="359" s="1"/>
  <c r="E7" i="360"/>
  <c r="K52" i="177"/>
  <c r="I25" i="183"/>
  <c r="E25" i="243"/>
  <c r="I25" i="182"/>
  <c r="E165" i="360"/>
  <c r="E93" i="360"/>
  <c r="K116" i="235"/>
  <c r="K41" i="253"/>
  <c r="K39" i="193"/>
  <c r="K60" i="249"/>
  <c r="K139" i="246"/>
  <c r="K31" i="250"/>
  <c r="K28" i="190"/>
  <c r="K39" i="190" s="1"/>
  <c r="F5" i="255"/>
  <c r="F5" i="251"/>
  <c r="F5" i="253"/>
  <c r="F5" i="250"/>
  <c r="F5" i="252"/>
  <c r="F5" i="249"/>
  <c r="F5" i="248"/>
  <c r="F5" i="254"/>
  <c r="D154" i="245"/>
  <c r="D155" i="185"/>
  <c r="D155" i="245" s="1"/>
  <c r="E4" i="240"/>
  <c r="I4" i="180"/>
  <c r="I4" i="240" s="1"/>
  <c r="F128" i="244"/>
  <c r="F155" i="184"/>
  <c r="F155" i="244" s="1"/>
  <c r="K20" i="244"/>
  <c r="J52" i="238"/>
  <c r="J68" i="178"/>
  <c r="K105" i="235"/>
  <c r="K33" i="252"/>
  <c r="K32" i="192"/>
  <c r="F39" i="251"/>
  <c r="F44" i="191"/>
  <c r="F44" i="251" s="1"/>
  <c r="K18" i="176"/>
  <c r="I4" i="179"/>
  <c r="I4" i="239" s="1"/>
  <c r="E4" i="239"/>
  <c r="K81" i="177"/>
  <c r="D65" i="244"/>
  <c r="D90" i="184"/>
  <c r="D90" i="244" s="1"/>
  <c r="K16" i="244"/>
  <c r="K15" i="184"/>
  <c r="F92" i="238"/>
  <c r="F166" i="238" s="1"/>
  <c r="F93" i="178"/>
  <c r="F93" i="238" s="1"/>
  <c r="K32" i="175"/>
  <c r="D155" i="184"/>
  <c r="D155" i="244" s="1"/>
  <c r="E30" i="180"/>
  <c r="K28" i="249"/>
  <c r="K52" i="178"/>
  <c r="K40" i="176"/>
  <c r="J37" i="245"/>
  <c r="J65" i="185"/>
  <c r="C128" i="185"/>
  <c r="C155" i="119"/>
  <c r="C155" i="185" s="1"/>
  <c r="J39" i="253"/>
  <c r="I18" i="179"/>
  <c r="F89" i="246"/>
  <c r="F90" i="186"/>
  <c r="F90" i="246" s="1"/>
  <c r="J46" i="250"/>
  <c r="J58" i="190"/>
  <c r="J58" i="250" s="1"/>
  <c r="I13" i="243"/>
  <c r="H25" i="243"/>
  <c r="C135" i="177"/>
  <c r="C163" i="131"/>
  <c r="K119" i="246"/>
  <c r="K114" i="186"/>
  <c r="K128" i="186" s="1"/>
  <c r="F155" i="186"/>
  <c r="F155" i="246" s="1"/>
  <c r="F128" i="246"/>
  <c r="K49" i="184"/>
  <c r="K51" i="244"/>
  <c r="K85" i="175"/>
  <c r="K22" i="245"/>
  <c r="K137" i="244"/>
  <c r="K133" i="184"/>
  <c r="I38" i="254"/>
  <c r="I43" i="194"/>
  <c r="I43" i="254" s="1"/>
  <c r="G90" i="186"/>
  <c r="G90" i="246" s="1"/>
  <c r="C100" i="237"/>
  <c r="K147" i="247"/>
  <c r="K146" i="187"/>
  <c r="K40" i="178"/>
  <c r="J73" i="238"/>
  <c r="J92" i="178"/>
  <c r="K147" i="177"/>
  <c r="C159" i="131"/>
  <c r="G161" i="175"/>
  <c r="G161" i="235" s="1"/>
  <c r="E161" i="359"/>
  <c r="E165" i="359"/>
  <c r="J69" i="236"/>
  <c r="J92" i="176"/>
  <c r="C68" i="238"/>
  <c r="C165" i="238" s="1"/>
  <c r="C165" i="178"/>
  <c r="J44" i="189"/>
  <c r="J44" i="249" s="1"/>
  <c r="J22" i="255"/>
  <c r="J38" i="195"/>
  <c r="K40" i="175"/>
  <c r="B30" i="181"/>
  <c r="J135" i="235"/>
  <c r="C161" i="175"/>
  <c r="K140" i="247"/>
  <c r="K22" i="253"/>
  <c r="C165" i="358"/>
  <c r="K57" i="250"/>
  <c r="K26" i="247"/>
  <c r="K33" i="246"/>
  <c r="K29" i="186"/>
  <c r="K93" i="246"/>
  <c r="C65" i="245"/>
  <c r="C90" i="244"/>
  <c r="G4" i="240"/>
  <c r="B37" i="363"/>
  <c r="E37" i="363" s="1"/>
  <c r="E166" i="357"/>
  <c r="E161" i="357"/>
  <c r="K21" i="253"/>
  <c r="K16" i="248"/>
  <c r="K61" i="248"/>
  <c r="K63" i="245"/>
  <c r="K60" i="185"/>
  <c r="J89" i="246"/>
  <c r="K39" i="252"/>
  <c r="C135" i="235"/>
  <c r="B24" i="241" s="1"/>
  <c r="E24" i="241" s="1"/>
  <c r="B24" i="181"/>
  <c r="E24" i="181" s="1"/>
  <c r="K49" i="245"/>
  <c r="K15" i="246"/>
  <c r="C44" i="249"/>
  <c r="C93" i="236"/>
  <c r="K46" i="248"/>
  <c r="E166" i="359"/>
  <c r="E93" i="359"/>
  <c r="J51" i="254"/>
  <c r="J57" i="194"/>
  <c r="J57" i="254" s="1"/>
  <c r="K27" i="244"/>
  <c r="K22" i="184"/>
  <c r="J81" i="235"/>
  <c r="J92" i="175"/>
  <c r="K114" i="247"/>
  <c r="J65" i="187"/>
  <c r="C90" i="185"/>
  <c r="C93" i="178"/>
  <c r="C160" i="132"/>
  <c r="C162" i="178" s="1"/>
  <c r="J44" i="190"/>
  <c r="J44" i="250" s="1"/>
  <c r="J39" i="250"/>
  <c r="K10" i="193"/>
  <c r="I15" i="242"/>
  <c r="I25" i="242" s="1"/>
  <c r="E25" i="242"/>
  <c r="K10" i="246"/>
  <c r="K8" i="186"/>
  <c r="K25" i="246"/>
  <c r="K22" i="186"/>
  <c r="J78" i="237"/>
  <c r="J92" i="177"/>
  <c r="K142" i="245"/>
  <c r="K140" i="185"/>
  <c r="K42" i="250"/>
  <c r="K40" i="190"/>
  <c r="K10" i="252"/>
  <c r="K22" i="252"/>
  <c r="C156" i="121"/>
  <c r="C156" i="187" s="1"/>
  <c r="C90" i="187"/>
  <c r="K22" i="247"/>
  <c r="K55" i="253"/>
  <c r="G92" i="235"/>
  <c r="G166" i="235" s="1"/>
  <c r="G93" i="175"/>
  <c r="G93" i="235" s="1"/>
  <c r="G166" i="175"/>
  <c r="K149" i="244"/>
  <c r="K146" i="184"/>
  <c r="K103" i="235"/>
  <c r="K100" i="175"/>
  <c r="C161" i="236"/>
  <c r="K133" i="246"/>
  <c r="K154" i="186"/>
  <c r="K78" i="247"/>
  <c r="K140" i="244"/>
  <c r="K140" i="235"/>
  <c r="K144" i="245"/>
  <c r="K11" i="249"/>
  <c r="K10" i="189"/>
  <c r="K46" i="245"/>
  <c r="K37" i="185"/>
  <c r="K106" i="245"/>
  <c r="K78" i="175"/>
  <c r="K47" i="250"/>
  <c r="K46" i="190"/>
  <c r="J161" i="175"/>
  <c r="B31" i="181"/>
  <c r="J160" i="235"/>
  <c r="K100" i="177"/>
  <c r="K22" i="250"/>
  <c r="K29" i="247"/>
  <c r="H128" i="244"/>
  <c r="H155" i="184"/>
  <c r="H155" i="244" s="1"/>
  <c r="C65" i="247"/>
  <c r="K60" i="246"/>
  <c r="K10" i="248"/>
  <c r="C162" i="176"/>
  <c r="B38" i="363" l="1"/>
  <c r="E38" i="363" s="1"/>
  <c r="E162" i="357"/>
  <c r="H28" i="239"/>
  <c r="I28" i="239" s="1"/>
  <c r="I29" i="239" s="1"/>
  <c r="I28" i="179"/>
  <c r="H29" i="179"/>
  <c r="H29" i="239" s="1"/>
  <c r="D9" i="240"/>
  <c r="E9" i="240" s="1"/>
  <c r="E9" i="180"/>
  <c r="C43" i="252"/>
  <c r="C44" i="191"/>
  <c r="C59" i="124"/>
  <c r="C59" i="191" s="1"/>
  <c r="K10" i="254"/>
  <c r="J155" i="186"/>
  <c r="J155" i="246" s="1"/>
  <c r="C39" i="251"/>
  <c r="J165" i="177"/>
  <c r="J93" i="177"/>
  <c r="J93" i="237" s="1"/>
  <c r="C160" i="1"/>
  <c r="C162" i="175" s="1"/>
  <c r="K135" i="178"/>
  <c r="C65" i="246"/>
  <c r="K55" i="244"/>
  <c r="K93" i="247"/>
  <c r="K128" i="187"/>
  <c r="C58" i="125"/>
  <c r="C58" i="193" s="1"/>
  <c r="C43" i="193"/>
  <c r="K160" i="175"/>
  <c r="K160" i="235" s="1"/>
  <c r="B37" i="241" s="1"/>
  <c r="K160" i="238"/>
  <c r="K161" i="238" s="1"/>
  <c r="E20" i="363"/>
  <c r="K135" i="238"/>
  <c r="I18" i="239"/>
  <c r="D36" i="241" s="1"/>
  <c r="C58" i="105"/>
  <c r="C58" i="192" s="1"/>
  <c r="C38" i="252"/>
  <c r="C93" i="237"/>
  <c r="I4" i="361"/>
  <c r="E4" i="362"/>
  <c r="I4" i="362" s="1"/>
  <c r="K92" i="238"/>
  <c r="J90" i="186"/>
  <c r="J90" i="246" s="1"/>
  <c r="K52" i="250"/>
  <c r="J155" i="184"/>
  <c r="J155" i="244" s="1"/>
  <c r="K135" i="237"/>
  <c r="J44" i="191"/>
  <c r="J44" i="251" s="1"/>
  <c r="K65" i="187"/>
  <c r="K89" i="187"/>
  <c r="K140" i="237"/>
  <c r="K160" i="237" s="1"/>
  <c r="I25" i="243"/>
  <c r="J155" i="187"/>
  <c r="J155" i="247" s="1"/>
  <c r="J90" i="184"/>
  <c r="J90" i="244" s="1"/>
  <c r="J43" i="193"/>
  <c r="J43" i="253" s="1"/>
  <c r="D8" i="371"/>
  <c r="K68" i="237"/>
  <c r="K92" i="237"/>
  <c r="E17" i="180"/>
  <c r="K166" i="238"/>
  <c r="K89" i="184"/>
  <c r="K68" i="236"/>
  <c r="K68" i="235"/>
  <c r="B18" i="241" s="1"/>
  <c r="D24" i="239"/>
  <c r="D29" i="179"/>
  <c r="D14" i="76"/>
  <c r="E14" i="76" s="1"/>
  <c r="G30" i="180"/>
  <c r="E31" i="61"/>
  <c r="D31" i="181"/>
  <c r="E31" i="181" s="1"/>
  <c r="H30" i="240"/>
  <c r="D31" i="241" s="1"/>
  <c r="E20" i="179"/>
  <c r="C20" i="239"/>
  <c r="E20" i="239" s="1"/>
  <c r="E19" i="239" s="1"/>
  <c r="E29" i="239" s="1"/>
  <c r="D19" i="241" s="1"/>
  <c r="D18" i="239"/>
  <c r="H31" i="179"/>
  <c r="H31" i="239" s="1"/>
  <c r="D31" i="179"/>
  <c r="D31" i="239" s="1"/>
  <c r="C57" i="252"/>
  <c r="K160" i="236"/>
  <c r="K92" i="236"/>
  <c r="K82" i="245"/>
  <c r="I21" i="180"/>
  <c r="G21" i="240"/>
  <c r="I21" i="240" s="1"/>
  <c r="I30" i="240" s="1"/>
  <c r="D37" i="241" s="1"/>
  <c r="C17" i="180"/>
  <c r="C32" i="61"/>
  <c r="C32" i="180" s="1"/>
  <c r="E32" i="61"/>
  <c r="G32" i="180" s="1"/>
  <c r="C29" i="73"/>
  <c r="C19" i="179"/>
  <c r="E6" i="179"/>
  <c r="C6" i="239"/>
  <c r="E6" i="239" s="1"/>
  <c r="E18" i="239" s="1"/>
  <c r="I17" i="180"/>
  <c r="K68" i="238"/>
  <c r="K165" i="238" s="1"/>
  <c r="K57" i="193"/>
  <c r="H30" i="179"/>
  <c r="H18" i="239"/>
  <c r="D17" i="180"/>
  <c r="D6" i="240"/>
  <c r="C18" i="179"/>
  <c r="C31" i="73"/>
  <c r="C31" i="179" s="1"/>
  <c r="D6" i="76"/>
  <c r="E6" i="76" s="1"/>
  <c r="E31" i="73"/>
  <c r="G31" i="179" s="1"/>
  <c r="D30" i="181"/>
  <c r="E30" i="181" s="1"/>
  <c r="H31" i="180"/>
  <c r="H31" i="240" s="1"/>
  <c r="H17" i="240"/>
  <c r="E6" i="240"/>
  <c r="E17" i="240" s="1"/>
  <c r="K65" i="184"/>
  <c r="K135" i="236"/>
  <c r="K38" i="192"/>
  <c r="K154" i="184"/>
  <c r="K68" i="178"/>
  <c r="K38" i="254"/>
  <c r="C156" i="119"/>
  <c r="C156" i="185" s="1"/>
  <c r="C156" i="245" s="1"/>
  <c r="K28" i="254"/>
  <c r="K78" i="245"/>
  <c r="K75" i="247"/>
  <c r="K33" i="250"/>
  <c r="K46" i="249"/>
  <c r="K66" i="246"/>
  <c r="K129" i="245"/>
  <c r="B25" i="181"/>
  <c r="C160" i="235"/>
  <c r="K32" i="255"/>
  <c r="C165" i="235"/>
  <c r="K68" i="177"/>
  <c r="K129" i="246"/>
  <c r="K55" i="247"/>
  <c r="K57" i="192"/>
  <c r="K45" i="252"/>
  <c r="E33" i="61"/>
  <c r="G33" i="180" s="1"/>
  <c r="C31" i="180"/>
  <c r="K75" i="245"/>
  <c r="K89" i="185"/>
  <c r="K52" i="251"/>
  <c r="C30" i="240"/>
  <c r="C93" i="235"/>
  <c r="B8" i="241" s="1"/>
  <c r="B8" i="181"/>
  <c r="K45" i="254"/>
  <c r="K57" i="194"/>
  <c r="K49" i="247"/>
  <c r="K45" i="253"/>
  <c r="K68" i="175"/>
  <c r="B18" i="181" s="1"/>
  <c r="K140" i="246"/>
  <c r="K8" i="245"/>
  <c r="K29" i="244"/>
  <c r="K135" i="176"/>
  <c r="K49" i="246"/>
  <c r="K160" i="176"/>
  <c r="K22" i="254"/>
  <c r="K28" i="251"/>
  <c r="K147" i="235"/>
  <c r="K57" i="253"/>
  <c r="C43" i="255"/>
  <c r="C58" i="254"/>
  <c r="K33" i="248"/>
  <c r="K55" i="246"/>
  <c r="K133" i="245"/>
  <c r="K66" i="244"/>
  <c r="K160" i="178"/>
  <c r="K133" i="247"/>
  <c r="K129" i="247"/>
  <c r="C155" i="184"/>
  <c r="C156" i="3"/>
  <c r="C156" i="184" s="1"/>
  <c r="K46" i="251"/>
  <c r="K58" i="191"/>
  <c r="K60" i="247"/>
  <c r="K152" i="235"/>
  <c r="K28" i="255"/>
  <c r="K38" i="195"/>
  <c r="K58" i="249"/>
  <c r="K15" i="245"/>
  <c r="K8" i="244"/>
  <c r="K82" i="247"/>
  <c r="C166" i="360"/>
  <c r="C58" i="255"/>
  <c r="K29" i="245"/>
  <c r="K8" i="247"/>
  <c r="J39" i="248"/>
  <c r="J44" i="188"/>
  <c r="J44" i="248" s="1"/>
  <c r="J43" i="192"/>
  <c r="J43" i="252" s="1"/>
  <c r="J38" i="252"/>
  <c r="K128" i="184"/>
  <c r="K155" i="184" s="1"/>
  <c r="K93" i="244"/>
  <c r="K92" i="178"/>
  <c r="J43" i="194"/>
  <c r="J43" i="254" s="1"/>
  <c r="J38" i="254"/>
  <c r="K92" i="176"/>
  <c r="C44" i="188"/>
  <c r="C59" i="79"/>
  <c r="C59" i="188" s="1"/>
  <c r="K28" i="252"/>
  <c r="J154" i="245"/>
  <c r="J155" i="185"/>
  <c r="J155" i="245" s="1"/>
  <c r="E96" i="360"/>
  <c r="E164" i="360" s="1"/>
  <c r="I2" i="361"/>
  <c r="I2" i="362" s="1"/>
  <c r="G4" i="364" s="1"/>
  <c r="G4" i="365" s="1"/>
  <c r="K114" i="245"/>
  <c r="K82" i="246"/>
  <c r="C4" i="105"/>
  <c r="C4" i="125" s="1"/>
  <c r="C4" i="126" s="1"/>
  <c r="C4" i="127" s="1"/>
  <c r="G11" i="89" s="1"/>
  <c r="E5" i="87" s="1"/>
  <c r="K136" i="235"/>
  <c r="C155" i="186"/>
  <c r="C156" i="120"/>
  <c r="C156" i="186" s="1"/>
  <c r="J161" i="177"/>
  <c r="J161" i="237" s="1"/>
  <c r="K121" i="235"/>
  <c r="K70" i="246"/>
  <c r="K89" i="186"/>
  <c r="K37" i="246"/>
  <c r="K93" i="245"/>
  <c r="K128" i="185"/>
  <c r="C154" i="246"/>
  <c r="J160" i="238"/>
  <c r="J161" i="178"/>
  <c r="J161" i="238" s="1"/>
  <c r="C39" i="248"/>
  <c r="K160" i="177"/>
  <c r="K133" i="244"/>
  <c r="K114" i="246"/>
  <c r="C135" i="237"/>
  <c r="C165" i="237" s="1"/>
  <c r="C165" i="177"/>
  <c r="C155" i="245"/>
  <c r="K28" i="250"/>
  <c r="K49" i="244"/>
  <c r="C128" i="245"/>
  <c r="J92" i="238"/>
  <c r="J166" i="238" s="1"/>
  <c r="J166" i="178"/>
  <c r="K154" i="187"/>
  <c r="K146" i="247"/>
  <c r="J65" i="245"/>
  <c r="J90" i="185"/>
  <c r="J90" i="245" s="1"/>
  <c r="K15" i="244"/>
  <c r="J165" i="178"/>
  <c r="J68" i="238"/>
  <c r="J165" i="238" s="1"/>
  <c r="J93" i="178"/>
  <c r="J93" i="238" s="1"/>
  <c r="C161" i="177"/>
  <c r="C160" i="131"/>
  <c r="C162" i="177" s="1"/>
  <c r="K92" i="177"/>
  <c r="K68" i="176"/>
  <c r="K32" i="252"/>
  <c r="K39" i="253"/>
  <c r="J92" i="235"/>
  <c r="B13" i="241" s="1"/>
  <c r="B13" i="181"/>
  <c r="J93" i="175"/>
  <c r="J92" i="236"/>
  <c r="J166" i="236" s="1"/>
  <c r="J166" i="176"/>
  <c r="J93" i="176"/>
  <c r="J93" i="236" s="1"/>
  <c r="K165" i="178"/>
  <c r="C90" i="245"/>
  <c r="B24" i="363"/>
  <c r="E24" i="363" s="1"/>
  <c r="K60" i="245"/>
  <c r="K29" i="246"/>
  <c r="C162" i="235"/>
  <c r="B30" i="241"/>
  <c r="J165" i="235"/>
  <c r="J43" i="195"/>
  <c r="J43" i="255" s="1"/>
  <c r="J38" i="255"/>
  <c r="J166" i="175"/>
  <c r="K39" i="251"/>
  <c r="K44" i="191"/>
  <c r="J65" i="247"/>
  <c r="J90" i="187"/>
  <c r="J90" i="247" s="1"/>
  <c r="K128" i="246"/>
  <c r="C165" i="360"/>
  <c r="K10" i="253"/>
  <c r="K38" i="193"/>
  <c r="C93" i="238"/>
  <c r="C162" i="238"/>
  <c r="K22" i="244"/>
  <c r="C161" i="235"/>
  <c r="B26" i="241" s="1"/>
  <c r="B26" i="181"/>
  <c r="C162" i="236"/>
  <c r="B19" i="241"/>
  <c r="K93" i="235"/>
  <c r="B20" i="241" s="1"/>
  <c r="K92" i="175"/>
  <c r="B6" i="363"/>
  <c r="K146" i="244"/>
  <c r="K65" i="247"/>
  <c r="K90" i="187"/>
  <c r="C156" i="247"/>
  <c r="K43" i="192"/>
  <c r="K22" i="246"/>
  <c r="B32" i="181"/>
  <c r="J161" i="235"/>
  <c r="B32" i="241" s="1"/>
  <c r="K58" i="190"/>
  <c r="K46" i="250"/>
  <c r="K10" i="249"/>
  <c r="K39" i="189"/>
  <c r="K100" i="235"/>
  <c r="D100" i="357" s="1"/>
  <c r="K135" i="175"/>
  <c r="K40" i="250"/>
  <c r="K44" i="188"/>
  <c r="K39" i="248"/>
  <c r="J166" i="235"/>
  <c r="B31" i="241"/>
  <c r="K43" i="254"/>
  <c r="K58" i="194"/>
  <c r="K65" i="185"/>
  <c r="K37" i="245"/>
  <c r="K154" i="244"/>
  <c r="B7" i="363"/>
  <c r="J166" i="177"/>
  <c r="J92" i="237"/>
  <c r="J166" i="237" s="1"/>
  <c r="K44" i="190"/>
  <c r="K39" i="250"/>
  <c r="K135" i="177"/>
  <c r="B37" i="181"/>
  <c r="K89" i="247"/>
  <c r="K155" i="186"/>
  <c r="K154" i="246"/>
  <c r="K65" i="244"/>
  <c r="C90" i="247"/>
  <c r="E91" i="415"/>
  <c r="J4" i="416"/>
  <c r="H3" i="417" s="1"/>
  <c r="K140" i="245"/>
  <c r="K154" i="185"/>
  <c r="K8" i="246"/>
  <c r="K65" i="186"/>
  <c r="I30" i="239" l="1"/>
  <c r="K90" i="184"/>
  <c r="K90" i="244" s="1"/>
  <c r="I29" i="179"/>
  <c r="K128" i="247"/>
  <c r="C44" i="251"/>
  <c r="K165" i="236"/>
  <c r="K93" i="236"/>
  <c r="K93" i="237"/>
  <c r="C58" i="252"/>
  <c r="C43" i="253"/>
  <c r="B31" i="363"/>
  <c r="E31" i="241"/>
  <c r="C58" i="253"/>
  <c r="C59" i="251"/>
  <c r="K93" i="178"/>
  <c r="K166" i="237"/>
  <c r="K165" i="237"/>
  <c r="K161" i="237"/>
  <c r="K89" i="244"/>
  <c r="I32" i="180"/>
  <c r="E37" i="241"/>
  <c r="E31" i="180"/>
  <c r="K93" i="238"/>
  <c r="K166" i="236"/>
  <c r="G32" i="240"/>
  <c r="K38" i="252"/>
  <c r="C18" i="239"/>
  <c r="D6" i="181"/>
  <c r="E6" i="181" s="1"/>
  <c r="H30" i="239"/>
  <c r="D32" i="241" s="1"/>
  <c r="E32" i="241" s="1"/>
  <c r="D32" i="181"/>
  <c r="E32" i="181" s="1"/>
  <c r="D36" i="181"/>
  <c r="D30" i="363"/>
  <c r="E18" i="179"/>
  <c r="C32" i="240"/>
  <c r="I30" i="180"/>
  <c r="E19" i="179"/>
  <c r="G30" i="240"/>
  <c r="D25" i="241" s="1"/>
  <c r="D25" i="181"/>
  <c r="E25" i="181" s="1"/>
  <c r="C31" i="239"/>
  <c r="G31" i="180"/>
  <c r="D15" i="76"/>
  <c r="E15" i="76" s="1"/>
  <c r="E19" i="241"/>
  <c r="C33" i="61"/>
  <c r="C33" i="180" s="1"/>
  <c r="C33" i="240" s="1"/>
  <c r="E31" i="240"/>
  <c r="I32" i="240"/>
  <c r="E32" i="240"/>
  <c r="G31" i="239"/>
  <c r="C19" i="239"/>
  <c r="C17" i="240"/>
  <c r="I31" i="240"/>
  <c r="D38" i="241" s="1"/>
  <c r="E32" i="180"/>
  <c r="D30" i="241"/>
  <c r="E30" i="241" s="1"/>
  <c r="D17" i="240"/>
  <c r="D12" i="241" s="1"/>
  <c r="E12" i="241" s="1"/>
  <c r="D32" i="180"/>
  <c r="D32" i="240" s="1"/>
  <c r="D31" i="180"/>
  <c r="H32" i="180"/>
  <c r="H32" i="240" s="1"/>
  <c r="I31" i="239"/>
  <c r="E31" i="239"/>
  <c r="E30" i="239"/>
  <c r="D18" i="241"/>
  <c r="E18" i="241" s="1"/>
  <c r="D7" i="76"/>
  <c r="E7" i="76" s="1"/>
  <c r="C30" i="73"/>
  <c r="C29" i="179"/>
  <c r="D12" i="181"/>
  <c r="E12" i="181" s="1"/>
  <c r="D30" i="179"/>
  <c r="D29" i="239"/>
  <c r="D13" i="241" s="1"/>
  <c r="E13" i="241" s="1"/>
  <c r="D13" i="181"/>
  <c r="E13" i="181" s="1"/>
  <c r="K161" i="236"/>
  <c r="B25" i="241"/>
  <c r="C166" i="235"/>
  <c r="K89" i="245"/>
  <c r="C31" i="240"/>
  <c r="G33" i="240"/>
  <c r="B8" i="363"/>
  <c r="K57" i="252"/>
  <c r="K57" i="254"/>
  <c r="K161" i="176"/>
  <c r="K128" i="244"/>
  <c r="K43" i="195"/>
  <c r="K38" i="255"/>
  <c r="C156" i="244"/>
  <c r="K161" i="178"/>
  <c r="K58" i="251"/>
  <c r="C155" i="244"/>
  <c r="C155" i="246"/>
  <c r="K166" i="178"/>
  <c r="K128" i="245"/>
  <c r="K89" i="246"/>
  <c r="C59" i="248"/>
  <c r="C44" i="248"/>
  <c r="C156" i="246"/>
  <c r="E93" i="87"/>
  <c r="I2" i="66"/>
  <c r="D4" i="88" s="1"/>
  <c r="O3" i="24" s="1"/>
  <c r="E4" i="367"/>
  <c r="E4" i="368" s="1"/>
  <c r="E4" i="369" s="1"/>
  <c r="E4" i="370" s="1"/>
  <c r="E4" i="371" s="1"/>
  <c r="E4" i="372" s="1"/>
  <c r="E4" i="373" s="1"/>
  <c r="E4" i="374" s="1"/>
  <c r="E4" i="375" s="1"/>
  <c r="E4" i="376" s="1"/>
  <c r="E4" i="377" s="1"/>
  <c r="E4" i="378" s="1"/>
  <c r="K166" i="176"/>
  <c r="K165" i="176"/>
  <c r="K93" i="176"/>
  <c r="C162" i="237"/>
  <c r="C165" i="359"/>
  <c r="K93" i="177"/>
  <c r="K166" i="177"/>
  <c r="C161" i="237"/>
  <c r="K155" i="187"/>
  <c r="K154" i="247"/>
  <c r="C165" i="357"/>
  <c r="B26" i="363"/>
  <c r="K43" i="193"/>
  <c r="K38" i="253"/>
  <c r="K59" i="191"/>
  <c r="K44" i="251"/>
  <c r="D165" i="360"/>
  <c r="J93" i="235"/>
  <c r="B14" i="241" s="1"/>
  <c r="B14" i="181"/>
  <c r="K44" i="250"/>
  <c r="K59" i="190"/>
  <c r="B12" i="363"/>
  <c r="K44" i="189"/>
  <c r="K39" i="249"/>
  <c r="K65" i="246"/>
  <c r="K90" i="186"/>
  <c r="H2" i="418"/>
  <c r="D5" i="419"/>
  <c r="E6" i="420" s="1"/>
  <c r="K155" i="246"/>
  <c r="K165" i="177"/>
  <c r="K161" i="177"/>
  <c r="K155" i="244"/>
  <c r="K58" i="250"/>
  <c r="K166" i="175"/>
  <c r="B19" i="181"/>
  <c r="K93" i="175"/>
  <c r="K166" i="235"/>
  <c r="K90" i="185"/>
  <c r="K65" i="245"/>
  <c r="K154" i="245"/>
  <c r="K155" i="185"/>
  <c r="K58" i="254"/>
  <c r="K59" i="188"/>
  <c r="K44" i="248"/>
  <c r="K135" i="235"/>
  <c r="D135" i="357" s="1"/>
  <c r="B36" i="181"/>
  <c r="K161" i="175"/>
  <c r="K165" i="175"/>
  <c r="K43" i="252"/>
  <c r="K58" i="192"/>
  <c r="K90" i="247"/>
  <c r="K156" i="184" l="1"/>
  <c r="K156" i="244" s="1"/>
  <c r="I30" i="179"/>
  <c r="E36" i="181"/>
  <c r="K162" i="236"/>
  <c r="D7" i="181"/>
  <c r="E7" i="181" s="1"/>
  <c r="C29" i="239"/>
  <c r="D7" i="241" s="1"/>
  <c r="E7" i="241" s="1"/>
  <c r="E32" i="239"/>
  <c r="D20" i="241"/>
  <c r="E20" i="241" s="1"/>
  <c r="I32" i="239"/>
  <c r="D33" i="180"/>
  <c r="D33" i="240" s="1"/>
  <c r="H33" i="180"/>
  <c r="H33" i="240" s="1"/>
  <c r="D31" i="240"/>
  <c r="E29" i="179"/>
  <c r="K162" i="178"/>
  <c r="E25" i="241"/>
  <c r="C30" i="179"/>
  <c r="E32" i="73"/>
  <c r="G32" i="179" s="1"/>
  <c r="C32" i="73"/>
  <c r="C32" i="179" s="1"/>
  <c r="D8" i="76"/>
  <c r="E8" i="76" s="1"/>
  <c r="D26" i="181"/>
  <c r="E26" i="181" s="1"/>
  <c r="G31" i="240"/>
  <c r="D26" i="241" s="1"/>
  <c r="E26" i="241" s="1"/>
  <c r="D25" i="363"/>
  <c r="D6" i="363"/>
  <c r="E6" i="363" s="1"/>
  <c r="I33" i="240"/>
  <c r="E33" i="240"/>
  <c r="D6" i="241"/>
  <c r="E6" i="241" s="1"/>
  <c r="D32" i="179"/>
  <c r="D32" i="239" s="1"/>
  <c r="H32" i="179"/>
  <c r="H32" i="239" s="1"/>
  <c r="D30" i="239"/>
  <c r="D14" i="181"/>
  <c r="E14" i="181" s="1"/>
  <c r="D37" i="181"/>
  <c r="E37" i="181" s="1"/>
  <c r="D18" i="181"/>
  <c r="E18" i="181" s="1"/>
  <c r="E31" i="179"/>
  <c r="I31" i="179"/>
  <c r="I31" i="180"/>
  <c r="B25" i="363"/>
  <c r="C166" i="357"/>
  <c r="K43" i="255"/>
  <c r="K58" i="195"/>
  <c r="E5" i="128"/>
  <c r="E28" i="128" s="1"/>
  <c r="C4" i="70"/>
  <c r="D166" i="358"/>
  <c r="D166" i="360"/>
  <c r="K155" i="247"/>
  <c r="D166" i="359"/>
  <c r="K156" i="187"/>
  <c r="K156" i="247" s="1"/>
  <c r="K162" i="176"/>
  <c r="D165" i="358"/>
  <c r="K59" i="251"/>
  <c r="K58" i="193"/>
  <c r="K43" i="253"/>
  <c r="K162" i="238"/>
  <c r="B36" i="241"/>
  <c r="E36" i="241" s="1"/>
  <c r="K165" i="235"/>
  <c r="K59" i="250"/>
  <c r="K155" i="245"/>
  <c r="B20" i="181"/>
  <c r="K162" i="175"/>
  <c r="D165" i="359"/>
  <c r="B6" i="422"/>
  <c r="C5" i="421"/>
  <c r="K59" i="248"/>
  <c r="K162" i="177"/>
  <c r="K90" i="246"/>
  <c r="K156" i="186"/>
  <c r="K44" i="249"/>
  <c r="K59" i="189"/>
  <c r="K58" i="252"/>
  <c r="K161" i="235"/>
  <c r="B38" i="181"/>
  <c r="K90" i="245"/>
  <c r="K156" i="185"/>
  <c r="B38" i="241" l="1"/>
  <c r="E38" i="241" s="1"/>
  <c r="D161" i="357"/>
  <c r="D162" i="357" s="1"/>
  <c r="E25" i="363"/>
  <c r="D14" i="241"/>
  <c r="E14" i="241" s="1"/>
  <c r="D26" i="363"/>
  <c r="E26" i="363" s="1"/>
  <c r="E33" i="180"/>
  <c r="I33" i="180"/>
  <c r="D38" i="181"/>
  <c r="E38" i="181" s="1"/>
  <c r="C30" i="239"/>
  <c r="D8" i="241" s="1"/>
  <c r="E8" i="241" s="1"/>
  <c r="D8" i="181"/>
  <c r="E8" i="181" s="1"/>
  <c r="D12" i="363"/>
  <c r="E12" i="363" s="1"/>
  <c r="D31" i="363"/>
  <c r="E31" i="363" s="1"/>
  <c r="C32" i="239"/>
  <c r="D7" i="363"/>
  <c r="E7" i="363" s="1"/>
  <c r="G32" i="239"/>
  <c r="D19" i="181"/>
  <c r="E19" i="181" s="1"/>
  <c r="E30" i="179"/>
  <c r="K58" i="255"/>
  <c r="K58" i="253"/>
  <c r="K156" i="245"/>
  <c r="K59" i="249"/>
  <c r="K162" i="237"/>
  <c r="B30" i="363"/>
  <c r="E30" i="363" s="1"/>
  <c r="D165" i="357"/>
  <c r="B14" i="363"/>
  <c r="K162" i="235"/>
  <c r="B32" i="363"/>
  <c r="K156" i="246"/>
  <c r="B13" i="363"/>
  <c r="D166" i="357"/>
  <c r="D13" i="363" l="1"/>
  <c r="E13" i="363" s="1"/>
  <c r="D20" i="181"/>
  <c r="E20" i="181" s="1"/>
  <c r="E32" i="179"/>
  <c r="I32" i="179"/>
  <c r="D8" i="363"/>
  <c r="E8" i="363" s="1"/>
  <c r="D32" i="363"/>
  <c r="E32" i="363" s="1"/>
  <c r="D14" i="363" l="1"/>
  <c r="E14" i="363" s="1"/>
  <c r="A3" i="427"/>
  <c r="A3" i="426"/>
  <c r="A3" i="2"/>
  <c r="A4" i="427"/>
  <c r="A4" i="426"/>
  <c r="A4" i="2"/>
  <c r="B4" i="2"/>
  <c r="B4" i="426"/>
  <c r="B4" i="427"/>
  <c r="C4" i="2"/>
  <c r="C4" i="426"/>
  <c r="C4" i="427"/>
</calcChain>
</file>

<file path=xl/sharedStrings.xml><?xml version="1.0" encoding="utf-8"?>
<sst xmlns="http://schemas.openxmlformats.org/spreadsheetml/2006/main" count="17631" uniqueCount="1355">
  <si>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</si>
  <si>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</si>
  <si>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</si>
  <si>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</si>
  <si>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</si>
  <si>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</si>
  <si>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</si>
  <si>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</si>
  <si>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</si>
  <si>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</si>
  <si>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</si>
  <si>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</si>
  <si>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</si>
  <si>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</si>
  <si>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</si>
  <si>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</si>
  <si>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</si>
  <si>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</si>
  <si>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</si>
  <si>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</si>
  <si>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</si>
  <si>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</si>
  <si>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</si>
  <si>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</si>
  <si>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</si>
  <si>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</si>
  <si>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</si>
  <si>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</si>
  <si>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</si>
  <si>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</si>
  <si>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</si>
  <si>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</si>
  <si>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</si>
  <si>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</si>
  <si>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</si>
  <si>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</si>
  <si>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</si>
  <si>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</si>
  <si>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</si>
  <si>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</si>
  <si>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</si>
  <si>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</si>
  <si>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</si>
  <si>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</si>
  <si>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</si>
  <si>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</si>
  <si>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</si>
  <si>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</si>
  <si>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</si>
  <si>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</si>
  <si>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</si>
  <si>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</si>
  <si>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</si>
  <si>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</si>
  <si>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</si>
  <si>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</si>
  <si>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</si>
  <si>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</si>
  <si>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</si>
  <si>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</si>
  <si>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</si>
  <si>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</si>
  <si>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</si>
  <si>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</si>
  <si>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</si>
  <si>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</si>
  <si>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</si>
  <si>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</si>
  <si>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</si>
  <si>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</si>
  <si>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</si>
  <si>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</si>
  <si>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</si>
  <si>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</si>
  <si>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</si>
  <si>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</si>
  <si>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</si>
  <si>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</si>
  <si>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</si>
  <si>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</si>
  <si>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</si>
  <si>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</si>
  <si>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</si>
  <si>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</si>
  <si>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</si>
  <si>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</si>
  <si>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</si>
  <si>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</si>
  <si>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</si>
  <si>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</si>
  <si>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</si>
  <si>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</si>
  <si>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</si>
  <si>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</si>
  <si>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</si>
  <si>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</si>
  <si>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</si>
  <si>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</si>
  <si>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</si>
  <si>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</si>
  <si>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</si>
  <si>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</si>
  <si>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</si>
  <si>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</si>
  <si>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</si>
  <si>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</si>
  <si>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</si>
  <si>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</si>
  <si>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</si>
  <si>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</si>
  <si>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</si>
  <si>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</si>
  <si>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</si>
  <si>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</si>
  <si>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</si>
  <si>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</si>
  <si>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</si>
  <si>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</si>
  <si>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</si>
  <si>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</si>
  <si>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</si>
  <si>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</si>
  <si>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</si>
  <si>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</si>
  <si>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</si>
  <si>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</si>
  <si>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</si>
  <si>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</si>
  <si>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</si>
  <si>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</si>
  <si>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</si>
  <si>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</si>
  <si>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</si>
  <si>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</si>
  <si>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</si>
  <si>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</si>
  <si>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</si>
  <si>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</si>
  <si>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</si>
  <si>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</si>
  <si>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</si>
  <si>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</si>
  <si>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</si>
  <si>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</si>
  <si>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</si>
  <si>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</si>
  <si>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</si>
  <si>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</si>
  <si>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</si>
  <si>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</si>
  <si>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</si>
  <si>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</si>
  <si>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</si>
  <si>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</si>
  <si>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</si>
  <si>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</si>
  <si>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</si>
  <si>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</si>
  <si>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</si>
  <si>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</si>
  <si>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</si>
  <si>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</si>
  <si>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</si>
  <si>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</si>
  <si>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</si>
  <si>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</si>
  <si>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</si>
  <si>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</si>
  <si>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</si>
  <si>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</si>
  <si>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</si>
  <si>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</si>
  <si>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</si>
  <si>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</si>
  <si>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</si>
  <si>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</si>
  <si>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</si>
  <si>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</si>
  <si>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</si>
  <si>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</si>
  <si>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</si>
  <si>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</si>
  <si>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</si>
  <si>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</si>
  <si>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</si>
  <si>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</si>
  <si>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</si>
  <si>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</si>
  <si>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</si>
  <si>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</si>
  <si>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</si>
  <si>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</si>
  <si>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</si>
  <si>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</si>
  <si>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</si>
  <si>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</si>
  <si>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</si>
  <si>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</si>
  <si>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</si>
  <si>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</si>
  <si>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</si>
  <si>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</si>
  <si>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</si>
  <si>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</si>
  <si>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</si>
  <si>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</si>
  <si>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</si>
  <si>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</si>
  <si>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</si>
  <si>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</si>
  <si>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</si>
  <si>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</si>
  <si>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</si>
  <si>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</si>
  <si>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</si>
  <si>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</si>
  <si>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</si>
  <si>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</si>
  <si>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</si>
  <si>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</si>
  <si>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</si>
  <si>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</si>
  <si>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</si>
  <si>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</si>
  <si>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</si>
  <si>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</si>
  <si>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</si>
  <si>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</si>
  <si>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</si>
  <si>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</si>
  <si>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</si>
  <si>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</si>
  <si>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</si>
  <si>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</si>
  <si>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</si>
  <si>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</si>
  <si>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</si>
  <si>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</si>
  <si>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</si>
  <si>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</si>
  <si>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</si>
  <si>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</si>
  <si>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</si>
  <si>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</si>
  <si>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</si>
  <si>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</si>
  <si>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</si>
  <si>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</si>
  <si>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</si>
  <si>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</si>
  <si>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</si>
  <si>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</si>
  <si>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</si>
  <si>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</si>
  <si>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</si>
  <si>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</si>
  <si>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</si>
  <si>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</si>
  <si>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</si>
  <si>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</si>
  <si>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</si>
  <si>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</si>
  <si>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</si>
  <si>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</si>
  <si>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</si>
  <si>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</si>
  <si>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</si>
  <si>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</si>
  <si>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</si>
  <si>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</si>
  <si>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</si>
  <si>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</si>
  <si>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</si>
  <si>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</si>
  <si>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</si>
  <si>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</si>
  <si>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</si>
  <si>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</si>
  <si>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</si>
  <si>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</si>
  <si>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</si>
  <si>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</si>
  <si>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</si>
  <si>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</si>
  <si>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</si>
  <si>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</si>
  <si>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</si>
  <si>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</si>
  <si>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</si>
  <si>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</si>
  <si>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</si>
  <si>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</si>
  <si>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</si>
  <si>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</si>
  <si>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</si>
  <si>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</si>
  <si>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</si>
  <si>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</si>
  <si>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</si>
  <si>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</si>
  <si>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</si>
  <si>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</si>
  <si>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</si>
  <si>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</si>
  <si>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</si>
  <si>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</si>
  <si>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</si>
  <si>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</si>
  <si>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</si>
  <si>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</si>
  <si>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</si>
  <si>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</si>
  <si>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</si>
  <si>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</si>
  <si>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</si>
  <si>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</si>
  <si>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</si>
  <si>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</si>
  <si>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</si>
  <si>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</si>
  <si>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</si>
  <si>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</si>
  <si>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</si>
  <si>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</si>
  <si>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</si>
  <si>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</si>
  <si>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</si>
  <si>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</si>
  <si>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</si>
  <si>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</si>
  <si>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</si>
  <si>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</si>
  <si>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</si>
  <si>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</si>
  <si>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</si>
  <si>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</si>
  <si>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</si>
  <si>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</si>
  <si>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</si>
  <si>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</si>
  <si>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</si>
  <si>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</si>
  <si>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</si>
  <si>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</si>
  <si>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</si>
  <si>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</si>
  <si>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</si>
  <si>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</si>
  <si>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</si>
  <si>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</si>
  <si>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</si>
  <si>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</si>
  <si>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</si>
  <si>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</si>
  <si>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</si>
  <si>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</si>
  <si>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</si>
  <si>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</si>
  <si>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</si>
  <si>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</si>
  <si>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</si>
  <si>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</si>
  <si>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</si>
  <si>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</si>
  <si>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</si>
  <si>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</si>
  <si>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</si>
  <si>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</si>
  <si>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</si>
  <si>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</si>
  <si>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</si>
  <si>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</si>
  <si>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</si>
  <si>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</si>
  <si>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</si>
  <si>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</si>
  <si>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</si>
  <si>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</si>
  <si>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</si>
  <si>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</si>
  <si>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</si>
  <si>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</si>
  <si>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</si>
  <si>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</si>
  <si>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</si>
  <si>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</si>
  <si>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</si>
  <si>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</si>
  <si>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</si>
  <si>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</si>
  <si>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</si>
  <si>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</si>
  <si>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</si>
  <si>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</si>
  <si>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</si>
  <si>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</si>
  <si>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</si>
  <si>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</si>
  <si>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</si>
  <si>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</si>
  <si>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</si>
  <si>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</si>
  <si>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</si>
  <si>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</si>
  <si>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</si>
  <si>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</si>
  <si>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</si>
  <si>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</si>
  <si>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</si>
  <si>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</si>
  <si>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</si>
  <si>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</si>
  <si>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</si>
  <si>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</si>
  <si>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</si>
  <si>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</si>
  <si>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</si>
  <si>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</si>
  <si>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</si>
  <si>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</si>
  <si>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</si>
  <si>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</si>
  <si>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</si>
  <si>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</si>
  <si>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</si>
  <si>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</si>
  <si>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</si>
  <si>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</si>
  <si>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</si>
  <si>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</si>
  <si>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</si>
  <si>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</si>
  <si>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</si>
  <si>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</si>
  <si>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</si>
  <si>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</si>
  <si>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</si>
  <si>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</si>
  <si>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</si>
  <si>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</si>
  <si>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</si>
  <si>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</si>
  <si>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</si>
  <si>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</si>
  <si>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</si>
  <si>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</si>
  <si>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</si>
  <si>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</si>
  <si>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</si>
  <si>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</si>
  <si>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</si>
  <si>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</si>
  <si>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</si>
  <si>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</si>
  <si>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</si>
  <si>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</si>
  <si>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</si>
  <si>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</si>
  <si>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</si>
  <si>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</si>
  <si>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</si>
  <si>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</si>
  <si>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</si>
  <si>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</si>
  <si>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</si>
  <si>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</si>
  <si>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</si>
  <si>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</si>
  <si>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</si>
  <si>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</si>
  <si>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</si>
  <si>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</si>
  <si>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</si>
  <si>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</si>
  <si>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</si>
  <si>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</si>
  <si>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</si>
  <si>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</si>
  <si>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</si>
  <si>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</si>
  <si>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</si>
  <si>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</si>
  <si>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</si>
  <si>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</si>
  <si>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</si>
  <si>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</si>
  <si>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</si>
  <si>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</si>
  <si>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</si>
  <si>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</si>
  <si>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</si>
  <si>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</si>
  <si>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</si>
  <si>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</si>
  <si>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</si>
  <si>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</si>
  <si>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</si>
  <si>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</si>
  <si>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</si>
  <si>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</si>
  <si>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</si>
  <si>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</si>
  <si>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</si>
  <si>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</si>
  <si>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</si>
  <si>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</si>
  <si>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</si>
  <si>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</si>
  <si>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</si>
  <si>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</si>
  <si>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</si>
  <si>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</si>
  <si>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</si>
  <si>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</si>
  <si>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</si>
  <si>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</si>
  <si>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</si>
  <si>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</si>
  <si>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</si>
  <si>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</si>
  <si>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</si>
  <si>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</si>
  <si>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</si>
  <si>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</si>
  <si>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</si>
  <si>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</si>
  <si>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</si>
  <si>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</si>
  <si>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</si>
  <si>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</si>
  <si>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</si>
  <si>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</si>
  <si>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</si>
  <si>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</si>
  <si>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</si>
  <si>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</si>
  <si>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</si>
  <si>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</si>
  <si>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</si>
  <si>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</si>
  <si>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</si>
  <si>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</si>
  <si>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</si>
  <si>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</si>
  <si>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</si>
  <si>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</si>
  <si>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</si>
  <si>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</si>
  <si>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</si>
  <si>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</si>
  <si>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</si>
  <si>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</si>
  <si>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</si>
  <si>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</si>
  <si>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</si>
  <si>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</si>
  <si>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</si>
  <si>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</si>
  <si>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</si>
  <si>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</si>
  <si>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</si>
  <si>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</si>
  <si>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</si>
  <si>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</si>
  <si>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Hozzájárulás  (Ft)</t>
  </si>
  <si>
    <t>Éves eredeti kiadási előirányzat: …………… Ft</t>
  </si>
  <si>
    <t>Bruttó  hiány:</t>
  </si>
  <si>
    <t>Bruttó  többlet: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</si>
  <si>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</si>
  <si>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</si>
  <si>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</si>
  <si>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</si>
  <si>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</si>
  <si>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</si>
  <si>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</si>
  <si>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</si>
  <si>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</si>
  <si>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</si>
  <si>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2019. évi előirányzat BEVÉTELEK</t>
  </si>
  <si>
    <t>2019. ÉVI KÖLTSÉGVETÉS</t>
  </si>
  <si>
    <t>ÖSSZEVONT MÉRLEGE</t>
  </si>
  <si>
    <t>KÖTELEZŐ FELADATOK MÉRLEGE</t>
  </si>
  <si>
    <t>ÖNKÉNT VÁLLALT FELADATOK MÉRLEGE</t>
  </si>
  <si>
    <t>ÁLLAMIGAZGATÁSI FELADATOK MÉRLEGE</t>
  </si>
  <si>
    <t>Tartalomjegyzék</t>
  </si>
  <si>
    <t>Ugrás</t>
  </si>
  <si>
    <t>ALAPADATOK</t>
  </si>
  <si>
    <t>ZÁRSZÁMADÁSI RENDLET</t>
  </si>
  <si>
    <t>KÖLTSÉGVETÉSI RENDLET</t>
  </si>
  <si>
    <t>1. költségvetési szerv neve</t>
  </si>
  <si>
    <t>Tájékoztató a 2017. évi tény, 2018. évi várható és 2019. évi terv adatokról</t>
  </si>
  <si>
    <t>BEVÉTELEI, KIADÁSAI</t>
  </si>
  <si>
    <t>2019. ÉVI KÖLTSÉGVETÉSI ÉVET KÖVETŐ 3 ÉV TERVEZETT</t>
  </si>
  <si>
    <t>A dokumentációs rendszerben található táblázatok listája</t>
  </si>
  <si>
    <t>Dokumentum neve</t>
  </si>
  <si>
    <t>Alapadatok</t>
  </si>
  <si>
    <t>Adatok megadása</t>
  </si>
  <si>
    <t>Összefüggések</t>
  </si>
  <si>
    <t>Táblázuatok adatainak összefüggései</t>
  </si>
  <si>
    <t xml:space="preserve">1.1. melléklet </t>
  </si>
  <si>
    <t>Önkormányzat összevont pénzügyi mérlege összesen</t>
  </si>
  <si>
    <t>1.2. melléklet</t>
  </si>
  <si>
    <t>1.3. melléklet</t>
  </si>
  <si>
    <t xml:space="preserve">Önkormányzat kötelező feladatainak összevont pénzügyi mérlege  </t>
  </si>
  <si>
    <t xml:space="preserve">Önkormányzat önként vállalt feladatainak összevont pénzügyi mérlege  </t>
  </si>
  <si>
    <t>1.4. melléklet</t>
  </si>
  <si>
    <t xml:space="preserve">Önkormányzat államigazgatási feladatainak összevont pénzügyi mérlege  </t>
  </si>
  <si>
    <t>2.1. melléklet</t>
  </si>
  <si>
    <t>Működési célú bevételek, kiadások mérlege</t>
  </si>
  <si>
    <t>2.2. melléklet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</si>
  <si>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</si>
  <si>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</si>
  <si>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</si>
  <si>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</si>
  <si>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Adósságet keletekeztető ügyletek táblázata</t>
  </si>
  <si>
    <t>4. melléklet</t>
  </si>
  <si>
    <t>Önkormányzat saját bevételeinek bemutatása</t>
  </si>
  <si>
    <t>Az önkormányzat adósságot keletkeztető fejlesztései céljai</t>
  </si>
  <si>
    <t>5. melléklet</t>
  </si>
  <si>
    <t>6. melléklet</t>
  </si>
  <si>
    <t>Beruházások előirányzatai</t>
  </si>
  <si>
    <t>7. melléklet</t>
  </si>
  <si>
    <t>Felújítások előirányzatai</t>
  </si>
  <si>
    <t>8. melléklet</t>
  </si>
  <si>
    <t>EU-s projektek táblázatai</t>
  </si>
  <si>
    <t>9.1. melléklet</t>
  </si>
  <si>
    <t>Önkormányzat bevételei kiadásai (összesen)</t>
  </si>
  <si>
    <t>9.1.1. melléklet</t>
  </si>
  <si>
    <t xml:space="preserve">Önkormányzat kötelező feladatai  </t>
  </si>
  <si>
    <t>9.1.2. melléklet</t>
  </si>
  <si>
    <t xml:space="preserve">Önkormányzat önként vállalt feladatai </t>
  </si>
  <si>
    <t>9.1.3. melléklet</t>
  </si>
  <si>
    <t xml:space="preserve">Önkormányzat államigazgatási feladatai </t>
  </si>
  <si>
    <t>9.2. melléklet</t>
  </si>
  <si>
    <t>Polgármesteri/Közös hivatal költségvetési táblái (9.2.1., 9.2.2., 9.2.3.)</t>
  </si>
  <si>
    <t>9.3. melléklet</t>
  </si>
  <si>
    <t>9.4. melléklet</t>
  </si>
  <si>
    <t>/</t>
  </si>
  <si>
    <t>(</t>
  </si>
  <si>
    <t>)</t>
  </si>
  <si>
    <t>…</t>
  </si>
  <si>
    <t>a</t>
  </si>
  <si>
    <t>önkormányzati rendelethez</t>
  </si>
  <si>
    <t>9.5. melléklet</t>
  </si>
  <si>
    <t>9.6. melléklet</t>
  </si>
  <si>
    <t>9.7. melléklet</t>
  </si>
  <si>
    <t>9.8. melléklet</t>
  </si>
  <si>
    <t>9.9. melléklet</t>
  </si>
  <si>
    <t>9.10. melléklet</t>
  </si>
  <si>
    <t>9.11. melléklet</t>
  </si>
  <si>
    <t>9.12. melléklet</t>
  </si>
  <si>
    <t>10. melléklet</t>
  </si>
  <si>
    <t>1. számú tájékoztató tábla</t>
  </si>
  <si>
    <t>2. számú tájékoztató tábla</t>
  </si>
  <si>
    <t>3. számú tájékoztató tábla</t>
  </si>
  <si>
    <t>4. számú tájékoztató tábla</t>
  </si>
  <si>
    <t>5. számú tájékoztató tábla</t>
  </si>
  <si>
    <t>6. számú tájékoztató tábla</t>
  </si>
  <si>
    <t>7. számú tájékoztató tábla</t>
  </si>
  <si>
    <t>Adatszolgáltatás az elismert tartozásállományról</t>
  </si>
  <si>
    <t>Az önkormányzat által adott közvetett támogatások (kedvezmények)</t>
  </si>
  <si>
    <t>Előirányzat-felhasználási terv 2019. évre</t>
  </si>
  <si>
    <t>2019. évi általános működés és ágazati feladatok támogatásának alakulása jogcímenként</t>
  </si>
  <si>
    <t>Kimutatás a 2019. évben céljelleggel juttatott támogatásokról</t>
  </si>
  <si>
    <t>2019. évi költségvetési évet követő 3 év tervezett kiadásai, bevételei</t>
  </si>
  <si>
    <t>KÖLTSÉGVETÉSI RENDLET MÓDOSÍTÁSA</t>
  </si>
  <si>
    <t>Európai uniós támogatással megvalósuló projektek</t>
  </si>
  <si>
    <t>bevételei, kiadási, hozzájárulások</t>
  </si>
  <si>
    <t>Előterjesztéskor</t>
  </si>
  <si>
    <t>2019. évi költségvetési rendelet összevont bevételeinek kiadásainak módosítása</t>
  </si>
  <si>
    <t>2019. évi költségvetési rendelet kötelező feladatok bevételeinek kiadásainak módosítása</t>
  </si>
  <si>
    <t>2019. évi költségvetési rendelet önként vállalt feladatok bevételeinek kiadásainak módosítása</t>
  </si>
  <si>
    <t>2019. évi költségvetési rendelet államigazgatási feladatok bevételeinek kiadásainak módosítása</t>
  </si>
  <si>
    <t>Működési célú bevételek, kiadások mérlegének módosítása</t>
  </si>
  <si>
    <t>Felhalmozási célú bevételek, kiadások mérlegének módosítása</t>
  </si>
  <si>
    <t>Beruházási (felhalmozási) kiadások előirányzatának módosítása beruházásonként</t>
  </si>
  <si>
    <t>Felújítási kiadások előirányzatának módosítása felújításonként</t>
  </si>
  <si>
    <t>5.1. melléklet</t>
  </si>
  <si>
    <t>Összes  bevétel, kiadás módosítása</t>
  </si>
  <si>
    <t>5.1.1. melléklet</t>
  </si>
  <si>
    <t>Kötelező feladtok bevételeinek, kiadásainak módosítása</t>
  </si>
  <si>
    <t>5.1.2. melléklet</t>
  </si>
  <si>
    <t>Önként vállalt feladatok bevételeinek, kiadásainak módosítása</t>
  </si>
  <si>
    <t>5.1.3. melléklet</t>
  </si>
  <si>
    <t>Államigazgatási feladatok  bevételeinek, kiadásainak módosítása</t>
  </si>
  <si>
    <t>5.2. melléklet</t>
  </si>
  <si>
    <t>5.3. melléklet</t>
  </si>
  <si>
    <t>5.4. melléklet</t>
  </si>
  <si>
    <t>5.5. melléklet</t>
  </si>
  <si>
    <t>5.6. melléklet</t>
  </si>
  <si>
    <t>5.7. melléklet</t>
  </si>
  <si>
    <t>5.8. melléklet</t>
  </si>
  <si>
    <t>5.9. melléklet</t>
  </si>
  <si>
    <t>5.10. melléklet</t>
  </si>
  <si>
    <t>5.11. melléklet</t>
  </si>
  <si>
    <t>5.12. melléklet</t>
  </si>
  <si>
    <t>Költségvetési rendelet módosítás űrlapjainak összefüggései:</t>
  </si>
  <si>
    <t>2019. évi eredeti előirányzat BEVÉTELEK</t>
  </si>
  <si>
    <t>2.1. számú melléklet C. oszlop 13. sor + 2.2. számú melléklet C. oszlop 12. sor</t>
  </si>
  <si>
    <t>1.1 sz. melléklet Bevételek táblázat C. oszlop 17 sora =</t>
  </si>
  <si>
    <t>2.1. számú melléklet C. oszlop 24. sor + 2.2. számú melléklet C. oszlop 25. sor</t>
  </si>
  <si>
    <t>1.1 sz. melléklet Bevételek táblázat C. oszlop 18 sora =</t>
  </si>
  <si>
    <t>2.1. számú melléklet C. oszlop 25. sor + 2.2. számú melléklet C. oszlop 26. sor</t>
  </si>
  <si>
    <t>1.1. sz. melléklet Bevételek táblázat D. oszlop 9 sora =</t>
  </si>
  <si>
    <t>2.1. számú melléklet D. oszlop 13. sor + 2.2. számú melléklet D. oszlop 12. sor</t>
  </si>
  <si>
    <t>1.1. sz. melléklet Bevételek táblázat D. oszlop 17 sora =</t>
  </si>
  <si>
    <t>2.1. számú melléklet D. oszlop 24. sor + 2.2. számú melléklet D. oszlop 25. sor</t>
  </si>
  <si>
    <t>1.1. sz. melléklet Bevételek táblázat D. oszlop 18 sora =</t>
  </si>
  <si>
    <t>2.1. számú melléklet D. oszlop 25. sor + 2.2. számú melléklet D. oszlop 26. sor</t>
  </si>
  <si>
    <t>1.1. sz. melléklet Bevételek táblázat E. oszlop 9 sora =</t>
  </si>
  <si>
    <t>2.1. számú melléklet E. oszlop 13. sor + 2.2. számú melléklet E. oszlop 12. sor</t>
  </si>
  <si>
    <t>1.1. sz. melléklet Bevételek táblázat E. oszlop 17 sora =</t>
  </si>
  <si>
    <t>2.1. számú melléklet E. oszlop 24. sor + 2.2. számú melléklet E. oszlop 25. sor</t>
  </si>
  <si>
    <t>1.1. sz. melléklet Bevételek táblázat E. oszlop 18 sora =</t>
  </si>
  <si>
    <t>2.1. számú melléklet E. oszlop 25. sor + 2.2. számú melléklet E. oszlop 26. sor</t>
  </si>
  <si>
    <t>1.1.sz. melléklet Kiadások táblázat C. oszlop 3 sora =</t>
  </si>
  <si>
    <t>2.1. számú melléklet G. oszlop 13. sor + 2.2. számú melléklet G. oszlop 12. sor</t>
  </si>
  <si>
    <t>2.1. számú melléklet G. oszlop 24. sor + 2.2. számú melléklet G. oszlop 25. sor</t>
  </si>
  <si>
    <t>2.1. számú melléklet G. oszlop 25. sor + 2.2. számú melléklet G. oszlop 26. sor</t>
  </si>
  <si>
    <t>1.1. sz. melléklet Kiadások táblázat D. oszlop 3 sora =</t>
  </si>
  <si>
    <t>2.1. számú melléklet H. oszlop 13. sor + 2.2. számú melléklet H. oszlop 12. sor</t>
  </si>
  <si>
    <t>1.1. sz. melléklet Kiadások táblázat D. oszlop 10 sora =</t>
  </si>
  <si>
    <t>2.1. számú melléklet H. oszlop 24. sor + 2.2. számú melléklet H. oszlop 25. sor</t>
  </si>
  <si>
    <t>1.1. sz. melléklet Kiadások táblázat D. oszlop 11 sora =</t>
  </si>
  <si>
    <t>2.1. számú melléklet H. oszlop 25. sor + 2.2. számú melléklet H. oszlop 26. sor</t>
  </si>
  <si>
    <t>1.1. sz. melléklet Kiadások táblázat E. oszlop 3 sora =</t>
  </si>
  <si>
    <t>2.1. számú melléklet I. oszlop 13. sor + 2.2. számú melléklet I. oszlop 12. sor</t>
  </si>
  <si>
    <t>1.1. sz. melléklet Kiadások táblázat E. oszlop 10 sora =</t>
  </si>
  <si>
    <t>2.1. számú melléklet I. oszlop 24. sor + 2.2. számú melléklet I. oszlop 25. sor</t>
  </si>
  <si>
    <t>1.1.sz. melléklet Kiadások táblázat E. oszlop 11 sora =</t>
  </si>
  <si>
    <t>2.1. számú melléklet I. oszlop 25. sor + 2.2. számú melléklet I. oszlop 26. sor</t>
  </si>
  <si>
    <t>2019. ÉVI KÖLTSÉGVETÉSI RENDELET ÖSSZEVONT BEVÉTELEINEK KIADÁSAINAK MÓDOSÍTÁSA</t>
  </si>
  <si>
    <t>Eredeti
előirányzat</t>
  </si>
  <si>
    <t>Módosítások összesen</t>
  </si>
  <si>
    <t>….számú módosítás utáni előirányzat</t>
  </si>
  <si>
    <t>I</t>
  </si>
  <si>
    <t>J=(D+…+I)</t>
  </si>
  <si>
    <t>K=(C+J)</t>
  </si>
  <si>
    <t>Lejötött betétek megszüntetése</t>
  </si>
  <si>
    <t>Kiadási jogcím</t>
  </si>
  <si>
    <t>Hitel-, kölcsöntörlesztés államházt-on kívülre (4.1. + … + 4.3.)</t>
  </si>
  <si>
    <t>2019. ÉVI KÖLTSÉGVETÉSI RENDELET KÖTELEZŐ FELADATOK BEVÉTELEINEK KIADÁSAINAK MÓDOSÍTÁSA</t>
  </si>
  <si>
    <t>2019. ÉVI KÖLTSÉGVETÉSI RENDELET ÖNKÉNT VÁLLALT FELADATOK BEVÉTELEINEK KIADÁSAINAK MÓDOSÍTÁSA</t>
  </si>
  <si>
    <t>2019. ÉVI KÖLTSÉGVETÉSI RENDELET ÁLLAMIGAZGATÁSI FELADATOK BEVÉTELEINEK KIADÁSAINAK MÓDOSÍTÁSA</t>
  </si>
  <si>
    <t>I. Működési célú bevételek és kiadások mérlegének módosítása
(Önkormányzati szinten)</t>
  </si>
  <si>
    <t>E=C±D</t>
  </si>
  <si>
    <t xml:space="preserve">F </t>
  </si>
  <si>
    <t>I=G±H</t>
  </si>
  <si>
    <t xml:space="preserve">   Váltóbevételek</t>
  </si>
  <si>
    <t>II. Felhalmozási célú bevételek és kiadások mérlegének módosítása
(Önkormányzati szinten)</t>
  </si>
  <si>
    <t>Halmozott módosítás 2019. …….-ig</t>
  </si>
  <si>
    <t>Költségvetés módosítás űrlapjainak összefüggései:</t>
  </si>
  <si>
    <t>1.1. sz. melléklet Kiadások táblázat E. oszlop 11 sora =</t>
  </si>
  <si>
    <t>Eddigi módosítások összege 2019-ben</t>
  </si>
  <si>
    <t>… sz. módosítás</t>
  </si>
  <si>
    <t>Módosítások összesen 2019. …..-ig</t>
  </si>
  <si>
    <t>H=(F+G)</t>
  </si>
  <si>
    <t>I=(E+H)</t>
  </si>
  <si>
    <t xml:space="preserve"> '01</t>
  </si>
  <si>
    <t xml:space="preserve">Összes bevétel, kiadás </t>
  </si>
  <si>
    <t>Eeredeti
 előirányzat</t>
  </si>
  <si>
    <t>Módosítások
 összesen</t>
  </si>
  <si>
    <t>ELŐIRÁNYZATOK  NYILVÁNTARTÁSA</t>
  </si>
  <si>
    <t>Előirányzatok űrlapjainak összefüggései:</t>
  </si>
  <si>
    <t>2019. ÉVI KÖLTSÉGVETÉSI RENDELET ÖSSZEVONT BEVÉTELEINEK KIADÁSAINAK AKTUÁLIS ELŐIRÁNYZATAINAK ALAKULÁSA</t>
  </si>
  <si>
    <t>2019. ÉVI KÖLTSÉGVETÉSI RENDELET KÖTELEZŐ FELADATOK BEVÉTELEINEK  AKTUÁLIS ELŐIRÁNYZATAINAK ALAKULÁSA</t>
  </si>
  <si>
    <t>2019. ÉVI KÖLTSÉGVETÉSI RENDELET ÖNKÉNT VÁLLALT FELADATOK BEVÉTELEINEK  AKTUÁLIS ELŐIRÁNYZATAINAK ALAKULÁSA</t>
  </si>
  <si>
    <t>2019. ÉVI KÖLTSÉGVETÉSI RENDELET ÁLLAMIGAZGATÁSI FELADATOK BEVÉTELEINEK AKTUÁLIS ELŐIRÁNYZATAINAK ALAKULÁSA</t>
  </si>
  <si>
    <t>Beruházási (felhalmozási) kiadások aktuális előirányzatainak alakulása</t>
  </si>
  <si>
    <t>Felújítási kiadások  kiadások aktuális előirányzatainak alakulása</t>
  </si>
  <si>
    <t>Összes  bevétel, kiadás aktuális előirányzatok alakulása</t>
  </si>
  <si>
    <t>Kötelező feladtok bevételeinek, kiadásainak aktuális előirányzat alakulása</t>
  </si>
  <si>
    <t>Önként vállalt feladatok bevételeinek, kiadásainak aktuális előirányzat alakulása</t>
  </si>
  <si>
    <t>Államigazgatási feladatok  bevételeinek, kiadásainak aktuális előirányzat alakulása</t>
  </si>
  <si>
    <t>Összes bevétel, kiadás  aktuális előirányzatainak alakulása</t>
  </si>
  <si>
    <t>Összes bevétel, kiadás  aktuális előirányzatok alakulása</t>
  </si>
  <si>
    <t>Táblázatok adatainak összefüggései</t>
  </si>
  <si>
    <t>6.1. melléklet</t>
  </si>
  <si>
    <t>Összes  bevétel, kiadás</t>
  </si>
  <si>
    <t>6.1.1. melléklet</t>
  </si>
  <si>
    <t>Kötelező feladtok bevételei, kiadásai</t>
  </si>
  <si>
    <t>6.1.2. melléklet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</si>
  <si>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</si>
  <si>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</si>
  <si>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</si>
  <si>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</si>
  <si>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</si>
  <si>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</si>
  <si>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</si>
  <si>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</si>
  <si>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</si>
  <si>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</si>
  <si>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</si>
  <si>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</si>
  <si>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</si>
  <si>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 xml:space="preserve"> Forintban!</t>
  </si>
  <si>
    <t>Módosított
előirányzat</t>
  </si>
  <si>
    <t>G=(D+F)</t>
  </si>
  <si>
    <t>Teljesítés</t>
  </si>
  <si>
    <t>Eredeti előirányzat</t>
  </si>
  <si>
    <t>Módosított előirányzat</t>
  </si>
  <si>
    <t>Tényleges állományi létszám előirányzat (fő)</t>
  </si>
  <si>
    <t>Közfoglalkoztatottak tényleges állományi létszáma (fő)</t>
  </si>
  <si>
    <t>Költségvetési szerv</t>
  </si>
  <si>
    <t>1. tájékoztató tábla</t>
  </si>
  <si>
    <t>2. tájékoztató tábla</t>
  </si>
  <si>
    <t>3. tájékoztató tábla</t>
  </si>
  <si>
    <t>4. tájékoztató tábla</t>
  </si>
  <si>
    <t>5. tájékoztató tábla</t>
  </si>
  <si>
    <t>6. tájékoztató tábla</t>
  </si>
  <si>
    <t>7.1. tájékoztató tábla</t>
  </si>
  <si>
    <t>7.2. tájékoztató tábla</t>
  </si>
  <si>
    <t>7.3. tájékoztató tábla</t>
  </si>
  <si>
    <t>8. tájékoztató tábla</t>
  </si>
  <si>
    <t>9. tájékoztató tábla</t>
  </si>
  <si>
    <t>Pénzeszköz változás levezetése</t>
  </si>
  <si>
    <t>Zárszámadási rendelet űrlapjainak összefüggései:</t>
  </si>
  <si>
    <t>2019. évi ZÁRSZÁMADÁSÁNAK PÉNZÜGYI MÉRLEGE</t>
  </si>
  <si>
    <t>Beruházási (felhalmozási) kiadások előirányzata és teljesítése beruházásonként</t>
  </si>
  <si>
    <t>Felújítási kiadások előirányzata és teljesítése felújításonként</t>
  </si>
  <si>
    <t>2019. ÉVI ZÁRSZÁMADÁSÁNAK PÉNZÜGYI MÉRLEGE</t>
  </si>
  <si>
    <t>2018. évi tény</t>
  </si>
  <si>
    <t>2019. évi</t>
  </si>
  <si>
    <t>Működési célú központosított előirányzatok</t>
  </si>
  <si>
    <t>Helyi önkormányzatok kiegészítő támogatásai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</si>
  <si>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</si>
  <si>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</si>
  <si>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</si>
  <si>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FINANSZÍROZÁSI BEVÉTELEK ÖSSZESEN: (10. + … +15.)</t>
  </si>
  <si>
    <t>KÖLTSÉGVETÉSI ÉS FINANSZÍROZÁSI BEVÉTELEK ÖSSZESEN: (9+16)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</si>
  <si>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</si>
  <si>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</si>
  <si>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</si>
  <si>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</si>
  <si>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</si>
  <si>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</si>
  <si>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</si>
  <si>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</si>
  <si>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Belföldi értékpapírok kiadásai (6.1. + … + 6.4.)</t>
  </si>
  <si>
    <t>Forgatási célú belföldi értékpapírok beváltása</t>
  </si>
  <si>
    <t>Befektetési célú belföldi értékpapírok beváltása</t>
  </si>
  <si>
    <t>Belföldi finanszírozás kiadásai (7.1. + … + 7.4.)</t>
  </si>
  <si>
    <t xml:space="preserve">Pénzeszközök betétként elhelyezése 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</si>
  <si>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</si>
  <si>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</si>
  <si>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</si>
  <si>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</si>
  <si>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</si>
  <si>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</si>
  <si>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</si>
  <si>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Többéves kihatással járó döntésekből származó kötzelezettségek célok szerinti, évenkénti bontásban</t>
  </si>
  <si>
    <t>Kötelezettség
jogcíme</t>
  </si>
  <si>
    <t>Kötelezettség- 
vállalás 
éve</t>
  </si>
  <si>
    <t>Összes vállalt kötelezettség</t>
  </si>
  <si>
    <t>2019. évi teljesítés</t>
  </si>
  <si>
    <t>Kötelezettségek a következő években</t>
  </si>
  <si>
    <t>Még fennálló kötelezettség</t>
  </si>
  <si>
    <t>2020.</t>
  </si>
  <si>
    <t>2021.</t>
  </si>
  <si>
    <t>2022.</t>
  </si>
  <si>
    <t>2022. után</t>
  </si>
  <si>
    <t xml:space="preserve">B </t>
  </si>
  <si>
    <t>J=(F+…+I)</t>
  </si>
  <si>
    <t>Működési célú
hiteltörlesztés (tőke+kamat)</t>
  </si>
  <si>
    <t>Felhalmozási célú
hiteltörlesztés (tőke+kamat)</t>
  </si>
  <si>
    <t>Beruházás feladatonként</t>
  </si>
  <si>
    <t>Felújítás célonként</t>
  </si>
  <si>
    <t>Egyéb</t>
  </si>
  <si>
    <t>Az önkormányzat által nyújtott hitel és kölcsön alakulása lejárat és eszközök szerinti bontásban</t>
  </si>
  <si>
    <t xml:space="preserve">Hitel, kölcsön </t>
  </si>
  <si>
    <t>Kölcsön-
nyújtás
éve</t>
  </si>
  <si>
    <t xml:space="preserve">Lejárat
éve </t>
  </si>
  <si>
    <t>Hitel, kölcsön állomány 2019. dec.31-én</t>
  </si>
  <si>
    <t>Hitel, kölcsön állomány december 31-én</t>
  </si>
  <si>
    <t>2021. után</t>
  </si>
  <si>
    <t xml:space="preserve">Rövid lejáratú </t>
  </si>
  <si>
    <t>Hosszú lejáratú</t>
  </si>
  <si>
    <t>Összesen (1+8)</t>
  </si>
  <si>
    <t>Adósság állomány alakulása lejárat, eszközök, bel- és külföldi hitelezők szerinti bontásban
2019. december 31-én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</si>
  <si>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</si>
  <si>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</si>
  <si>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</si>
  <si>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</si>
  <si>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</si>
  <si>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</si>
  <si>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</si>
  <si>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</si>
  <si>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</si>
  <si>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</si>
  <si>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</si>
  <si>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</si>
  <si>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</si>
  <si>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</si>
  <si>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</si>
  <si>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</si>
  <si>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</si>
  <si>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</si>
  <si>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</si>
  <si>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</si>
  <si>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Az önkormányzat által adott közvetett támogatások</t>
  </si>
  <si>
    <t>(kedvezménye)</t>
  </si>
  <si>
    <t>Tervezett</t>
  </si>
  <si>
    <t>Tényleges</t>
  </si>
  <si>
    <t>Helyiségek hasznosítása utáni kedvezmény, menteség</t>
  </si>
  <si>
    <t>Eszközök hasznosítása utáni kedvezmény, menteség</t>
  </si>
  <si>
    <t>A helyi adókból biztosított kedvezményeket, mentességeket, adónemenként kell feltüntetni.</t>
  </si>
  <si>
    <t>K I M U T A T Á S</t>
  </si>
  <si>
    <t>A 2019. évi céljelleggel juttatott támogatások felhasználásáról</t>
  </si>
  <si>
    <t>VAGYONKIMUTATÁS</t>
  </si>
  <si>
    <t>2019. év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</si>
  <si>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</si>
  <si>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</si>
  <si>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</si>
  <si>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</si>
  <si>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</si>
  <si>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</si>
  <si>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</si>
  <si>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</si>
  <si>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</si>
  <si>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</si>
  <si>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</si>
  <si>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</si>
  <si>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</si>
  <si>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</si>
  <si>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</si>
  <si>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</si>
  <si>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</si>
  <si>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</si>
  <si>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</si>
  <si>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</si>
  <si>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</si>
  <si>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</si>
  <si>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</si>
  <si>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</si>
  <si>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</si>
  <si>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</si>
  <si>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</si>
  <si>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</si>
  <si>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</si>
  <si>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</si>
  <si>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</si>
  <si>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</si>
  <si>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</si>
  <si>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</si>
  <si>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</si>
  <si>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</si>
  <si>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</si>
  <si>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</si>
  <si>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</si>
  <si>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</si>
  <si>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</si>
  <si>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</si>
  <si>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</si>
  <si>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</si>
  <si>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</si>
  <si>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</si>
  <si>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</si>
  <si>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</si>
  <si>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</si>
  <si>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</si>
  <si>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</si>
  <si>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</si>
  <si>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</si>
  <si>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</si>
  <si>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</si>
  <si>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</si>
  <si>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</si>
  <si>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</si>
  <si>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</si>
  <si>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</si>
  <si>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</si>
  <si>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</si>
  <si>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</si>
  <si>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</si>
  <si>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</si>
  <si>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</si>
  <si>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</si>
  <si>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</si>
  <si>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</si>
  <si>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</si>
  <si>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</si>
  <si>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</si>
  <si>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</si>
  <si>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</si>
  <si>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</si>
  <si>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</si>
  <si>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</si>
  <si>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</si>
  <si>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</si>
  <si>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</si>
  <si>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</si>
  <si>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</si>
  <si>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</si>
  <si>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</si>
  <si>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</si>
  <si>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</si>
  <si>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</si>
  <si>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</si>
  <si>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</si>
  <si>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</si>
  <si>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</si>
  <si>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</si>
  <si>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</si>
  <si>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</si>
  <si>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</si>
  <si>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</si>
  <si>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</si>
  <si>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</si>
  <si>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</si>
  <si>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</si>
  <si>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</si>
  <si>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 ELSZÁMOLÁSOK (58+59)</t>
  </si>
  <si>
    <t>60.</t>
  </si>
  <si>
    <t>F) AKTÍV IDŐBELI ELHATÁROLÁSOK</t>
  </si>
  <si>
    <t>61.</t>
  </si>
  <si>
    <t>ESZKÖZÖK ÖSSZESEN  (45+48+53+57+60+61)</t>
  </si>
  <si>
    <t>62.</t>
  </si>
  <si>
    <t>a könyvviteli mérlegben értékkel szereplő forrásokról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</si>
  <si>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</si>
  <si>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</si>
  <si>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</si>
  <si>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</si>
  <si>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</si>
  <si>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</si>
  <si>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</si>
  <si>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</si>
  <si>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</si>
  <si>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</si>
  <si>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</si>
  <si>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</si>
  <si>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</si>
  <si>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</si>
  <si>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</si>
  <si>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</si>
  <si>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az érték nélkül nyilvántartott eszkzözkről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</si>
  <si>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</si>
  <si>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</si>
  <si>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</si>
  <si>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</si>
  <si>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</si>
  <si>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</si>
  <si>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</si>
  <si>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</si>
  <si>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</si>
  <si>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</si>
  <si>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</si>
  <si>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</si>
  <si>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</si>
  <si>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</si>
  <si>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</si>
  <si>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</si>
  <si>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</si>
  <si>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</si>
  <si>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</si>
  <si>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</si>
  <si>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</si>
  <si>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</si>
  <si>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kötelezettségek és részesedések alakulása 2019-ben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</si>
  <si>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</si>
  <si>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</si>
  <si>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</si>
  <si>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</si>
  <si>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</si>
  <si>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</si>
  <si>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</si>
  <si>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t>Pénzkészlet 2019. január 1-jén
Ebből: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</si>
  <si>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</si>
  <si>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</si>
  <si>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</si>
  <si>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</si>
  <si>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</si>
  <si>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Záró pénzkészlet 2019. december 31-én
Ebből:</t>
  </si>
  <si>
    <t xml:space="preserve"> </t>
  </si>
  <si>
    <t>Eredeti
 előirányzat</t>
  </si>
  <si>
    <t xml:space="preserve">… . sz. módosítás </t>
  </si>
  <si>
    <t>2019. ÉVI ZÁRSZÁMADÁS KÖTELEZŐ FELADATAINAK PÉNZÜGYI MÉRLEGE</t>
  </si>
  <si>
    <t>2019. ÉVI ZÁRSZÁMADÁS ÖNKÉNT VÁLLALT FELADATAINAK PÉNZÜGYI MÉRLEGE</t>
  </si>
  <si>
    <t>2019. ÉVI ZÁRSZÁMADÁS ÁLLAMIGAZGATÁSI FELADATAINAK PÉNZÜGYI MÉRLEGE</t>
  </si>
  <si>
    <t>Forintban</t>
  </si>
  <si>
    <t>KÖLTSÉGVETÉSI SZERVEK MARADVÁNYÁNAK ALAKULÁSA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</si>
  <si>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</si>
  <si>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</si>
  <si>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</si>
  <si>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</si>
  <si>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</si>
  <si>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</si>
  <si>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</si>
  <si>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</si>
  <si>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Hercegkút Község Önkormányzata</t>
  </si>
  <si>
    <t>Hercegkút Gyöngyszem Német Nemzetiségi Óvoda</t>
  </si>
  <si>
    <t>Hercegkúti Konyha</t>
  </si>
  <si>
    <t>VI. ….</t>
  </si>
  <si>
    <t>Beépítetlen ingatlanok vásárlása (87/1 hrsz.)</t>
  </si>
  <si>
    <t>Telekalakítás (87,88,87/1)</t>
  </si>
  <si>
    <t>Műfűves pályához ingatlanok vásárlása (063/3,063/4,063/5,063/15,063/16)</t>
  </si>
  <si>
    <t>Temető felmérése</t>
  </si>
  <si>
    <t>Ingatlanok váráslása (063/5,063/7)</t>
  </si>
  <si>
    <t>Talajvédelmi műszaki tevékenység</t>
  </si>
  <si>
    <t>Örökségvédelmi hatástanulmány</t>
  </si>
  <si>
    <t>Földvédelmi eljárási díj</t>
  </si>
  <si>
    <t>Tájlház (134 hrsz)</t>
  </si>
  <si>
    <t>Előzetes megvalósíthatósági tamulmány elkészítése</t>
  </si>
  <si>
    <t>Koncepcióterv "Borturisztikai Tematikus Park" kialakítása</t>
  </si>
  <si>
    <t>89. hrsz. Település óvodájáoz vezető járda építési munkálatai</t>
  </si>
  <si>
    <t>Hercegkút járda építés</t>
  </si>
  <si>
    <t>Műfűves pálya építési munkálatai</t>
  </si>
  <si>
    <t>Térfigyelő kamerarendszer bővítése</t>
  </si>
  <si>
    <t>Egyéb kisértékű tárgyi eszközök beszerzése (hp. Vez. Egér, router, stb)</t>
  </si>
  <si>
    <t>TOP-411 orvosi rendelő kisértékűeszközeinek beszerzése, bővítése pályázatból</t>
  </si>
  <si>
    <t>TOP-411 orvosi rendelő nagyértékű tárgyi eszközeinek beszerzése</t>
  </si>
  <si>
    <t>Egyéb kisértékű tárgyi eszközök beszerzése</t>
  </si>
  <si>
    <t>TOP piac mérnöki tevékenység</t>
  </si>
  <si>
    <t>85. hrsz. Posta épületének felújítása közfoglalkoztatásban</t>
  </si>
  <si>
    <t>TOP-411 orvosi rendelő felújítási munkálatai</t>
  </si>
  <si>
    <t>29. hrsz. Lakóépület felújítási munkálata</t>
  </si>
  <si>
    <t xml:space="preserve">Partfalomlás </t>
  </si>
  <si>
    <t>89. hrsz. Eljárási díjak</t>
  </si>
  <si>
    <t>GINOP-719 Turisztikailag frekventált térségek integrált termék- és szolg. Fejlesztése</t>
  </si>
  <si>
    <t>EFOP-115 Megváltozott képességűek foglalkoztatása és támogatása</t>
  </si>
  <si>
    <t>TOP-4.1.1-BO1-2016-00057 orvosi rendelő felújítás</t>
  </si>
  <si>
    <t>EFOP-392 Humán közszolgáltatások fejlesztése Sátoraljaújhelyen és környékén</t>
  </si>
  <si>
    <t>EFOP-153 Humán szolgáltatások fejlesztése Sátoraljaújhelyen és környékén</t>
  </si>
  <si>
    <t>Vagyoni típusú adó</t>
  </si>
  <si>
    <t>Központi, irányító szervi támogatások folyósítása</t>
  </si>
  <si>
    <t>Vagyoni típúsú adó</t>
  </si>
  <si>
    <t>Egyéb finanszírozási kiadás</t>
  </si>
  <si>
    <t xml:space="preserve"> Egyéb finanszírozási bevétel</t>
  </si>
  <si>
    <t>Vagyoni típusú adók</t>
  </si>
  <si>
    <t>a könyvviteli mérlegben értékkel szereplő eszközökről</t>
  </si>
  <si>
    <t>Magyar Piacszövetkezet</t>
  </si>
  <si>
    <t>Zempléni Z.H.K. Hulladékkezelési Közszolgáltató Nonprofit Kft.</t>
  </si>
  <si>
    <t>Tájékoztató a 2017. évi tény, 2018. évi várható és 2019. évi tény adatokról</t>
  </si>
  <si>
    <t>2019. évi tény</t>
  </si>
  <si>
    <t>Módosítás</t>
  </si>
  <si>
    <t>Egyéb belföldi finanszírozás</t>
  </si>
  <si>
    <t>I.1.a</t>
  </si>
  <si>
    <t>Önkormányzati hivatal működésének támogatása - elismert hivatali létszám alapján</t>
  </si>
  <si>
    <t>I.1.a - I.1.f</t>
  </si>
  <si>
    <t>Önkormányzati hivatal működésének támogatása - beszámítás után</t>
  </si>
  <si>
    <t>I.1.b</t>
  </si>
  <si>
    <t>Támogatás összesen</t>
  </si>
  <si>
    <t>I.1.ba</t>
  </si>
  <si>
    <t>A zöldterület-gazdálkodással kapcsolatos feladatok ellátásának támogatása</t>
  </si>
  <si>
    <t>I.1.bb</t>
  </si>
  <si>
    <t>Közvilágítás fenntartásának támogatása</t>
  </si>
  <si>
    <t>I.1.bc</t>
  </si>
  <si>
    <t>Köztemető fenntartással kapcsolatos feladatok támogatása</t>
  </si>
  <si>
    <t>I.1.bd</t>
  </si>
  <si>
    <t>Közutak fenntartásának támogatása</t>
  </si>
  <si>
    <t>I.1.b - I.1.f</t>
  </si>
  <si>
    <t>Támogatás összesen - beszámítás után</t>
  </si>
  <si>
    <t>I.1.ba - I.1.f</t>
  </si>
  <si>
    <t>A zöldterület-gazdálkodással kapcsolatos feladatok ellátásának támogatása - beszámítás után</t>
  </si>
  <si>
    <t>Közvilágítás fenntartásának támogatása - beszámítás után</t>
  </si>
  <si>
    <t>Köztemető fenntartással kapcsolatos feladatok támogatása - beszámítás után</t>
  </si>
  <si>
    <t>I.1.bd - I.1.f</t>
  </si>
  <si>
    <t>Közutak fenntartásának támogatása - beszámítás után</t>
  </si>
  <si>
    <t>I.1.c</t>
  </si>
  <si>
    <t>Egyéb önkormányzati feladatok támogatása</t>
  </si>
  <si>
    <t>I.1.c - I.1.f</t>
  </si>
  <si>
    <t>Egyéb önkormányzati feladatok támogatása - beszámítás után</t>
  </si>
  <si>
    <t>I.1.d</t>
  </si>
  <si>
    <t>Lakott külterülettel kapcsolatos feladatok támogatása</t>
  </si>
  <si>
    <t>I.1.d - I.1.f</t>
  </si>
  <si>
    <t>Lakott külterülettel kapcsolatos feladatok támogatása - beszámítás után</t>
  </si>
  <si>
    <t>I.1.e</t>
  </si>
  <si>
    <t>Üdülőhelyi feladatok támogatása</t>
  </si>
  <si>
    <t>I.1.e - I.1.f</t>
  </si>
  <si>
    <t>Üdülőhelyi feladatok támogatása - beszámítás után</t>
  </si>
  <si>
    <t>I.1.f beszámítás</t>
  </si>
  <si>
    <t>Beszámítás</t>
  </si>
  <si>
    <t>I.1.f kiegészítés</t>
  </si>
  <si>
    <t>I.1. jogcímekhez kapcsolódó kiegészítés</t>
  </si>
  <si>
    <t>I.1. - I.1.f</t>
  </si>
  <si>
    <t>A települési önkormányzatok működésének támogatása beszámítás és kiegészítés után</t>
  </si>
  <si>
    <t>I.1.f Info</t>
  </si>
  <si>
    <t>Nem teljesült beszámítás/szolidaritási hozzájárulás alapja</t>
  </si>
  <si>
    <t>V. SZH</t>
  </si>
  <si>
    <t>Szolidaritási hozzájárulás</t>
  </si>
  <si>
    <t>I.2.</t>
  </si>
  <si>
    <t>Nem közművel összegyűjtött háztartási szennyvíz ártalmatlanítása</t>
  </si>
  <si>
    <t>I.3.</t>
  </si>
  <si>
    <t>Határátkelőhelyek fenntartásának támogatása</t>
  </si>
  <si>
    <t>Polgármesteri illetmény támogatása</t>
  </si>
  <si>
    <t xml:space="preserve">I. </t>
  </si>
  <si>
    <t>A helyi önkormányzatok működésének általános támogatása összesen</t>
  </si>
  <si>
    <t>II.1. Pedagógusok, és az e pedagógusok nevelő munkáját közvetlenül segítők bértámogatása</t>
  </si>
  <si>
    <t>Óvoda napi nyitvatartási ideje eléri a nyolc órát</t>
  </si>
  <si>
    <t>Pedagógusok elismert létszáma</t>
  </si>
  <si>
    <t>pedagógus szakképzettséggel nem rendelkező, pedagógusok nevelő munkáját közvetlenül segítők száma a Köznev. tv. 2. melléklete szerint</t>
  </si>
  <si>
    <t>pedagógus szakképzettséggel rendelkező, pedagógusok nevelő munkáját közvetlenül segítők száma a Köznev. tv. 2. melléklete szerint</t>
  </si>
  <si>
    <t>Óvoda napi nyitvatartási ideje nem éri el a nyolc órát, de eléri a hat órát</t>
  </si>
  <si>
    <t>II.2. Óvodaműködtetési támogatás</t>
  </si>
  <si>
    <t xml:space="preserve">II.3. Társulás által fenntartott óvodákba bejáró gyermekek utaztatásának támogatása </t>
  </si>
  <si>
    <t>II.3.</t>
  </si>
  <si>
    <t xml:space="preserve">Társulás által fenntartott óvodákba bejáró gyermekek utaztatásának támogatása </t>
  </si>
  <si>
    <t>II.4. Kiegészítő támogatás a pedagógusok és a pedagógus szakképzettséggel rendelkező segítők minősítéből adódó többletkiadásokhoz</t>
  </si>
  <si>
    <t>II.4.a (1)</t>
  </si>
  <si>
    <t>II.5. Nemzetiségi pótlék</t>
  </si>
  <si>
    <t>II.5. (1)</t>
  </si>
  <si>
    <t>II.5. (2)</t>
  </si>
  <si>
    <t xml:space="preserve">II. </t>
  </si>
  <si>
    <t>A települési önkormányzatok egyes köznevelési feladatainak támogatása</t>
  </si>
  <si>
    <t>A települési önkormányzatok szociális feladatainak egyéb támogatása</t>
  </si>
  <si>
    <t>III.3. Egyes szociális és gyermekjóléti feladatok támogatása</t>
  </si>
  <si>
    <t>Család- és gyermekjóléti szolgálat</t>
  </si>
  <si>
    <t>Család- és gyermekjóléti központ</t>
  </si>
  <si>
    <t>szociális étkeztetés</t>
  </si>
  <si>
    <t>szociális étkeztetés - társulás által történő feladatellátás</t>
  </si>
  <si>
    <t>házi segítségnyújtás- szociális segítés</t>
  </si>
  <si>
    <t>házi segítségnyújtás- személyi gondozás</t>
  </si>
  <si>
    <t>házi segítségnyújtás- személyi gondozás -  társulás által történő feladatellátás</t>
  </si>
  <si>
    <t>falugondnoki vagy tanyagondnoki szolgáltatás összesen</t>
  </si>
  <si>
    <t>A finanszírozás szempontjából elismert szakmai dolgozók bértámogatása: felsőfokú végzettségű kisgyermeknevelők, szaktanácsadók</t>
  </si>
  <si>
    <t>A finanszírozás szempontjából elismert szakmai dolgozók bértámogatása: bölcsődei dajkák, középfokú végzettségű kisgyermeknevelők, szaktanácsadók</t>
  </si>
  <si>
    <t>Bölcsődei üzemeltetési támogatás</t>
  </si>
  <si>
    <t>III.5. Gyermekétkeztetés támogatása</t>
  </si>
  <si>
    <t>III.5.aa)</t>
  </si>
  <si>
    <t>A finanszírozás szempontjából elismert dolgozók bértámogatása</t>
  </si>
  <si>
    <t>III.5.ab)</t>
  </si>
  <si>
    <t>Gyermekétkeztetés üzemeltetési támogatása</t>
  </si>
  <si>
    <t>III.5.b)</t>
  </si>
  <si>
    <t>A rászoruló gyermekek szünidei étkeztetésének támogatása</t>
  </si>
  <si>
    <t>III.</t>
  </si>
  <si>
    <t>A települési önkormányzatok szociális, gyermekjóléti és gyermekétkeztetési feladatainak támogatása</t>
  </si>
  <si>
    <t xml:space="preserve">Megyeszékhely megyei jogú városok és Szentendre Város Önkormányzata közművelődési feladatainak támogatása </t>
  </si>
  <si>
    <t>Települési önkormányzatok nyilvános könyvtári és a közművelődési feladatainak támogatása</t>
  </si>
  <si>
    <t xml:space="preserve">Budapest Főváros Önkormányzata múzeumi, könyvtári és közművelődési feladatainak támogatása </t>
  </si>
  <si>
    <t>Fővárosi kerületi önkormányzatok közművelődési feladatainak támogatása</t>
  </si>
  <si>
    <t xml:space="preserve">Megyei hatókörű városi könyvtár kistelepülési könyvtári célú kiegészítő támogatása </t>
  </si>
  <si>
    <t>IV.</t>
  </si>
  <si>
    <t>Jogcím megnevezése</t>
  </si>
  <si>
    <t>Mennyiségi egység</t>
  </si>
  <si>
    <t>Fajlagos összeg</t>
  </si>
  <si>
    <t>Régi mutató</t>
  </si>
  <si>
    <t>Régi forint</t>
  </si>
  <si>
    <t xml:space="preserve">Májusi mutató </t>
  </si>
  <si>
    <t>Májusi forint</t>
  </si>
  <si>
    <t>Eltérés forint</t>
  </si>
  <si>
    <t>elismert hivatali létszám</t>
  </si>
  <si>
    <t>forint</t>
  </si>
  <si>
    <t/>
  </si>
  <si>
    <t>I.1.b Település-üzemeltetéshez kapcsolódó feladatellátás támogatása</t>
  </si>
  <si>
    <t>hektár</t>
  </si>
  <si>
    <t>km</t>
  </si>
  <si>
    <t>m2</t>
  </si>
  <si>
    <t>fő</t>
  </si>
  <si>
    <t>külterületi lakos</t>
  </si>
  <si>
    <t xml:space="preserve">idegenforgalmi adóforint </t>
  </si>
  <si>
    <t>m3</t>
  </si>
  <si>
    <t>ki- és belépési adatok</t>
  </si>
  <si>
    <t>I.6</t>
  </si>
  <si>
    <t>2019. évben 8 hónapra - óvoda napi nyitvatartási ideje eléri a nyolc órát</t>
  </si>
  <si>
    <t>II.1. (1) 1</t>
  </si>
  <si>
    <t>II.1. (2) 1</t>
  </si>
  <si>
    <t>II.1. (3) 1</t>
  </si>
  <si>
    <t>2019. évben 8 hónapra - óvoda napi nyitvatartási ideje nem éri el a nyolc órát, de eléri a hat órát</t>
  </si>
  <si>
    <t>II.1. (11) 1</t>
  </si>
  <si>
    <t>II.1. (12) 1</t>
  </si>
  <si>
    <t>II.1. (13) 1</t>
  </si>
  <si>
    <t>2019. évben 4 hónapra - óvoda napi nyitvatartási ideje eléri a nyolc órát</t>
  </si>
  <si>
    <t>II.1. (1) 2</t>
  </si>
  <si>
    <t>II.1. (2) 2</t>
  </si>
  <si>
    <t>II.1. (3) 2</t>
  </si>
  <si>
    <t>2019. évben 4 hónapra - óvoda napi nyitvatartási ideje nem éri el a nyolc órát, de eléri a hat órát</t>
  </si>
  <si>
    <t xml:space="preserve">II.1. (11) 2 </t>
  </si>
  <si>
    <t xml:space="preserve">II.1. (12) 2 </t>
  </si>
  <si>
    <t xml:space="preserve">II.1. (13) 2 </t>
  </si>
  <si>
    <t>II.2. (1) 1</t>
  </si>
  <si>
    <t>II.2. (6) 1</t>
  </si>
  <si>
    <t>II.2. (1) 2</t>
  </si>
  <si>
    <t>II.2. (6) 2</t>
  </si>
  <si>
    <t>Alapfokozatú végzettségű pedagógus II. kategóriába sorolt óvodapedagógusok kiegészítő támogatása, akik a minősítést 2018. január 1-jéig történő átsorolással szerezték meg</t>
  </si>
  <si>
    <t>III.2.</t>
  </si>
  <si>
    <t>III.3.a + III.3.oa</t>
  </si>
  <si>
    <t>számított létszám</t>
  </si>
  <si>
    <t>III.3.b + III.3.oa</t>
  </si>
  <si>
    <t>III.3.c (1)</t>
  </si>
  <si>
    <t>III.3.c (2)</t>
  </si>
  <si>
    <t>III.3.da</t>
  </si>
  <si>
    <t>III.3.db (1) + III.3.ob</t>
  </si>
  <si>
    <t>III.3.db (2) + III.3.ob</t>
  </si>
  <si>
    <t>III.3.e + III.3.ob</t>
  </si>
  <si>
    <t>működési hó</t>
  </si>
  <si>
    <t>III.6. Bölcsőde, mini bölcsőde támogatása</t>
  </si>
  <si>
    <t xml:space="preserve"> III.6.a (1)</t>
  </si>
  <si>
    <t xml:space="preserve"> III.6.a (2)</t>
  </si>
  <si>
    <t xml:space="preserve"> III.6.b</t>
  </si>
  <si>
    <t>Könyvtári, közművelődési és múzeumi feladatok támogatása</t>
  </si>
  <si>
    <t>IV.1.a</t>
  </si>
  <si>
    <t xml:space="preserve">Megyei hatókörű városi múzeumok feladatainak támogatása </t>
  </si>
  <si>
    <t>IV.1.b</t>
  </si>
  <si>
    <t>Megyei hatókörű városi könyvtárak feladatainak támogatása</t>
  </si>
  <si>
    <t>IV.1.c</t>
  </si>
  <si>
    <t>IV.1.d</t>
  </si>
  <si>
    <t>IV.1.e</t>
  </si>
  <si>
    <t>Települési önkormányzatok muzeális intézményi feladatainak támogatása</t>
  </si>
  <si>
    <t>IV.1.f</t>
  </si>
  <si>
    <t>IV.1.g</t>
  </si>
  <si>
    <t>IV.1.h</t>
  </si>
  <si>
    <t>IV.1.i</t>
  </si>
  <si>
    <t>A települési önkormányzatok könyvtári célú érdekeltségnövelő támogatása</t>
  </si>
  <si>
    <t>IV.1.</t>
  </si>
  <si>
    <t>Könyvtári, közművelődési és műzeumi feladatok támogatása összesen</t>
  </si>
  <si>
    <t>A települési önkormányzatok kulturális feladatainak támogatása</t>
  </si>
  <si>
    <t xml:space="preserve">Októberi mutató </t>
  </si>
  <si>
    <t>Októberi forint</t>
  </si>
  <si>
    <t xml:space="preserve">Elszámolás mutató </t>
  </si>
  <si>
    <t>Elszámolás forint</t>
  </si>
  <si>
    <t>I.1. A települési önkormányzatok működésének támogatása beszámítás és kiegészítés után (11.c űrlap 1. sor 6. oszlop)</t>
  </si>
  <si>
    <t>II. A települési önkormányzatok egyes köznevelési feladatainak támogatása (11.c űrlap 5. sor 6. oszlop)</t>
  </si>
  <si>
    <t>III.3. Egyes szociális és gyermekjóléti feladatok támogatása - család és gyermekjóléti szolgálat/központ kivételével (11.c űrlap 7. sor 6. oszlop)</t>
  </si>
  <si>
    <t>III.5.a Intézményi gyermekétkeztetés támogatása  (11.c űrlap 9. sor 6. oszlop)</t>
  </si>
  <si>
    <t>A 11.c űrlap 5. során elszámolt 2. melléklet II.4. az óvodapedagógusok minősítéséhez kapcsolódó támogatás összege</t>
  </si>
  <si>
    <t>Forint</t>
  </si>
  <si>
    <t>Bodrogolaszi Közös Önkormányzati Hivatal</t>
  </si>
  <si>
    <t>működési támogatás</t>
  </si>
  <si>
    <t xml:space="preserve">Tényleges </t>
  </si>
  <si>
    <t>Sárospatak és Térsége Önkormányzati Társulás</t>
  </si>
  <si>
    <t>központi orvosi ügyelet, fogorvosi ügyelet, belső ellenőrzés</t>
  </si>
  <si>
    <t>Hercegkúti Torna Club</t>
  </si>
  <si>
    <t>2019</t>
  </si>
  <si>
    <t>2018</t>
  </si>
  <si>
    <t>Bevétek - Kiadások különbözete:</t>
  </si>
  <si>
    <t>VI.</t>
  </si>
  <si>
    <t>Gépjráműadó</t>
  </si>
  <si>
    <t>Talajterehelési díj</t>
  </si>
  <si>
    <t>I.1.bb - I.1.f</t>
  </si>
  <si>
    <t>I.1.bc - I.1.f</t>
  </si>
  <si>
    <t>I.5.</t>
  </si>
  <si>
    <t>II.1. (1)</t>
  </si>
  <si>
    <t>II.1. (2)</t>
  </si>
  <si>
    <t>II.2. (1)</t>
  </si>
  <si>
    <t>Alapfokozatú végzettségű pedagógus II. kategóriába sorolt pedagógusok kiegészítő támogatása, akik a minősítést 2019. január 1-jei átsorolással szerezték meg</t>
  </si>
  <si>
    <t>III.1.</t>
  </si>
  <si>
    <t>III.2.c (1)</t>
  </si>
  <si>
    <t>III.2.da</t>
  </si>
  <si>
    <t>III.2.db (1)</t>
  </si>
  <si>
    <t>III. 4. A települési önkormányzatok által biztosított egyes szociális szakosított ellátások, valamint a gyermekek átmeneti gondozásával kapcsolatos feladatok támogatása</t>
  </si>
  <si>
    <t>III.4.a</t>
  </si>
  <si>
    <t>A finanszírozás szempontjából elismert szakmai dolgozók bértámogatása</t>
  </si>
  <si>
    <t>III.4.b</t>
  </si>
  <si>
    <t>Intézmény-üzemeltetési támogatás</t>
  </si>
  <si>
    <t>IV. A TELEPÜLÉSI ÖNKORMÁNYZATOK KULTURÁLIS FELADATAINAK TÁMOGATÁSA</t>
  </si>
  <si>
    <t>IV.b</t>
  </si>
  <si>
    <t>A települési önkormányzatokkulturális feladatainak támogatása</t>
  </si>
  <si>
    <t>Mutató</t>
  </si>
  <si>
    <t>Támogatás forint</t>
  </si>
  <si>
    <t>Borturisztikai Tematikus Park kialakítása</t>
  </si>
  <si>
    <t>Hercegkút Község Önkormányzat Polgármesterének 5</t>
  </si>
  <si>
    <t>VI.17.</t>
  </si>
  <si>
    <t>önkormányzati rendelete</t>
  </si>
  <si>
    <t>Bevételek összesen</t>
  </si>
  <si>
    <t>Kiadások összese</t>
  </si>
  <si>
    <t>Hercegkút Község Önkormányzat Polgármesterének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</si>
</sst>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F_t_-;\-* #,##0.00\ _F_t_-;_-* &quot;-&quot;??\ _F_t_-;_-@_-"/>
    <numFmt numFmtId="165" formatCode="#,###"/>
    <numFmt numFmtId="166" formatCode="#"/>
    <numFmt numFmtId="167" formatCode="_-* #,##0\ _F_t_-;\-* #,##0\ _F_t_-;_-* &quot;-&quot;??\ _F_t_-;_-@_-"/>
    <numFmt numFmtId="168" formatCode="0&quot;.&quot;"/>
    <numFmt numFmtId="169" formatCode="#,##0.0"/>
    <numFmt numFmtId="170" formatCode="00"/>
    <numFmt numFmtId="171" formatCode="#,###__;\-#,###__"/>
    <numFmt numFmtId="172" formatCode="#,###\ _F_t;\-#,###\ _F_t"/>
    <numFmt numFmtId="173" formatCode="#,###__"/>
  </numFmts>
  <fonts count="90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11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b/>
      <i/>
      <sz val="10"/>
      <name val="Times New Roman"/>
      <family val="1"/>
      <charset val="238"/>
    </font>
    <font>
      <b/>
      <sz val="8"/>
      <name val="Arial"/>
      <family val="2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12"/>
      <color rgb="FFFF0000"/>
      <name val="Times New Roman CE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65"/>
        <bgColor indexed="64"/>
      </patternFill>
    </fill>
    <fill>
      <patternFill patternType="gray125">
        <bgColor indexed="47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7" fillId="0" borderId="0"/>
    <xf numFmtId="0" fontId="56" fillId="0" borderId="0"/>
    <xf numFmtId="9" fontId="17" fillId="0" borderId="0" applyFont="0" applyFill="0" applyBorder="0" applyAlignment="0" applyProtection="0"/>
  </cellStyleXfs>
  <cellXfs count="1879">
    <xf numFmtId="0" fontId="0" fillId="0" borderId="0" xfId="0"/>
    <xf numFmtId="0" fontId="15" fillId="0" borderId="0" xfId="7" applyFont="1" applyFill="1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7" applyFont="1" applyFill="1" applyBorder="1" applyAlignment="1" applyProtection="1">
      <alignment horizontal="center" vertical="center" wrapText="1"/>
    </xf>
    <xf numFmtId="0" fontId="7" fillId="0" borderId="0" xfId="7" applyFont="1" applyFill="1" applyBorder="1" applyAlignment="1" applyProtection="1">
      <alignment vertical="center" wrapText="1"/>
    </xf>
    <xf numFmtId="0" fontId="22" fillId="0" borderId="1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vertical="center" wrapText="1" indent="1"/>
    </xf>
    <xf numFmtId="0" fontId="22" fillId="0" borderId="3" xfId="7" applyFont="1" applyFill="1" applyBorder="1" applyAlignment="1" applyProtection="1">
      <alignment horizontal="left" vertical="center" wrapText="1" indent="1"/>
    </xf>
    <xf numFmtId="0" fontId="22" fillId="0" borderId="4" xfId="7" applyFont="1" applyFill="1" applyBorder="1" applyAlignment="1" applyProtection="1">
      <alignment horizontal="left" vertical="center" wrapText="1" indent="1"/>
    </xf>
    <xf numFmtId="0" fontId="22" fillId="0" borderId="5" xfId="7" applyFont="1" applyFill="1" applyBorder="1" applyAlignment="1" applyProtection="1">
      <alignment horizontal="left" vertical="center" wrapText="1" indent="1"/>
    </xf>
    <xf numFmtId="0" fontId="22" fillId="0" borderId="6" xfId="7" applyFont="1" applyFill="1" applyBorder="1" applyAlignment="1" applyProtection="1">
      <alignment horizontal="left" vertical="center" wrapText="1" indent="1"/>
    </xf>
    <xf numFmtId="49" fontId="22" fillId="0" borderId="7" xfId="7" applyNumberFormat="1" applyFont="1" applyFill="1" applyBorder="1" applyAlignment="1" applyProtection="1">
      <alignment horizontal="left" vertical="center" wrapText="1" indent="1"/>
    </xf>
    <xf numFmtId="49" fontId="22" fillId="0" borderId="8" xfId="7" applyNumberFormat="1" applyFont="1" applyFill="1" applyBorder="1" applyAlignment="1" applyProtection="1">
      <alignment horizontal="left" vertical="center" wrapText="1" indent="1"/>
    </xf>
    <xf numFmtId="49" fontId="22" fillId="0" borderId="9" xfId="7" applyNumberFormat="1" applyFont="1" applyFill="1" applyBorder="1" applyAlignment="1" applyProtection="1">
      <alignment horizontal="left" vertical="center" wrapText="1" indent="1"/>
    </xf>
    <xf numFmtId="49" fontId="22" fillId="0" borderId="10" xfId="7" applyNumberFormat="1" applyFont="1" applyFill="1" applyBorder="1" applyAlignment="1" applyProtection="1">
      <alignment horizontal="left" vertical="center" wrapText="1" indent="1"/>
    </xf>
    <xf numFmtId="49" fontId="22" fillId="0" borderId="11" xfId="7" applyNumberFormat="1" applyFont="1" applyFill="1" applyBorder="1" applyAlignment="1" applyProtection="1">
      <alignment horizontal="left" vertical="center" wrapText="1" indent="1"/>
    </xf>
    <xf numFmtId="49" fontId="22" fillId="0" borderId="12" xfId="7" applyNumberFormat="1" applyFont="1" applyFill="1" applyBorder="1" applyAlignment="1" applyProtection="1">
      <alignment horizontal="left" vertical="center" wrapText="1" indent="1"/>
    </xf>
    <xf numFmtId="0" fontId="22" fillId="0" borderId="0" xfId="7" applyFont="1" applyFill="1" applyBorder="1" applyAlignment="1" applyProtection="1">
      <alignment horizontal="left" vertical="center" wrapText="1" indent="1"/>
    </xf>
    <xf numFmtId="0" fontId="20" fillId="0" borderId="13" xfId="7" applyFont="1" applyFill="1" applyBorder="1" applyAlignment="1" applyProtection="1">
      <alignment horizontal="left" vertical="center" wrapText="1" indent="1"/>
    </xf>
    <xf numFmtId="0" fontId="20" fillId="0" borderId="14" xfId="7" applyFont="1" applyFill="1" applyBorder="1" applyAlignment="1" applyProtection="1">
      <alignment horizontal="left" vertical="center" wrapText="1" indent="1"/>
    </xf>
    <xf numFmtId="0" fontId="20" fillId="0" borderId="15" xfId="7" applyFont="1" applyFill="1" applyBorder="1" applyAlignment="1" applyProtection="1">
      <alignment horizontal="left" vertical="center" wrapText="1" indent="1"/>
    </xf>
    <xf numFmtId="0" fontId="8" fillId="0" borderId="13" xfId="7" applyFont="1" applyFill="1" applyBorder="1" applyAlignment="1" applyProtection="1">
      <alignment horizontal="center" vertical="center" wrapText="1"/>
    </xf>
    <xf numFmtId="0" fontId="8" fillId="0" borderId="14" xfId="7" applyFont="1" applyFill="1" applyBorder="1" applyAlignment="1" applyProtection="1">
      <alignment horizontal="center" vertical="center" wrapText="1"/>
    </xf>
    <xf numFmtId="165" fontId="22" fillId="0" borderId="2" xfId="0" applyNumberFormat="1" applyFont="1" applyFill="1" applyBorder="1" applyAlignment="1" applyProtection="1">
      <alignment vertical="center" wrapText="1"/>
      <protection locked="0"/>
    </xf>
    <xf numFmtId="165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7" applyFont="1" applyFill="1" applyBorder="1" applyAlignment="1" applyProtection="1">
      <alignment vertical="center" wrapText="1"/>
    </xf>
    <xf numFmtId="0" fontId="20" fillId="0" borderId="16" xfId="7" applyFont="1" applyFill="1" applyBorder="1" applyAlignment="1" applyProtection="1">
      <alignment vertical="center" wrapText="1"/>
    </xf>
    <xf numFmtId="0" fontId="29" fillId="0" borderId="4" xfId="0" applyFont="1" applyBorder="1" applyAlignment="1" applyProtection="1">
      <alignment horizontal="left" vertical="center" indent="1"/>
      <protection locked="0"/>
    </xf>
    <xf numFmtId="0" fontId="29" fillId="0" borderId="2" xfId="0" applyFont="1" applyBorder="1" applyAlignment="1" applyProtection="1">
      <alignment horizontal="left" vertical="center" indent="1"/>
      <protection locked="0"/>
    </xf>
    <xf numFmtId="0" fontId="29" fillId="0" borderId="6" xfId="0" applyFont="1" applyBorder="1" applyAlignment="1" applyProtection="1">
      <alignment horizontal="left" vertical="center" indent="1"/>
      <protection locked="0"/>
    </xf>
    <xf numFmtId="0" fontId="20" fillId="0" borderId="13" xfId="7" applyFont="1" applyFill="1" applyBorder="1" applyAlignment="1" applyProtection="1">
      <alignment horizontal="center" vertical="center" wrapText="1"/>
    </xf>
    <xf numFmtId="0" fontId="20" fillId="0" borderId="14" xfId="7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8" fillId="0" borderId="14" xfId="8" applyFont="1" applyFill="1" applyBorder="1" applyAlignment="1" applyProtection="1">
      <alignment horizontal="left" vertical="center" indent="1"/>
    </xf>
    <xf numFmtId="0" fontId="12" fillId="0" borderId="0" xfId="7" applyFill="1"/>
    <xf numFmtId="0" fontId="8" fillId="0" borderId="17" xfId="7" applyFont="1" applyFill="1" applyBorder="1" applyAlignment="1" applyProtection="1">
      <alignment horizontal="center" vertical="center" wrapText="1"/>
    </xf>
    <xf numFmtId="0" fontId="22" fillId="0" borderId="0" xfId="7" applyFont="1" applyFill="1"/>
    <xf numFmtId="0" fontId="24" fillId="0" borderId="0" xfId="7" applyFont="1" applyFill="1"/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right" vertical="center"/>
    </xf>
    <xf numFmtId="165" fontId="4" fillId="0" borderId="0" xfId="0" applyNumberFormat="1" applyFont="1" applyFill="1" applyAlignment="1">
      <alignment horizontal="center" vertical="center" wrapText="1"/>
    </xf>
    <xf numFmtId="165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5" fontId="8" fillId="0" borderId="17" xfId="0" applyNumberFormat="1" applyFont="1" applyFill="1" applyBorder="1" applyAlignment="1" applyProtection="1">
      <alignment horizontal="center" vertical="center" wrapText="1"/>
    </xf>
    <xf numFmtId="165" fontId="20" fillId="0" borderId="18" xfId="0" applyNumberFormat="1" applyFont="1" applyFill="1" applyBorder="1" applyAlignment="1" applyProtection="1">
      <alignment horizontal="center" vertical="center" wrapText="1"/>
    </xf>
    <xf numFmtId="165" fontId="20" fillId="0" borderId="19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22" fillId="0" borderId="20" xfId="0" applyNumberFormat="1" applyFont="1" applyFill="1" applyBorder="1" applyAlignment="1" applyProtection="1">
      <alignment vertical="center" wrapText="1"/>
    </xf>
    <xf numFmtId="165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21" xfId="0" applyNumberFormat="1" applyFont="1" applyFill="1" applyBorder="1" applyAlignment="1" applyProtection="1">
      <alignment vertical="center" wrapText="1"/>
    </xf>
    <xf numFmtId="165" fontId="20" fillId="0" borderId="14" xfId="0" applyNumberFormat="1" applyFont="1" applyFill="1" applyBorder="1" applyAlignment="1" applyProtection="1">
      <alignment vertical="center" wrapText="1"/>
    </xf>
    <xf numFmtId="165" fontId="20" fillId="0" borderId="17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19" fillId="0" borderId="2" xfId="0" applyNumberFormat="1" applyFont="1" applyFill="1" applyBorder="1" applyAlignment="1" applyProtection="1">
      <alignment vertical="center" wrapText="1"/>
      <protection locked="0"/>
    </xf>
    <xf numFmtId="165" fontId="19" fillId="0" borderId="20" xfId="0" applyNumberFormat="1" applyFont="1" applyFill="1" applyBorder="1" applyAlignment="1" applyProtection="1">
      <alignment vertical="center" wrapText="1"/>
    </xf>
    <xf numFmtId="165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9" fillId="0" borderId="6" xfId="0" applyNumberFormat="1" applyFont="1" applyFill="1" applyBorder="1" applyAlignment="1" applyProtection="1">
      <alignment vertical="center" wrapText="1"/>
      <protection locked="0"/>
    </xf>
    <xf numFmtId="165" fontId="19" fillId="0" borderId="21" xfId="0" applyNumberFormat="1" applyFont="1" applyFill="1" applyBorder="1" applyAlignment="1" applyProtection="1">
      <alignment vertical="center" wrapText="1"/>
    </xf>
    <xf numFmtId="165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5" fontId="22" fillId="0" borderId="22" xfId="0" applyNumberFormat="1" applyFont="1" applyFill="1" applyBorder="1" applyAlignment="1" applyProtection="1">
      <alignment vertical="center" wrapText="1"/>
    </xf>
    <xf numFmtId="165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5" fontId="10" fillId="0" borderId="0" xfId="0" applyNumberFormat="1" applyFont="1" applyFill="1" applyAlignment="1">
      <alignment horizontal="center" vertical="center" wrapText="1"/>
    </xf>
    <xf numFmtId="165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5" fontId="2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8" xfId="0" applyFont="1" applyFill="1" applyBorder="1" applyAlignment="1">
      <alignment horizontal="center" vertical="center" wrapText="1"/>
    </xf>
    <xf numFmtId="165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2" xfId="0" applyFont="1" applyFill="1" applyBorder="1" applyAlignment="1" applyProtection="1">
      <alignment vertical="center" wrapText="1"/>
      <protection locked="0"/>
    </xf>
    <xf numFmtId="0" fontId="29" fillId="0" borderId="27" xfId="0" applyFont="1" applyFill="1" applyBorder="1" applyAlignment="1" applyProtection="1">
      <alignment vertical="center" wrapText="1"/>
      <protection locked="0"/>
    </xf>
    <xf numFmtId="165" fontId="2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3" fillId="0" borderId="0" xfId="0" applyFont="1" applyFill="1"/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0" fillId="0" borderId="15" xfId="8" applyFont="1" applyFill="1" applyBorder="1" applyAlignment="1" applyProtection="1">
      <alignment horizontal="center" vertical="center" wrapText="1"/>
    </xf>
    <xf numFmtId="0" fontId="30" fillId="0" borderId="16" xfId="8" applyFont="1" applyFill="1" applyBorder="1" applyAlignment="1" applyProtection="1">
      <alignment horizontal="center" vertical="center"/>
    </xf>
    <xf numFmtId="0" fontId="30" fillId="0" borderId="29" xfId="8" applyFont="1" applyFill="1" applyBorder="1" applyAlignment="1" applyProtection="1">
      <alignment horizontal="center" vertical="center"/>
    </xf>
    <xf numFmtId="0" fontId="12" fillId="0" borderId="0" xfId="8" applyFill="1" applyProtection="1"/>
    <xf numFmtId="0" fontId="22" fillId="0" borderId="13" xfId="8" applyFont="1" applyFill="1" applyBorder="1" applyAlignment="1" applyProtection="1">
      <alignment horizontal="left" vertical="center" indent="1"/>
    </xf>
    <xf numFmtId="0" fontId="12" fillId="0" borderId="0" xfId="8" applyFill="1" applyAlignment="1" applyProtection="1">
      <alignment vertical="center"/>
    </xf>
    <xf numFmtId="0" fontId="22" fillId="0" borderId="7" xfId="8" applyFont="1" applyFill="1" applyBorder="1" applyAlignment="1" applyProtection="1">
      <alignment horizontal="left" vertical="center" indent="1"/>
    </xf>
    <xf numFmtId="165" fontId="22" fillId="0" borderId="30" xfId="8" applyNumberFormat="1" applyFont="1" applyFill="1" applyBorder="1" applyAlignment="1" applyProtection="1">
      <alignment vertical="center"/>
    </xf>
    <xf numFmtId="0" fontId="22" fillId="0" borderId="8" xfId="8" applyFont="1" applyFill="1" applyBorder="1" applyAlignment="1" applyProtection="1">
      <alignment horizontal="left" vertical="center" indent="1"/>
    </xf>
    <xf numFmtId="165" fontId="22" fillId="0" borderId="20" xfId="8" applyNumberFormat="1" applyFont="1" applyFill="1" applyBorder="1" applyAlignment="1" applyProtection="1">
      <alignment vertical="center"/>
    </xf>
    <xf numFmtId="0" fontId="12" fillId="0" borderId="0" xfId="8" applyFill="1" applyAlignment="1" applyProtection="1">
      <alignment vertical="center"/>
      <protection locked="0"/>
    </xf>
    <xf numFmtId="165" fontId="22" fillId="0" borderId="26" xfId="8" applyNumberFormat="1" applyFont="1" applyFill="1" applyBorder="1" applyAlignment="1" applyProtection="1">
      <alignment vertical="center"/>
    </xf>
    <xf numFmtId="165" fontId="20" fillId="0" borderId="17" xfId="8" applyNumberFormat="1" applyFont="1" applyFill="1" applyBorder="1" applyAlignment="1" applyProtection="1">
      <alignment vertical="center"/>
    </xf>
    <xf numFmtId="0" fontId="22" fillId="0" borderId="9" xfId="8" applyFont="1" applyFill="1" applyBorder="1" applyAlignment="1" applyProtection="1">
      <alignment horizontal="left" vertical="center" indent="1"/>
    </xf>
    <xf numFmtId="0" fontId="20" fillId="0" borderId="13" xfId="8" applyFont="1" applyFill="1" applyBorder="1" applyAlignment="1" applyProtection="1">
      <alignment horizontal="left" vertical="center" indent="1"/>
    </xf>
    <xf numFmtId="165" fontId="20" fillId="0" borderId="17" xfId="8" applyNumberFormat="1" applyFont="1" applyFill="1" applyBorder="1" applyProtection="1"/>
    <xf numFmtId="0" fontId="12" fillId="0" borderId="0" xfId="8" applyFill="1" applyProtection="1">
      <protection locked="0"/>
    </xf>
    <xf numFmtId="0" fontId="15" fillId="0" borderId="0" xfId="8" applyFont="1" applyFill="1" applyProtection="1"/>
    <xf numFmtId="0" fontId="34" fillId="0" borderId="0" xfId="8" applyFont="1" applyFill="1" applyProtection="1">
      <protection locked="0"/>
    </xf>
    <xf numFmtId="0" fontId="23" fillId="0" borderId="0" xfId="8" applyFont="1" applyFill="1" applyProtection="1">
      <protection locked="0"/>
    </xf>
    <xf numFmtId="165" fontId="20" fillId="2" borderId="14" xfId="0" applyNumberFormat="1" applyFont="1" applyFill="1" applyBorder="1" applyAlignment="1" applyProtection="1">
      <alignment vertical="center" wrapText="1"/>
    </xf>
    <xf numFmtId="165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" xfId="0" applyFont="1" applyFill="1" applyBorder="1" applyAlignment="1" applyProtection="1">
      <alignment vertical="center" wrapText="1"/>
      <protection locked="0"/>
    </xf>
    <xf numFmtId="0" fontId="28" fillId="0" borderId="14" xfId="7" applyFont="1" applyFill="1" applyBorder="1" applyAlignment="1" applyProtection="1">
      <alignment horizontal="left" vertical="center" wrapText="1" indent="1"/>
    </xf>
    <xf numFmtId="0" fontId="23" fillId="0" borderId="0" xfId="7" applyFont="1" applyFill="1"/>
    <xf numFmtId="165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7" applyFont="1" applyFill="1" applyBorder="1" applyAlignment="1" applyProtection="1">
      <alignment horizontal="left" vertical="center" wrapText="1"/>
    </xf>
    <xf numFmtId="165" fontId="29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165" fontId="35" fillId="0" borderId="32" xfId="7" applyNumberFormat="1" applyFont="1" applyFill="1" applyBorder="1" applyAlignment="1" applyProtection="1">
      <alignment horizontal="left" vertical="center"/>
    </xf>
    <xf numFmtId="0" fontId="29" fillId="0" borderId="19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indent="6"/>
    </xf>
    <xf numFmtId="0" fontId="22" fillId="0" borderId="2" xfId="7" applyFont="1" applyFill="1" applyBorder="1" applyAlignment="1" applyProtection="1">
      <alignment horizontal="left" vertical="center" wrapText="1" indent="6"/>
    </xf>
    <xf numFmtId="0" fontId="22" fillId="0" borderId="6" xfId="7" applyFont="1" applyFill="1" applyBorder="1" applyAlignment="1" applyProtection="1">
      <alignment horizontal="left" vertical="center" wrapText="1" indent="6"/>
    </xf>
    <xf numFmtId="0" fontId="22" fillId="0" borderId="27" xfId="7" applyFont="1" applyFill="1" applyBorder="1" applyAlignment="1" applyProtection="1">
      <alignment horizontal="left" vertical="center" wrapText="1" indent="6"/>
    </xf>
    <xf numFmtId="0" fontId="42" fillId="0" borderId="0" xfId="0" applyFont="1" applyFill="1"/>
    <xf numFmtId="0" fontId="43" fillId="0" borderId="0" xfId="0" applyFont="1"/>
    <xf numFmtId="0" fontId="15" fillId="0" borderId="0" xfId="7" applyFont="1" applyFill="1" applyBorder="1"/>
    <xf numFmtId="0" fontId="2" fillId="0" borderId="0" xfId="7" applyFont="1" applyFill="1"/>
    <xf numFmtId="165" fontId="5" fillId="0" borderId="0" xfId="7" applyNumberFormat="1" applyFont="1" applyFill="1" applyBorder="1" applyAlignment="1" applyProtection="1">
      <alignment horizontal="centerContinuous" vertical="center"/>
    </xf>
    <xf numFmtId="0" fontId="15" fillId="0" borderId="8" xfId="7" applyFont="1" applyFill="1" applyBorder="1" applyAlignment="1">
      <alignment horizontal="center" vertical="center"/>
    </xf>
    <xf numFmtId="0" fontId="15" fillId="0" borderId="9" xfId="7" applyFont="1" applyFill="1" applyBorder="1" applyAlignment="1">
      <alignment horizontal="center" vertical="center"/>
    </xf>
    <xf numFmtId="0" fontId="15" fillId="0" borderId="13" xfId="7" applyFont="1" applyFill="1" applyBorder="1" applyAlignment="1">
      <alignment horizontal="center" vertical="center"/>
    </xf>
    <xf numFmtId="0" fontId="15" fillId="0" borderId="14" xfId="7" applyFont="1" applyFill="1" applyBorder="1" applyAlignment="1">
      <alignment horizontal="center" vertical="center"/>
    </xf>
    <xf numFmtId="0" fontId="15" fillId="0" borderId="17" xfId="7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7" applyFont="1" applyFill="1" applyBorder="1" applyAlignment="1">
      <alignment horizontal="center" vertical="center"/>
    </xf>
    <xf numFmtId="0" fontId="31" fillId="0" borderId="14" xfId="7" applyFont="1" applyFill="1" applyBorder="1"/>
    <xf numFmtId="0" fontId="8" fillId="0" borderId="33" xfId="7" applyFont="1" applyFill="1" applyBorder="1" applyAlignment="1" applyProtection="1">
      <alignment horizontal="center" vertical="center" wrapText="1"/>
    </xf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1" fillId="0" borderId="0" xfId="0" applyFont="1" applyFill="1"/>
    <xf numFmtId="165" fontId="29" fillId="0" borderId="3" xfId="0" applyNumberFormat="1" applyFont="1" applyFill="1" applyBorder="1" applyAlignment="1" applyProtection="1">
      <alignment vertical="center"/>
      <protection locked="0"/>
    </xf>
    <xf numFmtId="165" fontId="29" fillId="0" borderId="2" xfId="0" applyNumberFormat="1" applyFont="1" applyFill="1" applyBorder="1" applyAlignment="1" applyProtection="1">
      <alignment vertical="center"/>
      <protection locked="0"/>
    </xf>
    <xf numFmtId="165" fontId="29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7" applyFont="1" applyFill="1" applyBorder="1" applyProtection="1">
      <protection locked="0"/>
    </xf>
    <xf numFmtId="0" fontId="15" fillId="0" borderId="2" xfId="7" applyFont="1" applyFill="1" applyBorder="1" applyProtection="1">
      <protection locked="0"/>
    </xf>
    <xf numFmtId="0" fontId="15" fillId="0" borderId="6" xfId="7" applyFont="1" applyFill="1" applyBorder="1" applyProtection="1">
      <protection locked="0"/>
    </xf>
    <xf numFmtId="0" fontId="28" fillId="0" borderId="11" xfId="7" applyFont="1" applyFill="1" applyBorder="1" applyAlignment="1" applyProtection="1">
      <alignment horizontal="center" vertical="center" wrapText="1"/>
    </xf>
    <xf numFmtId="0" fontId="28" fillId="0" borderId="4" xfId="7" applyFont="1" applyFill="1" applyBorder="1" applyAlignment="1" applyProtection="1">
      <alignment horizontal="center" vertical="center" wrapText="1"/>
    </xf>
    <xf numFmtId="0" fontId="28" fillId="0" borderId="34" xfId="7" applyFont="1" applyFill="1" applyBorder="1" applyAlignment="1" applyProtection="1">
      <alignment horizontal="center" vertical="center" wrapText="1"/>
    </xf>
    <xf numFmtId="0" fontId="29" fillId="0" borderId="13" xfId="7" applyFont="1" applyFill="1" applyBorder="1" applyAlignment="1" applyProtection="1">
      <alignment horizontal="center" vertical="center"/>
    </xf>
    <xf numFmtId="0" fontId="29" fillId="0" borderId="11" xfId="7" applyFont="1" applyFill="1" applyBorder="1" applyAlignment="1" applyProtection="1">
      <alignment horizontal="center" vertical="center"/>
    </xf>
    <xf numFmtId="0" fontId="29" fillId="0" borderId="8" xfId="7" applyFont="1" applyFill="1" applyBorder="1" applyAlignment="1" applyProtection="1">
      <alignment horizontal="center" vertical="center"/>
    </xf>
    <xf numFmtId="0" fontId="29" fillId="0" borderId="10" xfId="7" applyFont="1" applyFill="1" applyBorder="1" applyAlignment="1" applyProtection="1">
      <alignment horizontal="center" vertical="center"/>
    </xf>
    <xf numFmtId="167" fontId="28" fillId="0" borderId="17" xfId="1" applyNumberFormat="1" applyFont="1" applyFill="1" applyBorder="1" applyProtection="1"/>
    <xf numFmtId="167" fontId="29" fillId="0" borderId="34" xfId="1" applyNumberFormat="1" applyFont="1" applyFill="1" applyBorder="1" applyProtection="1">
      <protection locked="0"/>
    </xf>
    <xf numFmtId="167" fontId="29" fillId="0" borderId="20" xfId="1" applyNumberFormat="1" applyFont="1" applyFill="1" applyBorder="1" applyProtection="1">
      <protection locked="0"/>
    </xf>
    <xf numFmtId="167" fontId="29" fillId="0" borderId="21" xfId="1" applyNumberFormat="1" applyFont="1" applyFill="1" applyBorder="1" applyProtection="1">
      <protection locked="0"/>
    </xf>
    <xf numFmtId="0" fontId="29" fillId="0" borderId="4" xfId="7" applyFont="1" applyFill="1" applyBorder="1" applyProtection="1">
      <protection locked="0"/>
    </xf>
    <xf numFmtId="0" fontId="29" fillId="0" borderId="2" xfId="7" applyFont="1" applyFill="1" applyBorder="1" applyProtection="1">
      <protection locked="0"/>
    </xf>
    <xf numFmtId="0" fontId="29" fillId="0" borderId="6" xfId="7" applyFont="1" applyFill="1" applyBorder="1" applyProtection="1">
      <protection locked="0"/>
    </xf>
    <xf numFmtId="165" fontId="0" fillId="0" borderId="0" xfId="0" applyNumberFormat="1" applyFill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center" vertical="center" wrapText="1"/>
    </xf>
    <xf numFmtId="165" fontId="8" fillId="0" borderId="14" xfId="0" applyNumberFormat="1" applyFont="1" applyFill="1" applyBorder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left" vertical="center" wrapText="1"/>
    </xf>
    <xf numFmtId="165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6" fillId="0" borderId="31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8"/>
    </xf>
    <xf numFmtId="0" fontId="29" fillId="0" borderId="3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30" fillId="0" borderId="19" xfId="0" applyFont="1" applyFill="1" applyBorder="1" applyAlignment="1" applyProtection="1">
      <alignment vertical="center" wrapText="1"/>
    </xf>
    <xf numFmtId="165" fontId="28" fillId="0" borderId="19" xfId="0" applyNumberFormat="1" applyFont="1" applyFill="1" applyBorder="1" applyAlignment="1" applyProtection="1">
      <alignment vertical="center" wrapText="1"/>
    </xf>
    <xf numFmtId="165" fontId="28" fillId="0" borderId="35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29" fillId="0" borderId="11" xfId="0" applyFont="1" applyBorder="1" applyAlignment="1" applyProtection="1">
      <alignment horizontal="right" vertical="center" indent="1"/>
    </xf>
    <xf numFmtId="0" fontId="29" fillId="0" borderId="8" xfId="0" applyFont="1" applyBorder="1" applyAlignment="1" applyProtection="1">
      <alignment horizontal="right" vertical="center" indent="1"/>
    </xf>
    <xf numFmtId="0" fontId="29" fillId="0" borderId="10" xfId="0" applyFont="1" applyBorder="1" applyAlignment="1" applyProtection="1">
      <alignment horizontal="right" vertical="center" indent="1"/>
    </xf>
    <xf numFmtId="165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9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34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20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20" xfId="0" applyNumberFormat="1" applyFont="1" applyFill="1" applyBorder="1" applyAlignment="1" applyProtection="1">
      <alignment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17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9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165" fontId="8" fillId="0" borderId="38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39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9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9" fillId="0" borderId="9" xfId="0" applyFont="1" applyFill="1" applyBorder="1" applyAlignment="1" applyProtection="1">
      <alignment horizontal="center" vertical="center"/>
    </xf>
    <xf numFmtId="165" fontId="28" fillId="0" borderId="26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165" fontId="28" fillId="0" borderId="20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65" fontId="28" fillId="0" borderId="21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65" fontId="28" fillId="0" borderId="14" xfId="0" applyNumberFormat="1" applyFont="1" applyFill="1" applyBorder="1" applyAlignment="1" applyProtection="1">
      <alignment vertical="center"/>
    </xf>
    <xf numFmtId="165" fontId="28" fillId="0" borderId="17" xfId="0" applyNumberFormat="1" applyFont="1" applyFill="1" applyBorder="1" applyAlignment="1" applyProtection="1">
      <alignment vertical="center"/>
    </xf>
    <xf numFmtId="0" fontId="0" fillId="0" borderId="42" xfId="0" applyFill="1" applyBorder="1" applyProtection="1"/>
    <xf numFmtId="0" fontId="6" fillId="0" borderId="42" xfId="0" applyFont="1" applyFill="1" applyBorder="1" applyAlignment="1" applyProtection="1">
      <alignment horizontal="center"/>
    </xf>
    <xf numFmtId="0" fontId="41" fillId="0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165" fontId="20" fillId="0" borderId="33" xfId="7" applyNumberFormat="1" applyFont="1" applyFill="1" applyBorder="1" applyAlignment="1" applyProtection="1">
      <alignment horizontal="right" vertical="center" wrapText="1" indent="1"/>
    </xf>
    <xf numFmtId="165" fontId="22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5" xfId="0" applyNumberFormat="1" applyFont="1" applyFill="1" applyBorder="1" applyAlignment="1" applyProtection="1">
      <alignment horizontal="center" vertical="center"/>
    </xf>
    <xf numFmtId="165" fontId="8" fillId="0" borderId="28" xfId="0" applyNumberFormat="1" applyFont="1" applyFill="1" applyBorder="1" applyAlignment="1" applyProtection="1">
      <alignment horizontal="center" vertical="center" wrapText="1"/>
    </xf>
    <xf numFmtId="165" fontId="20" fillId="0" borderId="40" xfId="0" applyNumberFormat="1" applyFont="1" applyFill="1" applyBorder="1" applyAlignment="1" applyProtection="1">
      <alignment horizontal="center" vertical="center" wrapText="1"/>
    </xf>
    <xf numFmtId="165" fontId="20" fillId="0" borderId="22" xfId="0" applyNumberFormat="1" applyFont="1" applyFill="1" applyBorder="1" applyAlignment="1" applyProtection="1">
      <alignment horizontal="center" vertical="center" wrapText="1"/>
    </xf>
    <xf numFmtId="165" fontId="20" fillId="0" borderId="46" xfId="0" applyNumberFormat="1" applyFont="1" applyFill="1" applyBorder="1" applyAlignment="1" applyProtection="1">
      <alignment horizontal="center" vertical="center" wrapText="1"/>
    </xf>
    <xf numFmtId="165" fontId="20" fillId="0" borderId="17" xfId="0" applyNumberFormat="1" applyFont="1" applyFill="1" applyBorder="1" applyAlignment="1" applyProtection="1">
      <alignment horizontal="center" vertical="center" wrapText="1"/>
    </xf>
    <xf numFmtId="165" fontId="20" fillId="0" borderId="47" xfId="0" applyNumberFormat="1" applyFont="1" applyFill="1" applyBorder="1" applyAlignment="1" applyProtection="1">
      <alignment horizontal="center" vertical="center" wrapText="1"/>
    </xf>
    <xf numFmtId="165" fontId="20" fillId="0" borderId="13" xfId="0" applyNumberFormat="1" applyFont="1" applyFill="1" applyBorder="1" applyAlignment="1" applyProtection="1">
      <alignment horizontal="center" vertical="center" wrapText="1"/>
    </xf>
    <xf numFmtId="165" fontId="20" fillId="0" borderId="22" xfId="0" applyNumberFormat="1" applyFont="1" applyFill="1" applyBorder="1" applyAlignment="1" applyProtection="1">
      <alignment horizontal="left" vertical="center" wrapText="1" indent="1"/>
    </xf>
    <xf numFmtId="165" fontId="20" fillId="0" borderId="8" xfId="0" applyNumberFormat="1" applyFont="1" applyFill="1" applyBorder="1" applyAlignment="1" applyProtection="1">
      <alignment horizontal="center" vertical="center" wrapText="1"/>
    </xf>
    <xf numFmtId="165" fontId="22" fillId="0" borderId="23" xfId="0" applyNumberFormat="1" applyFont="1" applyFill="1" applyBorder="1" applyAlignment="1" applyProtection="1">
      <alignment vertical="center" wrapText="1"/>
    </xf>
    <xf numFmtId="165" fontId="20" fillId="0" borderId="10" xfId="0" applyNumberFormat="1" applyFont="1" applyFill="1" applyBorder="1" applyAlignment="1" applyProtection="1">
      <alignment horizontal="center" vertical="center" wrapText="1"/>
    </xf>
    <xf numFmtId="165" fontId="22" fillId="0" borderId="24" xfId="0" applyNumberFormat="1" applyFont="1" applyFill="1" applyBorder="1" applyAlignment="1" applyProtection="1">
      <alignment vertical="center" wrapText="1"/>
    </xf>
    <xf numFmtId="165" fontId="28" fillId="0" borderId="22" xfId="0" applyNumberFormat="1" applyFont="1" applyFill="1" applyBorder="1" applyAlignment="1" applyProtection="1">
      <alignment horizontal="left" vertical="center" wrapText="1" indent="1"/>
    </xf>
    <xf numFmtId="165" fontId="20" fillId="0" borderId="7" xfId="0" applyNumberFormat="1" applyFont="1" applyFill="1" applyBorder="1" applyAlignment="1" applyProtection="1">
      <alignment horizontal="center" vertical="center" wrapText="1"/>
    </xf>
    <xf numFmtId="165" fontId="22" fillId="0" borderId="47" xfId="0" applyNumberFormat="1" applyFont="1" applyFill="1" applyBorder="1" applyAlignment="1" applyProtection="1">
      <alignment vertical="center" wrapText="1"/>
    </xf>
    <xf numFmtId="0" fontId="22" fillId="0" borderId="2" xfId="8" applyFont="1" applyFill="1" applyBorder="1" applyAlignment="1" applyProtection="1">
      <alignment horizontal="left" vertical="center" indent="1"/>
    </xf>
    <xf numFmtId="0" fontId="22" fillId="0" borderId="3" xfId="8" applyFont="1" applyFill="1" applyBorder="1" applyAlignment="1" applyProtection="1">
      <alignment horizontal="left" vertical="center" wrapText="1" indent="1"/>
    </xf>
    <xf numFmtId="0" fontId="22" fillId="0" borderId="2" xfId="8" applyFont="1" applyFill="1" applyBorder="1" applyAlignment="1" applyProtection="1">
      <alignment horizontal="left" vertical="center" wrapText="1" indent="1"/>
    </xf>
    <xf numFmtId="0" fontId="22" fillId="0" borderId="3" xfId="8" applyFont="1" applyFill="1" applyBorder="1" applyAlignment="1" applyProtection="1">
      <alignment horizontal="left" vertical="center" indent="1"/>
    </xf>
    <xf numFmtId="0" fontId="8" fillId="0" borderId="14" xfId="8" applyFont="1" applyFill="1" applyBorder="1" applyAlignment="1" applyProtection="1">
      <alignment horizontal="left" indent="1"/>
    </xf>
    <xf numFmtId="165" fontId="29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5" fontId="20" fillId="0" borderId="29" xfId="7" applyNumberFormat="1" applyFont="1" applyFill="1" applyBorder="1" applyAlignment="1" applyProtection="1">
      <alignment horizontal="right" vertical="center" wrapText="1" indent="1"/>
    </xf>
    <xf numFmtId="165" fontId="20" fillId="0" borderId="17" xfId="7" applyNumberFormat="1" applyFont="1" applyFill="1" applyBorder="1" applyAlignment="1" applyProtection="1">
      <alignment horizontal="right" vertical="center" wrapText="1" indent="1"/>
    </xf>
    <xf numFmtId="165" fontId="22" fillId="0" borderId="34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7" xfId="7" applyNumberFormat="1" applyFont="1" applyFill="1" applyBorder="1" applyAlignment="1" applyProtection="1">
      <alignment horizontal="right" vertical="center" wrapText="1" indent="1"/>
    </xf>
    <xf numFmtId="165" fontId="7" fillId="0" borderId="0" xfId="7" applyNumberFormat="1" applyFont="1" applyFill="1" applyBorder="1" applyAlignment="1" applyProtection="1">
      <alignment horizontal="right" vertical="center" wrapText="1" indent="1"/>
    </xf>
    <xf numFmtId="165" fontId="22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right" vertical="center"/>
    </xf>
    <xf numFmtId="165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4" xfId="0" applyNumberFormat="1" applyFont="1" applyFill="1" applyBorder="1" applyAlignment="1" applyProtection="1">
      <alignment horizontal="right" vertical="center" wrapText="1" indent="1"/>
    </xf>
    <xf numFmtId="165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7" xfId="0" applyNumberFormat="1" applyFont="1" applyFill="1" applyBorder="1" applyAlignment="1" applyProtection="1">
      <alignment horizontal="right" vertical="center" wrapText="1" indent="1"/>
    </xf>
    <xf numFmtId="165" fontId="2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8" fillId="0" borderId="13" xfId="0" applyNumberFormat="1" applyFont="1" applyFill="1" applyBorder="1" applyAlignment="1" applyProtection="1">
      <alignment horizontal="centerContinuous" vertical="center" wrapText="1"/>
    </xf>
    <xf numFmtId="165" fontId="8" fillId="0" borderId="14" xfId="0" applyNumberFormat="1" applyFont="1" applyFill="1" applyBorder="1" applyAlignment="1" applyProtection="1">
      <alignment horizontal="centerContinuous" vertical="center" wrapText="1"/>
    </xf>
    <xf numFmtId="165" fontId="8" fillId="0" borderId="17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8" fillId="0" borderId="22" xfId="0" applyNumberFormat="1" applyFont="1" applyFill="1" applyBorder="1" applyAlignment="1" applyProtection="1">
      <alignment horizontal="center" vertical="center" wrapText="1"/>
    </xf>
    <xf numFmtId="165" fontId="28" fillId="0" borderId="13" xfId="0" applyNumberFormat="1" applyFont="1" applyFill="1" applyBorder="1" applyAlignment="1" applyProtection="1">
      <alignment horizontal="center" vertical="center" wrapText="1"/>
    </xf>
    <xf numFmtId="165" fontId="28" fillId="0" borderId="14" xfId="0" applyNumberFormat="1" applyFont="1" applyFill="1" applyBorder="1" applyAlignment="1" applyProtection="1">
      <alignment horizontal="center" vertical="center" wrapText="1"/>
    </xf>
    <xf numFmtId="165" fontId="28" fillId="0" borderId="17" xfId="0" applyNumberFormat="1" applyFont="1" applyFill="1" applyBorder="1" applyAlignment="1" applyProtection="1">
      <alignment horizontal="center" vertical="center" wrapText="1"/>
    </xf>
    <xf numFmtId="165" fontId="28" fillId="0" borderId="0" xfId="0" applyNumberFormat="1" applyFont="1" applyFill="1" applyAlignment="1" applyProtection="1">
      <alignment horizontal="center" vertical="center" wrapText="1"/>
    </xf>
    <xf numFmtId="165" fontId="0" fillId="0" borderId="25" xfId="0" applyNumberFormat="1" applyFill="1" applyBorder="1" applyAlignment="1" applyProtection="1">
      <alignment horizontal="left" vertical="center" wrapText="1" indent="1"/>
    </xf>
    <xf numFmtId="165" fontId="22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23" xfId="0" applyNumberFormat="1" applyFill="1" applyBorder="1" applyAlignment="1" applyProtection="1">
      <alignment horizontal="left" vertical="center" wrapText="1" indent="1"/>
    </xf>
    <xf numFmtId="165" fontId="22" fillId="0" borderId="8" xfId="0" applyNumberFormat="1" applyFont="1" applyFill="1" applyBorder="1" applyAlignment="1" applyProtection="1">
      <alignment horizontal="left" vertical="center" wrapText="1" indent="1"/>
    </xf>
    <xf numFmtId="165" fontId="22" fillId="0" borderId="49" xfId="0" applyNumberFormat="1" applyFont="1" applyFill="1" applyBorder="1" applyAlignment="1" applyProtection="1">
      <alignment horizontal="left" vertical="center" wrapText="1" indent="1"/>
    </xf>
    <xf numFmtId="165" fontId="31" fillId="0" borderId="22" xfId="0" applyNumberFormat="1" applyFont="1" applyFill="1" applyBorder="1" applyAlignment="1" applyProtection="1">
      <alignment horizontal="left" vertical="center" wrapText="1" indent="1"/>
    </xf>
    <xf numFmtId="165" fontId="1" fillId="0" borderId="47" xfId="0" applyNumberFormat="1" applyFont="1" applyFill="1" applyBorder="1" applyAlignment="1" applyProtection="1">
      <alignment horizontal="left" vertical="center" wrapText="1" indent="1"/>
    </xf>
    <xf numFmtId="165" fontId="29" fillId="0" borderId="7" xfId="0" applyNumberFormat="1" applyFont="1" applyFill="1" applyBorder="1" applyAlignment="1" applyProtection="1">
      <alignment horizontal="left" vertical="center" wrapText="1" indent="1"/>
    </xf>
    <xf numFmtId="165" fontId="29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23" xfId="0" applyNumberFormat="1" applyFont="1" applyFill="1" applyBorder="1" applyAlignment="1" applyProtection="1">
      <alignment horizontal="left" vertical="center" wrapText="1" indent="1"/>
    </xf>
    <xf numFmtId="165" fontId="33" fillId="0" borderId="2" xfId="0" applyNumberFormat="1" applyFont="1" applyFill="1" applyBorder="1" applyAlignment="1" applyProtection="1">
      <alignment horizontal="right" vertical="center" wrapText="1" indent="1"/>
    </xf>
    <xf numFmtId="165" fontId="31" fillId="0" borderId="13" xfId="0" applyNumberFormat="1" applyFont="1" applyFill="1" applyBorder="1" applyAlignment="1" applyProtection="1">
      <alignment horizontal="left" vertical="center" wrapText="1" indent="1"/>
    </xf>
    <xf numFmtId="165" fontId="31" fillId="0" borderId="33" xfId="0" applyNumberFormat="1" applyFont="1" applyFill="1" applyBorder="1" applyAlignment="1" applyProtection="1">
      <alignment horizontal="right" vertical="center" wrapText="1" indent="1"/>
    </xf>
    <xf numFmtId="165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3" fillId="0" borderId="7" xfId="0" applyNumberFormat="1" applyFont="1" applyFill="1" applyBorder="1" applyAlignment="1" applyProtection="1">
      <alignment horizontal="left" vertical="center" wrapText="1" indent="1"/>
    </xf>
    <xf numFmtId="165" fontId="29" fillId="0" borderId="8" xfId="0" applyNumberFormat="1" applyFont="1" applyFill="1" applyBorder="1" applyAlignment="1" applyProtection="1">
      <alignment horizontal="left" vertical="center" wrapText="1" indent="2"/>
    </xf>
    <xf numFmtId="165" fontId="29" fillId="0" borderId="2" xfId="0" applyNumberFormat="1" applyFont="1" applyFill="1" applyBorder="1" applyAlignment="1" applyProtection="1">
      <alignment horizontal="left" vertical="center" wrapText="1" indent="2"/>
    </xf>
    <xf numFmtId="165" fontId="33" fillId="0" borderId="2" xfId="0" applyNumberFormat="1" applyFont="1" applyFill="1" applyBorder="1" applyAlignment="1" applyProtection="1">
      <alignment horizontal="left" vertical="center" wrapText="1" indent="1"/>
    </xf>
    <xf numFmtId="165" fontId="29" fillId="0" borderId="9" xfId="0" applyNumberFormat="1" applyFont="1" applyFill="1" applyBorder="1" applyAlignment="1" applyProtection="1">
      <alignment horizontal="left" vertical="center" wrapText="1" indent="1"/>
    </xf>
    <xf numFmtId="165" fontId="22" fillId="0" borderId="9" xfId="0" applyNumberFormat="1" applyFont="1" applyFill="1" applyBorder="1" applyAlignment="1" applyProtection="1">
      <alignment horizontal="left" vertical="center" wrapText="1" indent="2"/>
    </xf>
    <xf numFmtId="165" fontId="22" fillId="0" borderId="10" xfId="0" applyNumberFormat="1" applyFont="1" applyFill="1" applyBorder="1" applyAlignment="1" applyProtection="1">
      <alignment horizontal="left" vertical="center" wrapText="1" indent="2"/>
    </xf>
    <xf numFmtId="165" fontId="33" fillId="0" borderId="3" xfId="0" applyNumberFormat="1" applyFont="1" applyFill="1" applyBorder="1" applyAlignment="1" applyProtection="1">
      <alignment horizontal="right" vertical="center" wrapText="1" indent="1"/>
    </xf>
    <xf numFmtId="167" fontId="29" fillId="0" borderId="50" xfId="1" applyNumberFormat="1" applyFont="1" applyFill="1" applyBorder="1" applyProtection="1">
      <protection locked="0"/>
    </xf>
    <xf numFmtId="167" fontId="29" fillId="0" borderId="43" xfId="1" applyNumberFormat="1" applyFont="1" applyFill="1" applyBorder="1" applyProtection="1">
      <protection locked="0"/>
    </xf>
    <xf numFmtId="167" fontId="29" fillId="0" borderId="38" xfId="1" applyNumberFormat="1" applyFont="1" applyFill="1" applyBorder="1" applyProtection="1">
      <protection locked="0"/>
    </xf>
    <xf numFmtId="0" fontId="29" fillId="0" borderId="3" xfId="7" applyFont="1" applyFill="1" applyBorder="1" applyProtection="1"/>
    <xf numFmtId="165" fontId="8" fillId="0" borderId="38" xfId="0" applyNumberFormat="1" applyFont="1" applyFill="1" applyBorder="1" applyAlignment="1" applyProtection="1">
      <alignment horizontal="right" vertical="center" wrapText="1" indent="1"/>
    </xf>
    <xf numFmtId="165" fontId="2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3" xfId="0" applyNumberFormat="1" applyFont="1" applyFill="1" applyBorder="1" applyAlignment="1" applyProtection="1">
      <alignment horizontal="right" vertical="center" wrapText="1" indent="1"/>
    </xf>
    <xf numFmtId="165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5" fontId="20" fillId="0" borderId="33" xfId="0" applyNumberFormat="1" applyFont="1" applyFill="1" applyBorder="1" applyAlignment="1" applyProtection="1">
      <alignment horizontal="right" vertical="center" wrapText="1" indent="1"/>
    </xf>
    <xf numFmtId="165" fontId="20" fillId="0" borderId="17" xfId="0" applyNumberFormat="1" applyFont="1" applyFill="1" applyBorder="1" applyAlignment="1" applyProtection="1">
      <alignment horizontal="right" vertical="center" wrapText="1" indent="1"/>
    </xf>
    <xf numFmtId="49" fontId="8" fillId="0" borderId="34" xfId="0" applyNumberFormat="1" applyFont="1" applyFill="1" applyBorder="1" applyAlignment="1" applyProtection="1">
      <alignment horizontal="right" vertical="center"/>
    </xf>
    <xf numFmtId="49" fontId="8" fillId="0" borderId="51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2" xfId="7" applyFont="1" applyFill="1" applyBorder="1" applyAlignment="1" applyProtection="1">
      <alignment horizontal="center" vertical="center" wrapText="1"/>
    </xf>
    <xf numFmtId="0" fontId="7" fillId="0" borderId="52" xfId="7" applyFont="1" applyFill="1" applyBorder="1" applyAlignment="1" applyProtection="1">
      <alignment vertical="center" wrapText="1"/>
    </xf>
    <xf numFmtId="165" fontId="7" fillId="0" borderId="52" xfId="7" applyNumberFormat="1" applyFont="1" applyFill="1" applyBorder="1" applyAlignment="1" applyProtection="1">
      <alignment horizontal="right" vertical="center" wrapText="1" indent="1"/>
    </xf>
    <xf numFmtId="0" fontId="22" fillId="0" borderId="52" xfId="7" applyFont="1" applyFill="1" applyBorder="1" applyAlignment="1" applyProtection="1">
      <alignment horizontal="right" vertical="center" wrapText="1" indent="1"/>
      <protection locked="0"/>
    </xf>
    <xf numFmtId="165" fontId="29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31" fillId="0" borderId="15" xfId="0" applyFont="1" applyBorder="1" applyAlignment="1" applyProtection="1">
      <alignment horizontal="center" vertical="center" wrapText="1"/>
    </xf>
    <xf numFmtId="0" fontId="31" fillId="0" borderId="16" xfId="0" applyFont="1" applyBorder="1" applyAlignment="1" applyProtection="1">
      <alignment horizontal="center" vertical="center"/>
    </xf>
    <xf numFmtId="0" fontId="31" fillId="0" borderId="29" xfId="0" applyFont="1" applyBorder="1" applyAlignment="1" applyProtection="1">
      <alignment horizontal="center" vertical="center" wrapTex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7" applyFont="1" applyFill="1" applyProtection="1"/>
    <xf numFmtId="0" fontId="12" fillId="0" borderId="0" xfId="7" applyFont="1" applyFill="1" applyAlignment="1" applyProtection="1">
      <alignment horizontal="right" vertical="center" indent="1"/>
    </xf>
    <xf numFmtId="0" fontId="12" fillId="0" borderId="0" xfId="7" applyFont="1" applyFill="1"/>
    <xf numFmtId="0" fontId="12" fillId="0" borderId="0" xfId="7" applyFont="1" applyFill="1" applyAlignment="1">
      <alignment horizontal="right" vertical="center" indent="1"/>
    </xf>
    <xf numFmtId="0" fontId="39" fillId="0" borderId="2" xfId="0" applyFont="1" applyBorder="1" applyAlignment="1">
      <alignment horizontal="justify" wrapText="1"/>
    </xf>
    <xf numFmtId="0" fontId="39" fillId="0" borderId="2" xfId="0" applyFont="1" applyBorder="1" applyAlignment="1">
      <alignment wrapText="1"/>
    </xf>
    <xf numFmtId="0" fontId="39" fillId="0" borderId="27" xfId="0" applyFont="1" applyBorder="1" applyAlignment="1">
      <alignment wrapText="1"/>
    </xf>
    <xf numFmtId="0" fontId="44" fillId="0" borderId="0" xfId="0" applyFont="1" applyFill="1" applyAlignment="1" applyProtection="1">
      <alignment horizontal="left" vertical="center" wrapText="1"/>
    </xf>
    <xf numFmtId="0" fontId="44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5" fontId="0" fillId="0" borderId="47" xfId="0" applyNumberFormat="1" applyFill="1" applyBorder="1" applyAlignment="1" applyProtection="1">
      <alignment horizontal="left" vertical="center" wrapText="1" indent="1"/>
    </xf>
    <xf numFmtId="165" fontId="22" fillId="0" borderId="7" xfId="0" applyNumberFormat="1" applyFont="1" applyFill="1" applyBorder="1" applyAlignment="1" applyProtection="1">
      <alignment horizontal="left" vertical="center" wrapText="1" indent="1"/>
    </xf>
    <xf numFmtId="165" fontId="22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6" xfId="7" applyNumberFormat="1" applyFont="1" applyFill="1" applyBorder="1" applyAlignment="1" applyProtection="1">
      <alignment horizontal="right" vertical="center" wrapText="1" indent="1"/>
    </xf>
    <xf numFmtId="165" fontId="20" fillId="0" borderId="14" xfId="7" applyNumberFormat="1" applyFont="1" applyFill="1" applyBorder="1" applyAlignment="1" applyProtection="1">
      <alignment horizontal="right" vertical="center" wrapText="1" indent="1"/>
    </xf>
    <xf numFmtId="165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4" xfId="7" applyNumberFormat="1" applyFont="1" applyFill="1" applyBorder="1" applyAlignment="1" applyProtection="1">
      <alignment horizontal="right" vertical="center" wrapText="1" indent="1"/>
    </xf>
    <xf numFmtId="0" fontId="8" fillId="0" borderId="39" xfId="7" applyFont="1" applyFill="1" applyBorder="1" applyAlignment="1" applyProtection="1">
      <alignment horizontal="center" vertical="center" wrapText="1"/>
    </xf>
    <xf numFmtId="0" fontId="8" fillId="0" borderId="54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20" fillId="0" borderId="15" xfId="7" applyFont="1" applyFill="1" applyBorder="1" applyAlignment="1" applyProtection="1">
      <alignment horizontal="center" vertical="center" wrapText="1"/>
    </xf>
    <xf numFmtId="0" fontId="20" fillId="0" borderId="16" xfId="7" applyFont="1" applyFill="1" applyBorder="1" applyAlignment="1" applyProtection="1">
      <alignment horizontal="center" vertical="center" wrapText="1"/>
    </xf>
    <xf numFmtId="165" fontId="22" fillId="0" borderId="26" xfId="7" applyNumberFormat="1" applyFont="1" applyFill="1" applyBorder="1" applyAlignment="1" applyProtection="1">
      <alignment horizontal="right" vertical="center" wrapText="1" indent="1"/>
    </xf>
    <xf numFmtId="0" fontId="22" fillId="0" borderId="3" xfId="7" applyFont="1" applyFill="1" applyBorder="1" applyAlignment="1" applyProtection="1">
      <alignment horizontal="left" vertical="center" wrapText="1" indent="6"/>
    </xf>
    <xf numFmtId="0" fontId="12" fillId="0" borderId="0" xfId="7" applyFill="1" applyProtection="1"/>
    <xf numFmtId="0" fontId="22" fillId="0" borderId="0" xfId="7" applyFont="1" applyFill="1" applyProtection="1"/>
    <xf numFmtId="0" fontId="15" fillId="0" borderId="0" xfId="7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7" applyFill="1" applyAlignment="1" applyProtection="1"/>
    <xf numFmtId="165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7" applyFont="1" applyFill="1" applyProtection="1"/>
    <xf numFmtId="0" fontId="23" fillId="0" borderId="0" xfId="7" applyFont="1" applyFill="1" applyProtection="1"/>
    <xf numFmtId="0" fontId="12" fillId="0" borderId="0" xfId="7" applyFill="1" applyBorder="1" applyProtection="1"/>
    <xf numFmtId="165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7" applyNumberFormat="1" applyFont="1" applyFill="1" applyBorder="1" applyAlignment="1" applyProtection="1">
      <alignment horizontal="center" vertical="center" wrapText="1"/>
    </xf>
    <xf numFmtId="49" fontId="22" fillId="0" borderId="8" xfId="7" applyNumberFormat="1" applyFont="1" applyFill="1" applyBorder="1" applyAlignment="1" applyProtection="1">
      <alignment horizontal="center" vertical="center" wrapText="1"/>
    </xf>
    <xf numFmtId="49" fontId="22" fillId="0" borderId="10" xfId="7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2" fillId="0" borderId="11" xfId="7" applyNumberFormat="1" applyFont="1" applyFill="1" applyBorder="1" applyAlignment="1" applyProtection="1">
      <alignment horizontal="center" vertical="center" wrapText="1"/>
    </xf>
    <xf numFmtId="49" fontId="22" fillId="0" borderId="7" xfId="7" applyNumberFormat="1" applyFont="1" applyFill="1" applyBorder="1" applyAlignment="1" applyProtection="1">
      <alignment horizontal="center" vertical="center" wrapText="1"/>
    </xf>
    <xf numFmtId="49" fontId="22" fillId="0" borderId="12" xfId="7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165" fontId="28" fillId="0" borderId="33" xfId="7" applyNumberFormat="1" applyFont="1" applyFill="1" applyBorder="1" applyAlignment="1" applyProtection="1">
      <alignment horizontal="right" vertical="center" wrapText="1" indent="1"/>
    </xf>
    <xf numFmtId="0" fontId="20" fillId="0" borderId="33" xfId="7" applyFont="1" applyFill="1" applyBorder="1" applyAlignment="1" applyProtection="1">
      <alignment horizontal="center" vertical="center" wrapText="1"/>
    </xf>
    <xf numFmtId="0" fontId="8" fillId="0" borderId="55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7" applyFont="1" applyFill="1" applyBorder="1" applyAlignment="1" applyProtection="1">
      <alignment horizontal="left" vertical="center" wrapText="1" indent="1"/>
    </xf>
    <xf numFmtId="0" fontId="29" fillId="0" borderId="2" xfId="7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5" fontId="29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165" fontId="20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3" xfId="7" applyFont="1" applyFill="1" applyBorder="1" applyAlignment="1">
      <alignment horizontal="center" vertical="center"/>
    </xf>
    <xf numFmtId="0" fontId="34" fillId="0" borderId="0" xfId="7" applyFont="1" applyFill="1"/>
    <xf numFmtId="0" fontId="28" fillId="0" borderId="13" xfId="7" applyFont="1" applyFill="1" applyBorder="1" applyAlignment="1" applyProtection="1">
      <alignment horizontal="center" vertical="center"/>
    </xf>
    <xf numFmtId="165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Fill="1" applyAlignment="1" applyProtection="1">
      <alignment horizontal="right"/>
    </xf>
    <xf numFmtId="165" fontId="5" fillId="0" borderId="0" xfId="0" applyNumberFormat="1" applyFont="1" applyFill="1" applyAlignment="1" applyProtection="1">
      <alignment vertical="center"/>
    </xf>
    <xf numFmtId="165" fontId="5" fillId="0" borderId="0" xfId="0" applyNumberFormat="1" applyFont="1" applyFill="1" applyAlignment="1" applyProtection="1">
      <alignment horizontal="center" vertical="center"/>
    </xf>
    <xf numFmtId="165" fontId="5" fillId="0" borderId="0" xfId="0" applyNumberFormat="1" applyFont="1" applyFill="1" applyAlignment="1" applyProtection="1">
      <alignment horizontal="center" vertical="center" wrapText="1"/>
    </xf>
    <xf numFmtId="0" fontId="22" fillId="0" borderId="1" xfId="8" applyFont="1" applyFill="1" applyBorder="1" applyAlignment="1" applyProtection="1">
      <alignment horizontal="left" vertical="center" wrapText="1" indent="1"/>
    </xf>
    <xf numFmtId="168" fontId="31" fillId="0" borderId="6" xfId="7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 applyProtection="1">
      <alignment vertical="center" wrapText="1"/>
    </xf>
    <xf numFmtId="0" fontId="20" fillId="0" borderId="18" xfId="7" applyFont="1" applyFill="1" applyBorder="1" applyAlignment="1" applyProtection="1">
      <alignment horizontal="left" vertical="center" wrapText="1" indent="1"/>
    </xf>
    <xf numFmtId="0" fontId="20" fillId="0" borderId="19" xfId="7" applyFont="1" applyFill="1" applyBorder="1" applyAlignment="1" applyProtection="1">
      <alignment vertical="center" wrapText="1"/>
    </xf>
    <xf numFmtId="165" fontId="20" fillId="0" borderId="35" xfId="7" applyNumberFormat="1" applyFont="1" applyFill="1" applyBorder="1" applyAlignment="1" applyProtection="1">
      <alignment horizontal="right" vertical="center" wrapText="1" indent="1"/>
    </xf>
    <xf numFmtId="0" fontId="22" fillId="0" borderId="27" xfId="7" applyFont="1" applyFill="1" applyBorder="1" applyAlignment="1" applyProtection="1">
      <alignment horizontal="left" vertical="center" wrapText="1" indent="7"/>
    </xf>
    <xf numFmtId="165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7" applyFont="1" applyFill="1" applyBorder="1" applyAlignment="1" applyProtection="1">
      <alignment horizontal="left" vertical="center" wrapText="1"/>
    </xf>
    <xf numFmtId="165" fontId="33" fillId="0" borderId="1" xfId="0" applyNumberFormat="1" applyFont="1" applyFill="1" applyBorder="1" applyAlignment="1" applyProtection="1">
      <alignment horizontal="right" vertical="center" wrapText="1" indent="1"/>
    </xf>
    <xf numFmtId="49" fontId="28" fillId="0" borderId="13" xfId="7" applyNumberFormat="1" applyFont="1" applyFill="1" applyBorder="1" applyAlignment="1" applyProtection="1">
      <alignment horizontal="center" vertical="center" wrapText="1"/>
    </xf>
    <xf numFmtId="165" fontId="20" fillId="0" borderId="56" xfId="7" applyNumberFormat="1" applyFont="1" applyFill="1" applyBorder="1" applyAlignment="1" applyProtection="1">
      <alignment horizontal="right" vertical="center" wrapText="1" indent="1"/>
    </xf>
    <xf numFmtId="165" fontId="22" fillId="0" borderId="50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51" xfId="7" applyNumberFormat="1" applyFont="1" applyFill="1" applyBorder="1" applyAlignment="1" applyProtection="1">
      <alignment horizontal="right" vertical="center" wrapText="1" indent="1"/>
    </xf>
    <xf numFmtId="165" fontId="27" fillId="0" borderId="33" xfId="0" applyNumberFormat="1" applyFont="1" applyBorder="1" applyAlignment="1" applyProtection="1">
      <alignment horizontal="right" vertical="center" wrapText="1" indent="1"/>
    </xf>
    <xf numFmtId="165" fontId="27" fillId="0" borderId="33" xfId="0" applyNumberFormat="1" applyFont="1" applyBorder="1" applyAlignment="1" applyProtection="1">
      <alignment horizontal="right" vertical="center" wrapText="1" indent="1"/>
      <protection locked="0"/>
    </xf>
    <xf numFmtId="165" fontId="25" fillId="0" borderId="33" xfId="0" quotePrefix="1" applyNumberFormat="1" applyFont="1" applyBorder="1" applyAlignment="1" applyProtection="1">
      <alignment horizontal="right" vertical="center" wrapText="1" indent="1"/>
    </xf>
    <xf numFmtId="165" fontId="22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9" xfId="7" applyNumberFormat="1" applyFont="1" applyFill="1" applyBorder="1" applyAlignment="1" applyProtection="1">
      <alignment horizontal="right" vertical="center" wrapText="1" indent="1"/>
    </xf>
    <xf numFmtId="165" fontId="27" fillId="0" borderId="14" xfId="0" applyNumberFormat="1" applyFont="1" applyBorder="1" applyAlignment="1" applyProtection="1">
      <alignment horizontal="right" vertical="center" wrapText="1" indent="1"/>
    </xf>
    <xf numFmtId="165" fontId="27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5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56" xfId="7" applyFont="1" applyFill="1" applyBorder="1" applyAlignment="1" applyProtection="1">
      <alignment horizontal="center" vertical="center" wrapText="1"/>
    </xf>
    <xf numFmtId="0" fontId="28" fillId="0" borderId="19" xfId="7" applyFont="1" applyFill="1" applyBorder="1" applyAlignment="1" applyProtection="1">
      <alignment vertical="center" wrapText="1"/>
    </xf>
    <xf numFmtId="165" fontId="28" fillId="0" borderId="19" xfId="7" applyNumberFormat="1" applyFont="1" applyFill="1" applyBorder="1" applyAlignment="1" applyProtection="1">
      <alignment horizontal="right" vertical="center" wrapText="1" indent="1"/>
    </xf>
    <xf numFmtId="0" fontId="22" fillId="0" borderId="52" xfId="7" applyFont="1" applyFill="1" applyBorder="1" applyAlignment="1" applyProtection="1">
      <alignment horizontal="right" vertical="center" wrapText="1" indent="1"/>
    </xf>
    <xf numFmtId="165" fontId="29" fillId="0" borderId="52" xfId="7" applyNumberFormat="1" applyFont="1" applyFill="1" applyBorder="1" applyAlignment="1" applyProtection="1">
      <alignment horizontal="right" vertical="center" wrapText="1" indent="1"/>
    </xf>
    <xf numFmtId="0" fontId="15" fillId="0" borderId="0" xfId="7" applyFont="1" applyFill="1" applyBorder="1" applyProtection="1"/>
    <xf numFmtId="165" fontId="28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0" fontId="26" fillId="0" borderId="6" xfId="0" applyFont="1" applyBorder="1" applyAlignment="1" applyProtection="1">
      <alignment horizontal="left" indent="1"/>
    </xf>
    <xf numFmtId="0" fontId="28" fillId="0" borderId="14" xfId="7" applyFont="1" applyFill="1" applyBorder="1" applyAlignment="1" applyProtection="1">
      <alignment horizontal="center" vertical="center"/>
    </xf>
    <xf numFmtId="0" fontId="28" fillId="0" borderId="17" xfId="7" applyFont="1" applyFill="1" applyBorder="1" applyAlignment="1" applyProtection="1">
      <alignment horizontal="center" vertical="center"/>
    </xf>
    <xf numFmtId="0" fontId="26" fillId="0" borderId="6" xfId="0" applyFont="1" applyBorder="1" applyAlignment="1" applyProtection="1"/>
    <xf numFmtId="165" fontId="28" fillId="0" borderId="35" xfId="0" applyNumberFormat="1" applyFont="1" applyFill="1" applyBorder="1" applyAlignment="1" applyProtection="1">
      <alignment horizontal="center" vertical="center" wrapText="1"/>
    </xf>
    <xf numFmtId="165" fontId="20" fillId="0" borderId="35" xfId="0" applyNumberFormat="1" applyFont="1" applyFill="1" applyBorder="1" applyAlignment="1" applyProtection="1">
      <alignment horizontal="center" vertical="center" wrapText="1"/>
    </xf>
    <xf numFmtId="167" fontId="46" fillId="0" borderId="3" xfId="1" applyNumberFormat="1" applyFont="1" applyFill="1" applyBorder="1" applyProtection="1">
      <protection locked="0"/>
    </xf>
    <xf numFmtId="167" fontId="46" fillId="0" borderId="26" xfId="1" applyNumberFormat="1" applyFont="1" applyFill="1" applyBorder="1"/>
    <xf numFmtId="167" fontId="46" fillId="0" borderId="2" xfId="1" applyNumberFormat="1" applyFont="1" applyFill="1" applyBorder="1" applyProtection="1">
      <protection locked="0"/>
    </xf>
    <xf numFmtId="167" fontId="46" fillId="0" borderId="20" xfId="1" applyNumberFormat="1" applyFont="1" applyFill="1" applyBorder="1"/>
    <xf numFmtId="167" fontId="46" fillId="0" borderId="6" xfId="1" applyNumberFormat="1" applyFont="1" applyFill="1" applyBorder="1" applyProtection="1">
      <protection locked="0"/>
    </xf>
    <xf numFmtId="167" fontId="47" fillId="0" borderId="14" xfId="7" applyNumberFormat="1" applyFont="1" applyFill="1" applyBorder="1"/>
    <xf numFmtId="167" fontId="47" fillId="0" borderId="17" xfId="7" applyNumberFormat="1" applyFont="1" applyFill="1" applyBorder="1"/>
    <xf numFmtId="49" fontId="46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46" fillId="0" borderId="22" xfId="0" applyNumberFormat="1" applyFont="1" applyFill="1" applyBorder="1" applyAlignment="1" applyProtection="1">
      <alignment vertical="center" wrapText="1"/>
    </xf>
    <xf numFmtId="165" fontId="46" fillId="0" borderId="13" xfId="0" applyNumberFormat="1" applyFont="1" applyFill="1" applyBorder="1" applyAlignment="1" applyProtection="1">
      <alignment vertical="center" wrapText="1"/>
    </xf>
    <xf numFmtId="165" fontId="46" fillId="0" borderId="14" xfId="0" applyNumberFormat="1" applyFont="1" applyFill="1" applyBorder="1" applyAlignment="1" applyProtection="1">
      <alignment vertical="center" wrapText="1"/>
    </xf>
    <xf numFmtId="165" fontId="46" fillId="0" borderId="17" xfId="0" applyNumberFormat="1" applyFont="1" applyFill="1" applyBorder="1" applyAlignment="1" applyProtection="1">
      <alignment vertical="center" wrapText="1"/>
    </xf>
    <xf numFmtId="49" fontId="46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46" fillId="0" borderId="23" xfId="0" applyNumberFormat="1" applyFont="1" applyFill="1" applyBorder="1" applyAlignment="1" applyProtection="1">
      <alignment vertical="center" wrapText="1"/>
      <protection locked="0"/>
    </xf>
    <xf numFmtId="165" fontId="46" fillId="0" borderId="8" xfId="0" applyNumberFormat="1" applyFont="1" applyFill="1" applyBorder="1" applyAlignment="1" applyProtection="1">
      <alignment vertical="center" wrapText="1"/>
      <protection locked="0"/>
    </xf>
    <xf numFmtId="165" fontId="46" fillId="0" borderId="2" xfId="0" applyNumberFormat="1" applyFont="1" applyFill="1" applyBorder="1" applyAlignment="1" applyProtection="1">
      <alignment vertical="center" wrapText="1"/>
      <protection locked="0"/>
    </xf>
    <xf numFmtId="165" fontId="46" fillId="0" borderId="20" xfId="0" applyNumberFormat="1" applyFont="1" applyFill="1" applyBorder="1" applyAlignment="1" applyProtection="1">
      <alignment vertical="center" wrapText="1"/>
      <protection locked="0"/>
    </xf>
    <xf numFmtId="49" fontId="46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46" fillId="0" borderId="24" xfId="0" applyNumberFormat="1" applyFont="1" applyFill="1" applyBorder="1" applyAlignment="1" applyProtection="1">
      <alignment vertical="center" wrapText="1"/>
      <protection locked="0"/>
    </xf>
    <xf numFmtId="165" fontId="46" fillId="0" borderId="10" xfId="0" applyNumberFormat="1" applyFont="1" applyFill="1" applyBorder="1" applyAlignment="1" applyProtection="1">
      <alignment vertical="center" wrapText="1"/>
      <protection locked="0"/>
    </xf>
    <xf numFmtId="165" fontId="46" fillId="0" borderId="6" xfId="0" applyNumberFormat="1" applyFont="1" applyFill="1" applyBorder="1" applyAlignment="1" applyProtection="1">
      <alignment vertical="center" wrapText="1"/>
      <protection locked="0"/>
    </xf>
    <xf numFmtId="165" fontId="46" fillId="0" borderId="21" xfId="0" applyNumberFormat="1" applyFont="1" applyFill="1" applyBorder="1" applyAlignment="1" applyProtection="1">
      <alignment vertical="center" wrapText="1"/>
      <protection locked="0"/>
    </xf>
    <xf numFmtId="49" fontId="46" fillId="0" borderId="53" xfId="0" applyNumberFormat="1" applyFont="1" applyFill="1" applyBorder="1" applyAlignment="1" applyProtection="1">
      <alignment horizontal="center" vertical="center" wrapText="1"/>
      <protection locked="0"/>
    </xf>
    <xf numFmtId="165" fontId="46" fillId="0" borderId="47" xfId="0" applyNumberFormat="1" applyFont="1" applyFill="1" applyBorder="1" applyAlignment="1" applyProtection="1">
      <alignment vertical="center" wrapText="1"/>
      <protection locked="0"/>
    </xf>
    <xf numFmtId="165" fontId="46" fillId="0" borderId="7" xfId="0" applyNumberFormat="1" applyFont="1" applyFill="1" applyBorder="1" applyAlignment="1" applyProtection="1">
      <alignment vertical="center" wrapText="1"/>
      <protection locked="0"/>
    </xf>
    <xf numFmtId="165" fontId="46" fillId="0" borderId="1" xfId="0" applyNumberFormat="1" applyFont="1" applyFill="1" applyBorder="1" applyAlignment="1" applyProtection="1">
      <alignment vertical="center" wrapText="1"/>
      <protection locked="0"/>
    </xf>
    <xf numFmtId="165" fontId="46" fillId="0" borderId="30" xfId="0" applyNumberFormat="1" applyFont="1" applyFill="1" applyBorder="1" applyAlignment="1" applyProtection="1">
      <alignment vertical="center" wrapText="1"/>
      <protection locked="0"/>
    </xf>
    <xf numFmtId="165" fontId="46" fillId="2" borderId="46" xfId="0" applyNumberFormat="1" applyFont="1" applyFill="1" applyBorder="1" applyAlignment="1" applyProtection="1">
      <alignment horizontal="left" vertical="center" wrapText="1" indent="2"/>
    </xf>
    <xf numFmtId="165" fontId="48" fillId="0" borderId="1" xfId="8" applyNumberFormat="1" applyFont="1" applyFill="1" applyBorder="1" applyAlignment="1" applyProtection="1">
      <alignment vertical="center"/>
      <protection locked="0"/>
    </xf>
    <xf numFmtId="165" fontId="48" fillId="0" borderId="2" xfId="8" applyNumberFormat="1" applyFont="1" applyFill="1" applyBorder="1" applyAlignment="1" applyProtection="1">
      <alignment vertical="center"/>
      <protection locked="0"/>
    </xf>
    <xf numFmtId="165" fontId="48" fillId="0" borderId="3" xfId="8" applyNumberFormat="1" applyFont="1" applyFill="1" applyBorder="1" applyAlignment="1" applyProtection="1">
      <alignment vertical="center"/>
      <protection locked="0"/>
    </xf>
    <xf numFmtId="165" fontId="49" fillId="0" borderId="14" xfId="8" applyNumberFormat="1" applyFont="1" applyFill="1" applyBorder="1" applyAlignment="1" applyProtection="1">
      <alignment vertical="center"/>
    </xf>
    <xf numFmtId="165" fontId="49" fillId="0" borderId="14" xfId="8" applyNumberFormat="1" applyFont="1" applyFill="1" applyBorder="1" applyProtection="1"/>
    <xf numFmtId="3" fontId="50" fillId="0" borderId="34" xfId="0" applyNumberFormat="1" applyFont="1" applyBorder="1" applyAlignment="1" applyProtection="1">
      <alignment horizontal="right" vertical="center" indent="1"/>
      <protection locked="0"/>
    </xf>
    <xf numFmtId="3" fontId="50" fillId="0" borderId="20" xfId="0" applyNumberFormat="1" applyFont="1" applyBorder="1" applyAlignment="1" applyProtection="1">
      <alignment horizontal="right" vertical="center" indent="1"/>
      <protection locked="0"/>
    </xf>
    <xf numFmtId="3" fontId="50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0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1" fillId="0" borderId="17" xfId="0" applyNumberFormat="1" applyFont="1" applyFill="1" applyBorder="1" applyAlignment="1" applyProtection="1">
      <alignment horizontal="right" vertical="center" indent="1"/>
    </xf>
    <xf numFmtId="0" fontId="35" fillId="0" borderId="29" xfId="0" applyFont="1" applyFill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left" vertical="center" wrapText="1"/>
    </xf>
    <xf numFmtId="165" fontId="22" fillId="0" borderId="21" xfId="7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7" applyFont="1" applyFill="1" applyAlignment="1" applyProtection="1">
      <alignment vertical="center"/>
    </xf>
    <xf numFmtId="165" fontId="29" fillId="0" borderId="21" xfId="7" applyNumberFormat="1" applyFont="1" applyFill="1" applyBorder="1" applyAlignment="1" applyProtection="1">
      <alignment horizontal="right" vertical="center" wrapText="1"/>
      <protection locked="0"/>
    </xf>
    <xf numFmtId="0" fontId="26" fillId="0" borderId="3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vertical="center" wrapText="1" indent="1"/>
    </xf>
    <xf numFmtId="0" fontId="23" fillId="0" borderId="0" xfId="0" applyFont="1" applyFill="1" applyProtection="1">
      <protection locked="0"/>
    </xf>
    <xf numFmtId="0" fontId="23" fillId="0" borderId="0" xfId="7" applyFont="1" applyFill="1" applyAlignment="1" applyProtection="1">
      <alignment horizontal="center" wrapText="1"/>
    </xf>
    <xf numFmtId="0" fontId="4" fillId="0" borderId="13" xfId="7" applyFont="1" applyFill="1" applyBorder="1" applyAlignment="1" applyProtection="1">
      <alignment horizontal="center" vertical="center" wrapText="1"/>
    </xf>
    <xf numFmtId="0" fontId="4" fillId="0" borderId="14" xfId="7" applyFont="1" applyFill="1" applyBorder="1" applyAlignment="1" applyProtection="1">
      <alignment horizontal="center" vertical="center" wrapText="1"/>
    </xf>
    <xf numFmtId="0" fontId="4" fillId="0" borderId="17" xfId="7" applyFont="1" applyFill="1" applyBorder="1" applyAlignment="1" applyProtection="1">
      <alignment horizontal="center" vertical="center" wrapText="1"/>
    </xf>
    <xf numFmtId="0" fontId="8" fillId="0" borderId="15" xfId="7" applyFont="1" applyFill="1" applyBorder="1" applyAlignment="1" applyProtection="1">
      <alignment horizontal="center" vertical="center" wrapText="1"/>
    </xf>
    <xf numFmtId="0" fontId="8" fillId="0" borderId="16" xfId="7" applyFont="1" applyFill="1" applyBorder="1" applyAlignment="1" applyProtection="1">
      <alignment horizontal="center" vertical="center" wrapText="1"/>
    </xf>
    <xf numFmtId="0" fontId="8" fillId="0" borderId="29" xfId="7" applyFont="1" applyFill="1" applyBorder="1" applyAlignment="1" applyProtection="1">
      <alignment horizontal="center" vertical="center" wrapText="1"/>
    </xf>
    <xf numFmtId="49" fontId="22" fillId="0" borderId="10" xfId="7" applyNumberFormat="1" applyFont="1" applyFill="1" applyBorder="1" applyAlignment="1" applyProtection="1">
      <alignment horizontal="left" vertical="center" wrapText="1"/>
    </xf>
    <xf numFmtId="0" fontId="26" fillId="0" borderId="27" xfId="0" applyFont="1" applyBorder="1" applyAlignment="1" applyProtection="1">
      <alignment horizontal="left" vertical="center" wrapText="1" indent="1"/>
    </xf>
    <xf numFmtId="165" fontId="29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7" xfId="0" quotePrefix="1" applyNumberFormat="1" applyFont="1" applyBorder="1" applyAlignment="1" applyProtection="1">
      <alignment horizontal="right" vertical="center" wrapText="1" indent="1"/>
    </xf>
    <xf numFmtId="0" fontId="27" fillId="0" borderId="19" xfId="0" applyFont="1" applyBorder="1" applyAlignment="1" applyProtection="1">
      <alignment horizontal="left" vertical="center" wrapText="1" indent="1"/>
    </xf>
    <xf numFmtId="0" fontId="29" fillId="0" borderId="0" xfId="7" applyFont="1" applyFill="1" applyProtection="1"/>
    <xf numFmtId="0" fontId="21" fillId="0" borderId="0" xfId="0" applyFont="1" applyFill="1" applyBorder="1" applyAlignment="1" applyProtection="1">
      <alignment horizontal="right"/>
    </xf>
    <xf numFmtId="0" fontId="52" fillId="0" borderId="0" xfId="0" applyFont="1"/>
    <xf numFmtId="0" fontId="21" fillId="0" borderId="32" xfId="0" applyFont="1" applyFill="1" applyBorder="1" applyAlignment="1" applyProtection="1">
      <alignment horizontal="right" vertical="center"/>
      <protection locked="0"/>
    </xf>
    <xf numFmtId="0" fontId="21" fillId="0" borderId="32" xfId="0" applyFont="1" applyFill="1" applyBorder="1" applyAlignment="1" applyProtection="1">
      <alignment horizontal="right"/>
    </xf>
    <xf numFmtId="0" fontId="21" fillId="0" borderId="32" xfId="0" applyFont="1" applyFill="1" applyBorder="1" applyAlignment="1" applyProtection="1">
      <alignment horizontal="right" vertical="center"/>
    </xf>
    <xf numFmtId="165" fontId="21" fillId="0" borderId="0" xfId="0" applyNumberFormat="1" applyFont="1" applyFill="1" applyAlignment="1" applyProtection="1">
      <alignment horizontal="right" vertical="center"/>
      <protection locked="0"/>
    </xf>
    <xf numFmtId="165" fontId="21" fillId="0" borderId="0" xfId="0" applyNumberFormat="1" applyFont="1" applyFill="1" applyAlignment="1" applyProtection="1">
      <alignment horizontal="right" vertical="center"/>
    </xf>
    <xf numFmtId="0" fontId="76" fillId="0" borderId="0" xfId="0" applyFont="1"/>
    <xf numFmtId="0" fontId="76" fillId="0" borderId="0" xfId="0" applyFont="1" applyAlignment="1">
      <alignment horizontal="justify" vertical="top" wrapText="1"/>
    </xf>
    <xf numFmtId="0" fontId="77" fillId="6" borderId="0" xfId="0" applyFont="1" applyFill="1" applyAlignment="1">
      <alignment horizontal="center" vertical="center"/>
    </xf>
    <xf numFmtId="0" fontId="77" fillId="6" borderId="0" xfId="0" applyFont="1" applyFill="1" applyAlignment="1">
      <alignment horizontal="center" vertical="top" wrapText="1"/>
    </xf>
    <xf numFmtId="0" fontId="53" fillId="0" borderId="0" xfId="0" applyFont="1"/>
    <xf numFmtId="0" fontId="0" fillId="0" borderId="0" xfId="0" applyAlignment="1"/>
    <xf numFmtId="0" fontId="34" fillId="0" borderId="0" xfId="0" applyFont="1"/>
    <xf numFmtId="0" fontId="5" fillId="0" borderId="4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5" fillId="0" borderId="0" xfId="0" applyFont="1" applyAlignment="1" applyProtection="1">
      <alignment horizontal="right" vertical="top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" fontId="53" fillId="0" borderId="0" xfId="0" applyNumberFormat="1" applyFont="1"/>
    <xf numFmtId="14" fontId="53" fillId="0" borderId="0" xfId="0" applyNumberFormat="1" applyFont="1"/>
    <xf numFmtId="165" fontId="3" fillId="0" borderId="0" xfId="0" applyNumberFormat="1" applyFont="1" applyFill="1" applyAlignment="1" applyProtection="1">
      <alignment horizontal="left" vertical="center" wrapText="1"/>
      <protection locked="0"/>
    </xf>
    <xf numFmtId="165" fontId="19" fillId="0" borderId="0" xfId="0" applyNumberFormat="1" applyFont="1" applyFill="1" applyAlignment="1" applyProtection="1">
      <alignment vertical="center" wrapText="1"/>
      <protection locked="0"/>
    </xf>
    <xf numFmtId="0" fontId="8" fillId="0" borderId="54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8" fillId="0" borderId="34" xfId="0" quotePrefix="1" applyFont="1" applyFill="1" applyBorder="1" applyAlignment="1" applyProtection="1">
      <alignment horizontal="right" vertical="center" indent="1"/>
      <protection locked="0"/>
    </xf>
    <xf numFmtId="0" fontId="8" fillId="0" borderId="55" xfId="0" applyFont="1" applyFill="1" applyBorder="1" applyAlignment="1" applyProtection="1">
      <alignment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49" fontId="8" fillId="0" borderId="51" xfId="0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8" fillId="0" borderId="40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36" xfId="0" applyFont="1" applyFill="1" applyBorder="1" applyAlignment="1" applyProtection="1">
      <alignment horizontal="center" vertical="center" wrapText="1"/>
      <protection locked="0"/>
    </xf>
    <xf numFmtId="0" fontId="8" fillId="0" borderId="37" xfId="0" applyFont="1" applyFill="1" applyBorder="1" applyAlignment="1" applyProtection="1">
      <alignment horizontal="center" vertical="center" wrapText="1"/>
      <protection locked="0"/>
    </xf>
    <xf numFmtId="165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 applyProtection="1">
      <alignment horizontal="left" vertical="center" wrapText="1"/>
      <protection locked="0"/>
    </xf>
    <xf numFmtId="0" fontId="17" fillId="0" borderId="0" xfId="0" applyFont="1" applyFill="1" applyAlignment="1" applyProtection="1">
      <alignment vertical="center" wrapText="1"/>
      <protection locked="0"/>
    </xf>
    <xf numFmtId="0" fontId="17" fillId="0" borderId="0" xfId="0" applyFont="1" applyFill="1" applyAlignment="1" applyProtection="1">
      <alignment horizontal="right" vertical="center" wrapText="1" indent="1"/>
      <protection locked="0"/>
    </xf>
    <xf numFmtId="165" fontId="78" fillId="0" borderId="0" xfId="0" applyNumberFormat="1" applyFont="1" applyFill="1" applyAlignment="1" applyProtection="1">
      <alignment horizontal="right" vertical="center" wrapText="1" indent="1"/>
    </xf>
    <xf numFmtId="49" fontId="8" fillId="0" borderId="34" xfId="0" applyNumberFormat="1" applyFont="1" applyFill="1" applyBorder="1" applyAlignment="1" applyProtection="1">
      <alignment horizontal="right" vertical="center"/>
      <protection locked="0"/>
    </xf>
    <xf numFmtId="0" fontId="8" fillId="0" borderId="55" xfId="0" applyFont="1" applyFill="1" applyBorder="1" applyAlignment="1" applyProtection="1">
      <alignment horizontal="center" vertical="center" wrapText="1"/>
      <protection locked="0"/>
    </xf>
    <xf numFmtId="49" fontId="8" fillId="0" borderId="51" xfId="0" applyNumberFormat="1" applyFont="1" applyFill="1" applyBorder="1" applyAlignment="1" applyProtection="1">
      <alignment horizontal="right" vertical="center"/>
      <protection locked="0"/>
    </xf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78" fillId="0" borderId="0" xfId="0" applyNumberFormat="1" applyFont="1" applyFill="1" applyAlignment="1" applyProtection="1">
      <alignment vertical="center" wrapText="1"/>
    </xf>
    <xf numFmtId="0" fontId="23" fillId="0" borderId="0" xfId="0" applyFont="1"/>
    <xf numFmtId="0" fontId="12" fillId="0" borderId="0" xfId="7" applyFont="1" applyFill="1" applyProtection="1">
      <protection locked="0"/>
    </xf>
    <xf numFmtId="0" fontId="23" fillId="0" borderId="0" xfId="7" applyFont="1" applyFill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12" fillId="0" borderId="0" xfId="7" applyFont="1" applyFill="1" applyAlignment="1" applyProtection="1">
      <alignment horizontal="right" vertical="center" indent="1"/>
      <protection locked="0"/>
    </xf>
    <xf numFmtId="0" fontId="8" fillId="0" borderId="13" xfId="7" applyFont="1" applyFill="1" applyBorder="1" applyAlignment="1" applyProtection="1">
      <alignment horizontal="center" vertical="center" wrapText="1"/>
      <protection locked="0"/>
    </xf>
    <xf numFmtId="0" fontId="8" fillId="0" borderId="14" xfId="7" applyFont="1" applyFill="1" applyBorder="1" applyAlignment="1" applyProtection="1">
      <alignment horizontal="center" vertical="center" wrapText="1"/>
      <protection locked="0"/>
    </xf>
    <xf numFmtId="0" fontId="8" fillId="0" borderId="17" xfId="7" applyFont="1" applyFill="1" applyBorder="1" applyAlignment="1" applyProtection="1">
      <alignment horizontal="center" vertical="center" wrapText="1"/>
      <protection locked="0"/>
    </xf>
    <xf numFmtId="0" fontId="29" fillId="0" borderId="0" xfId="7" applyFont="1" applyFill="1" applyProtection="1">
      <protection locked="0"/>
    </xf>
    <xf numFmtId="165" fontId="79" fillId="0" borderId="0" xfId="7" applyNumberFormat="1" applyFont="1" applyFill="1" applyAlignment="1" applyProtection="1">
      <alignment horizontal="right" vertical="center" indent="1"/>
    </xf>
    <xf numFmtId="0" fontId="23" fillId="0" borderId="0" xfId="0" applyFont="1" applyAlignment="1" applyProtection="1">
      <alignment horizontal="center"/>
    </xf>
    <xf numFmtId="0" fontId="31" fillId="0" borderId="0" xfId="0" applyFont="1" applyAlignment="1" applyProtection="1">
      <alignment horizontal="center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6" fillId="0" borderId="0" xfId="0" applyNumberFormat="1" applyFont="1" applyFill="1" applyAlignment="1" applyProtection="1">
      <alignment horizontal="right" wrapText="1"/>
      <protection locked="0"/>
    </xf>
    <xf numFmtId="165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7" xfId="0" applyNumberFormat="1" applyFont="1" applyFill="1" applyBorder="1" applyAlignment="1" applyProtection="1">
      <alignment horizontal="center" wrapText="1"/>
      <protection locked="0"/>
    </xf>
    <xf numFmtId="0" fontId="30" fillId="0" borderId="15" xfId="0" applyFont="1" applyFill="1" applyBorder="1" applyAlignment="1" applyProtection="1">
      <alignment vertical="center"/>
      <protection locked="0"/>
    </xf>
    <xf numFmtId="0" fontId="30" fillId="0" borderId="16" xfId="0" applyFont="1" applyFill="1" applyBorder="1" applyAlignment="1" applyProtection="1">
      <alignment horizontal="center" vertical="center"/>
      <protection locked="0"/>
    </xf>
    <xf numFmtId="0" fontId="30" fillId="0" borderId="29" xfId="0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/>
    <xf numFmtId="0" fontId="5" fillId="0" borderId="4" xfId="0" applyFont="1" applyFill="1" applyBorder="1" applyAlignment="1" applyProtection="1">
      <alignment horizontal="center" vertical="center" wrapText="1"/>
    </xf>
    <xf numFmtId="0" fontId="45" fillId="0" borderId="0" xfId="8" applyFont="1" applyFill="1" applyAlignment="1" applyProtection="1">
      <protection locked="0"/>
    </xf>
    <xf numFmtId="0" fontId="45" fillId="0" borderId="0" xfId="7" applyFont="1" applyFill="1" applyAlignment="1" applyProtection="1">
      <alignment vertical="center"/>
    </xf>
    <xf numFmtId="0" fontId="52" fillId="0" borderId="0" xfId="7" applyFont="1" applyFill="1" applyAlignment="1">
      <alignment horizontal="right"/>
    </xf>
    <xf numFmtId="0" fontId="75" fillId="0" borderId="0" xfId="5" applyAlignment="1" applyProtection="1"/>
    <xf numFmtId="0" fontId="53" fillId="0" borderId="0" xfId="0" applyFont="1" applyAlignment="1">
      <alignment wrapText="1"/>
    </xf>
    <xf numFmtId="0" fontId="12" fillId="0" borderId="0" xfId="8" applyFill="1" applyAlignment="1" applyProtection="1">
      <alignment vertical="center" wrapText="1"/>
    </xf>
    <xf numFmtId="0" fontId="52" fillId="0" borderId="0" xfId="0" applyFont="1" applyFill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52" fillId="0" borderId="0" xfId="0" applyFont="1" applyAlignment="1">
      <alignment horizontal="right"/>
    </xf>
    <xf numFmtId="0" fontId="52" fillId="0" borderId="0" xfId="0" applyFont="1" applyFill="1" applyAlignment="1">
      <alignment horizontal="right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34" fillId="0" borderId="0" xfId="0" applyFont="1" applyAlignment="1" applyProtection="1">
      <alignment horizontal="center"/>
      <protection locked="0"/>
    </xf>
    <xf numFmtId="165" fontId="80" fillId="0" borderId="0" xfId="7" applyNumberFormat="1" applyFont="1" applyFill="1" applyProtection="1"/>
    <xf numFmtId="0" fontId="34" fillId="0" borderId="0" xfId="0" applyFont="1" applyAlignment="1">
      <alignment horizontal="center"/>
    </xf>
    <xf numFmtId="0" fontId="0" fillId="7" borderId="0" xfId="0" applyFill="1" applyAlignment="1" applyProtection="1">
      <alignment horizontal="center"/>
      <protection locked="0"/>
    </xf>
    <xf numFmtId="0" fontId="36" fillId="0" borderId="0" xfId="0" applyFont="1" applyProtection="1"/>
    <xf numFmtId="0" fontId="37" fillId="0" borderId="0" xfId="0" applyFont="1" applyFill="1" applyProtection="1"/>
    <xf numFmtId="0" fontId="23" fillId="0" borderId="0" xfId="0" applyFont="1" applyFill="1" applyProtection="1"/>
    <xf numFmtId="0" fontId="42" fillId="0" borderId="0" xfId="0" applyFont="1" applyFill="1" applyProtection="1"/>
    <xf numFmtId="0" fontId="34" fillId="0" borderId="0" xfId="0" applyFont="1" applyProtection="1"/>
    <xf numFmtId="0" fontId="23" fillId="0" borderId="0" xfId="0" applyFont="1" applyProtection="1"/>
    <xf numFmtId="0" fontId="12" fillId="0" borderId="0" xfId="7" applyFill="1" applyProtection="1">
      <protection locked="0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81" fillId="0" borderId="58" xfId="7" applyFont="1" applyFill="1" applyBorder="1" applyAlignment="1" applyProtection="1">
      <alignment horizontal="center" vertical="center" wrapText="1"/>
      <protection locked="0"/>
    </xf>
    <xf numFmtId="0" fontId="82" fillId="0" borderId="27" xfId="7" applyFont="1" applyFill="1" applyBorder="1" applyAlignment="1" applyProtection="1">
      <alignment horizontal="center" vertical="center" wrapText="1"/>
      <protection locked="0"/>
    </xf>
    <xf numFmtId="0" fontId="82" fillId="0" borderId="27" xfId="0" applyFont="1" applyBorder="1" applyAlignment="1" applyProtection="1">
      <alignment horizontal="center" vertical="center" wrapText="1"/>
      <protection locked="0"/>
    </xf>
    <xf numFmtId="0" fontId="82" fillId="0" borderId="28" xfId="7" applyFont="1" applyFill="1" applyBorder="1" applyAlignment="1" applyProtection="1">
      <alignment horizontal="center" vertical="center" wrapText="1"/>
      <protection locked="0"/>
    </xf>
    <xf numFmtId="0" fontId="83" fillId="0" borderId="16" xfId="7" applyFont="1" applyFill="1" applyBorder="1" applyAlignment="1" applyProtection="1">
      <alignment horizontal="center" vertical="center" wrapText="1"/>
    </xf>
    <xf numFmtId="0" fontId="83" fillId="0" borderId="59" xfId="7" applyFont="1" applyFill="1" applyBorder="1" applyAlignment="1" applyProtection="1">
      <alignment horizontal="center" vertical="center" wrapText="1"/>
    </xf>
    <xf numFmtId="165" fontId="83" fillId="0" borderId="17" xfId="0" applyNumberFormat="1" applyFont="1" applyBorder="1" applyAlignment="1" applyProtection="1">
      <alignment horizontal="center" vertical="center" wrapText="1"/>
    </xf>
    <xf numFmtId="165" fontId="22" fillId="0" borderId="3" xfId="7" applyNumberFormat="1" applyFont="1" applyFill="1" applyBorder="1" applyAlignment="1" applyProtection="1">
      <alignment horizontal="right" vertical="center" wrapText="1" indent="1"/>
    </xf>
    <xf numFmtId="165" fontId="22" fillId="0" borderId="44" xfId="7" applyNumberFormat="1" applyFont="1" applyFill="1" applyBorder="1" applyAlignment="1" applyProtection="1">
      <alignment horizontal="right" vertical="center" wrapText="1" indent="1"/>
    </xf>
    <xf numFmtId="165" fontId="22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1" xfId="7" applyNumberFormat="1" applyFont="1" applyFill="1" applyBorder="1" applyAlignment="1" applyProtection="1">
      <alignment horizontal="right" vertical="center" wrapText="1" indent="1"/>
    </xf>
    <xf numFmtId="165" fontId="29" fillId="0" borderId="3" xfId="7" applyNumberFormat="1" applyFont="1" applyFill="1" applyBorder="1" applyAlignment="1" applyProtection="1">
      <alignment horizontal="right" vertical="center" wrapText="1" indent="1"/>
    </xf>
    <xf numFmtId="165" fontId="29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" xfId="7" applyNumberFormat="1" applyFont="1" applyFill="1" applyBorder="1" applyAlignment="1" applyProtection="1">
      <alignment horizontal="right" vertical="center" wrapText="1" indent="1"/>
    </xf>
    <xf numFmtId="165" fontId="29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7" xfId="7" applyNumberFormat="1" applyFont="1" applyFill="1" applyBorder="1" applyAlignment="1" applyProtection="1">
      <alignment horizontal="right" vertical="center" wrapText="1" indent="1"/>
    </xf>
    <xf numFmtId="165" fontId="22" fillId="0" borderId="57" xfId="7" applyNumberFormat="1" applyFont="1" applyFill="1" applyBorder="1" applyAlignment="1" applyProtection="1">
      <alignment horizontal="right" vertical="center" wrapText="1" indent="1"/>
    </xf>
    <xf numFmtId="165" fontId="29" fillId="0" borderId="44" xfId="7" applyNumberFormat="1" applyFont="1" applyFill="1" applyBorder="1" applyAlignment="1" applyProtection="1">
      <alignment horizontal="right" vertical="center" wrapText="1" indent="1"/>
    </xf>
    <xf numFmtId="165" fontId="29" fillId="0" borderId="2" xfId="7" applyNumberFormat="1" applyFont="1" applyFill="1" applyBorder="1" applyAlignment="1" applyProtection="1">
      <alignment horizontal="right" vertical="center" wrapText="1" indent="1"/>
    </xf>
    <xf numFmtId="165" fontId="29" fillId="0" borderId="43" xfId="7" applyNumberFormat="1" applyFont="1" applyFill="1" applyBorder="1" applyAlignment="1" applyProtection="1">
      <alignment horizontal="right" vertical="center" wrapText="1" indent="1"/>
    </xf>
    <xf numFmtId="0" fontId="26" fillId="0" borderId="27" xfId="0" applyFont="1" applyBorder="1" applyAlignment="1" applyProtection="1">
      <alignment vertical="center" wrapText="1"/>
    </xf>
    <xf numFmtId="165" fontId="29" fillId="0" borderId="57" xfId="7" applyNumberFormat="1" applyFont="1" applyFill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right"/>
    </xf>
    <xf numFmtId="165" fontId="22" fillId="0" borderId="4" xfId="7" applyNumberFormat="1" applyFont="1" applyFill="1" applyBorder="1" applyAlignment="1" applyProtection="1">
      <alignment horizontal="right" vertical="center" wrapText="1" indent="1"/>
    </xf>
    <xf numFmtId="165" fontId="22" fillId="0" borderId="50" xfId="7" applyNumberFormat="1" applyFont="1" applyFill="1" applyBorder="1" applyAlignment="1" applyProtection="1">
      <alignment horizontal="right" vertical="center" wrapText="1" indent="1"/>
    </xf>
    <xf numFmtId="165" fontId="22" fillId="0" borderId="2" xfId="7" applyNumberFormat="1" applyFont="1" applyFill="1" applyBorder="1" applyAlignment="1" applyProtection="1">
      <alignment horizontal="right" vertical="center" wrapText="1" indent="1"/>
    </xf>
    <xf numFmtId="165" fontId="22" fillId="0" borderId="43" xfId="7" applyNumberFormat="1" applyFont="1" applyFill="1" applyBorder="1" applyAlignment="1" applyProtection="1">
      <alignment horizontal="right" vertical="center" wrapText="1" indent="1"/>
    </xf>
    <xf numFmtId="165" fontId="22" fillId="0" borderId="6" xfId="7" applyNumberFormat="1" applyFont="1" applyFill="1" applyBorder="1" applyAlignment="1" applyProtection="1">
      <alignment horizontal="right" vertical="center" wrapText="1" indent="1"/>
    </xf>
    <xf numFmtId="165" fontId="22" fillId="0" borderId="38" xfId="7" applyNumberFormat="1" applyFont="1" applyFill="1" applyBorder="1" applyAlignment="1" applyProtection="1">
      <alignment horizontal="right" vertical="center" wrapText="1" indent="1"/>
    </xf>
    <xf numFmtId="165" fontId="22" fillId="0" borderId="27" xfId="7" applyNumberFormat="1" applyFont="1" applyFill="1" applyBorder="1" applyAlignment="1" applyProtection="1">
      <alignment horizontal="right" vertical="center" wrapText="1" indent="1"/>
    </xf>
    <xf numFmtId="165" fontId="22" fillId="0" borderId="31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60" xfId="7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9" xfId="7" applyNumberFormat="1" applyFont="1" applyFill="1" applyBorder="1" applyAlignment="1" applyProtection="1">
      <alignment horizontal="right" vertical="center" wrapText="1" indent="1"/>
    </xf>
    <xf numFmtId="165" fontId="28" fillId="0" borderId="39" xfId="7" applyNumberFormat="1" applyFont="1" applyFill="1" applyBorder="1" applyAlignment="1" applyProtection="1">
      <alignment horizontal="right" vertical="center" wrapText="1" indent="1"/>
    </xf>
    <xf numFmtId="165" fontId="27" fillId="0" borderId="39" xfId="0" applyNumberFormat="1" applyFont="1" applyBorder="1" applyAlignment="1" applyProtection="1">
      <alignment horizontal="right" vertical="center" wrapText="1" indent="1"/>
    </xf>
    <xf numFmtId="165" fontId="27" fillId="0" borderId="39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33" xfId="7" applyNumberFormat="1" applyFont="1" applyFill="1" applyBorder="1" applyAlignment="1" applyProtection="1">
      <alignment horizontal="right" vertical="center" wrapText="1" indent="1"/>
    </xf>
    <xf numFmtId="165" fontId="27" fillId="0" borderId="61" xfId="0" applyNumberFormat="1" applyFont="1" applyBorder="1" applyAlignment="1" applyProtection="1">
      <alignment horizontal="right" vertical="center" wrapText="1" indent="1"/>
      <protection locked="0"/>
    </xf>
    <xf numFmtId="165" fontId="27" fillId="0" borderId="1" xfId="0" applyNumberFormat="1" applyFont="1" applyBorder="1" applyAlignment="1" applyProtection="1">
      <alignment horizontal="right" vertical="center" wrapText="1" indent="1"/>
      <protection locked="0"/>
    </xf>
    <xf numFmtId="165" fontId="27" fillId="0" borderId="1" xfId="0" applyNumberFormat="1" applyFont="1" applyBorder="1" applyAlignment="1" applyProtection="1">
      <alignment horizontal="right" vertical="center" wrapText="1" indent="1"/>
    </xf>
    <xf numFmtId="165" fontId="25" fillId="0" borderId="39" xfId="0" quotePrefix="1" applyNumberFormat="1" applyFont="1" applyBorder="1" applyAlignment="1" applyProtection="1">
      <alignment horizontal="right" vertical="center" wrapText="1" indent="1"/>
    </xf>
    <xf numFmtId="165" fontId="80" fillId="0" borderId="0" xfId="7" applyNumberFormat="1" applyFont="1" applyFill="1" applyAlignment="1" applyProtection="1">
      <alignment horizontal="right" vertical="center" indent="1"/>
    </xf>
    <xf numFmtId="0" fontId="80" fillId="0" borderId="0" xfId="7" applyFont="1" applyFill="1" applyProtection="1"/>
    <xf numFmtId="165" fontId="20" fillId="0" borderId="46" xfId="7" applyNumberFormat="1" applyFont="1" applyFill="1" applyBorder="1" applyAlignment="1" applyProtection="1">
      <alignment horizontal="right" vertical="center" wrapText="1" indent="1"/>
    </xf>
    <xf numFmtId="165" fontId="28" fillId="0" borderId="16" xfId="7" applyNumberFormat="1" applyFont="1" applyFill="1" applyBorder="1" applyAlignment="1" applyProtection="1">
      <alignment horizontal="right" vertical="center" wrapText="1" indent="1"/>
    </xf>
    <xf numFmtId="165" fontId="7" fillId="0" borderId="0" xfId="0" applyNumberFormat="1" applyFont="1" applyFill="1" applyAlignment="1" applyProtection="1">
      <alignment horizontal="centerContinuous" vertical="center" wrapText="1"/>
      <protection locked="0"/>
    </xf>
    <xf numFmtId="165" fontId="6" fillId="0" borderId="0" xfId="0" applyNumberFormat="1" applyFont="1" applyFill="1" applyAlignment="1" applyProtection="1">
      <alignment horizontal="right" vertical="center"/>
    </xf>
    <xf numFmtId="165" fontId="8" fillId="0" borderId="39" xfId="0" applyNumberFormat="1" applyFont="1" applyFill="1" applyBorder="1" applyAlignment="1" applyProtection="1">
      <alignment horizontal="centerContinuous" vertical="center" wrapText="1"/>
    </xf>
    <xf numFmtId="165" fontId="8" fillId="0" borderId="52" xfId="0" applyNumberFormat="1" applyFont="1" applyFill="1" applyBorder="1" applyAlignment="1" applyProtection="1">
      <alignment horizontal="centerContinuous" vertical="center" wrapText="1"/>
    </xf>
    <xf numFmtId="165" fontId="8" fillId="0" borderId="56" xfId="0" applyNumberFormat="1" applyFont="1" applyFill="1" applyBorder="1" applyAlignment="1" applyProtection="1">
      <alignment horizontal="centerContinuous" vertical="center" wrapText="1"/>
    </xf>
    <xf numFmtId="165" fontId="81" fillId="0" borderId="14" xfId="0" applyNumberFormat="1" applyFont="1" applyFill="1" applyBorder="1" applyAlignment="1" applyProtection="1">
      <alignment horizontal="center" vertical="center" wrapText="1"/>
    </xf>
    <xf numFmtId="165" fontId="81" fillId="0" borderId="39" xfId="0" applyNumberFormat="1" applyFont="1" applyFill="1" applyBorder="1" applyAlignment="1" applyProtection="1">
      <alignment horizontal="center" vertical="center" wrapText="1"/>
      <protection locked="0"/>
    </xf>
    <xf numFmtId="165" fontId="81" fillId="0" borderId="13" xfId="0" applyNumberFormat="1" applyFont="1" applyFill="1" applyBorder="1" applyAlignment="1" applyProtection="1">
      <alignment horizontal="center" vertical="center" wrapText="1"/>
    </xf>
    <xf numFmtId="165" fontId="81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81" fillId="0" borderId="33" xfId="0" applyNumberFormat="1" applyFont="1" applyFill="1" applyBorder="1" applyAlignment="1" applyProtection="1">
      <alignment horizontal="center" vertical="center" wrapText="1"/>
      <protection locked="0"/>
    </xf>
    <xf numFmtId="165" fontId="28" fillId="0" borderId="39" xfId="0" applyNumberFormat="1" applyFont="1" applyFill="1" applyBorder="1" applyAlignment="1" applyProtection="1">
      <alignment horizontal="center" vertical="center" wrapText="1"/>
    </xf>
    <xf numFmtId="165" fontId="22" fillId="0" borderId="3" xfId="0" applyNumberFormat="1" applyFont="1" applyFill="1" applyBorder="1" applyAlignment="1" applyProtection="1">
      <alignment horizontal="right" vertical="center" wrapText="1" indent="1"/>
    </xf>
    <xf numFmtId="165" fontId="22" fillId="0" borderId="44" xfId="0" applyNumberFormat="1" applyFont="1" applyFill="1" applyBorder="1" applyAlignment="1" applyProtection="1">
      <alignment horizontal="right" vertical="center" wrapText="1" indent="1"/>
    </xf>
    <xf numFmtId="165" fontId="22" fillId="0" borderId="6" xfId="0" applyNumberFormat="1" applyFont="1" applyFill="1" applyBorder="1" applyAlignment="1" applyProtection="1">
      <alignment horizontal="right" vertical="center" wrapText="1" indent="1"/>
    </xf>
    <xf numFmtId="165" fontId="17" fillId="0" borderId="47" xfId="0" applyNumberFormat="1" applyFont="1" applyFill="1" applyBorder="1" applyAlignment="1" applyProtection="1">
      <alignment horizontal="left" vertical="center" wrapText="1" indent="1"/>
    </xf>
    <xf numFmtId="165" fontId="29" fillId="0" borderId="62" xfId="0" applyNumberFormat="1" applyFont="1" applyFill="1" applyBorder="1" applyAlignment="1" applyProtection="1">
      <alignment horizontal="right" vertical="center" wrapText="1" indent="1"/>
    </xf>
    <xf numFmtId="165" fontId="17" fillId="0" borderId="23" xfId="0" applyNumberFormat="1" applyFont="1" applyFill="1" applyBorder="1" applyAlignment="1" applyProtection="1">
      <alignment horizontal="left" vertical="center" wrapText="1" indent="1"/>
    </xf>
    <xf numFmtId="165" fontId="29" fillId="0" borderId="2" xfId="0" applyNumberFormat="1" applyFont="1" applyFill="1" applyBorder="1" applyAlignment="1" applyProtection="1">
      <alignment horizontal="right" vertical="center" wrapText="1" indent="1"/>
    </xf>
    <xf numFmtId="165" fontId="29" fillId="0" borderId="43" xfId="0" applyNumberFormat="1" applyFont="1" applyFill="1" applyBorder="1" applyAlignment="1" applyProtection="1">
      <alignment horizontal="right" vertical="center" wrapText="1" indent="1"/>
    </xf>
    <xf numFmtId="165" fontId="29" fillId="0" borderId="1" xfId="0" applyNumberFormat="1" applyFont="1" applyFill="1" applyBorder="1" applyAlignment="1" applyProtection="1">
      <alignment horizontal="right" vertical="center" wrapText="1" indent="1"/>
    </xf>
    <xf numFmtId="165" fontId="28" fillId="0" borderId="39" xfId="0" applyNumberFormat="1" applyFont="1" applyFill="1" applyBorder="1" applyAlignment="1" applyProtection="1">
      <alignment horizontal="right" vertical="center" wrapText="1" indent="1"/>
    </xf>
    <xf numFmtId="165" fontId="30" fillId="0" borderId="14" xfId="0" applyNumberFormat="1" applyFont="1" applyFill="1" applyBorder="1" applyAlignment="1" applyProtection="1">
      <alignment horizontal="right" vertical="center" wrapText="1" indent="1"/>
    </xf>
    <xf numFmtId="165" fontId="30" fillId="0" borderId="33" xfId="0" applyNumberFormat="1" applyFont="1" applyFill="1" applyBorder="1" applyAlignment="1" applyProtection="1">
      <alignment horizontal="right" vertical="center" wrapText="1" indent="1"/>
    </xf>
    <xf numFmtId="165" fontId="30" fillId="0" borderId="17" xfId="0" applyNumberFormat="1" applyFont="1" applyFill="1" applyBorder="1" applyAlignment="1" applyProtection="1">
      <alignment horizontal="right" vertical="center" wrapText="1" indent="1"/>
    </xf>
    <xf numFmtId="165" fontId="2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34" xfId="0" applyNumberFormat="1" applyFont="1" applyFill="1" applyBorder="1" applyAlignment="1" applyProtection="1">
      <alignment horizontal="right" vertical="center" wrapText="1" indent="1"/>
    </xf>
    <xf numFmtId="165" fontId="22" fillId="0" borderId="43" xfId="0" applyNumberFormat="1" applyFont="1" applyFill="1" applyBorder="1" applyAlignment="1" applyProtection="1">
      <alignment horizontal="right" vertical="center" wrapText="1" indent="1"/>
    </xf>
    <xf numFmtId="165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62" xfId="0" applyNumberFormat="1" applyFont="1" applyFill="1" applyBorder="1" applyAlignment="1" applyProtection="1">
      <alignment horizontal="right" vertical="center" wrapText="1" indent="1"/>
    </xf>
    <xf numFmtId="165" fontId="2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44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Alignment="1" applyProtection="1">
      <alignment horizontal="center"/>
    </xf>
    <xf numFmtId="3" fontId="37" fillId="0" borderId="0" xfId="0" applyNumberFormat="1" applyFont="1" applyFill="1" applyAlignment="1" applyProtection="1">
      <alignment horizontal="right" indent="1"/>
    </xf>
    <xf numFmtId="0" fontId="37" fillId="0" borderId="0" xfId="0" applyFont="1" applyFill="1" applyAlignment="1" applyProtection="1">
      <alignment horizontal="right" indent="1"/>
    </xf>
    <xf numFmtId="3" fontId="30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165" fontId="6" fillId="0" borderId="0" xfId="0" applyNumberFormat="1" applyFont="1" applyFill="1" applyAlignment="1" applyProtection="1">
      <alignment horizontal="right" wrapText="1"/>
    </xf>
    <xf numFmtId="165" fontId="81" fillId="0" borderId="17" xfId="0" applyNumberFormat="1" applyFont="1" applyFill="1" applyBorder="1" applyAlignment="1" applyProtection="1">
      <alignment horizontal="center" vertical="center" wrapText="1"/>
      <protection locked="0"/>
    </xf>
    <xf numFmtId="165" fontId="83" fillId="0" borderId="19" xfId="0" applyNumberFormat="1" applyFont="1" applyFill="1" applyBorder="1" applyAlignment="1" applyProtection="1">
      <alignment horizontal="center" vertical="center" wrapText="1"/>
    </xf>
    <xf numFmtId="165" fontId="83" fillId="0" borderId="35" xfId="0" applyNumberFormat="1" applyFont="1" applyFill="1" applyBorder="1" applyAlignment="1" applyProtection="1">
      <alignment horizontal="center" vertical="center" wrapText="1"/>
    </xf>
    <xf numFmtId="165" fontId="81" fillId="0" borderId="14" xfId="0" applyNumberFormat="1" applyFont="1" applyBorder="1" applyAlignment="1" applyProtection="1">
      <alignment horizontal="center" vertical="center" wrapText="1"/>
      <protection locked="0"/>
    </xf>
    <xf numFmtId="165" fontId="81" fillId="0" borderId="39" xfId="0" applyNumberFormat="1" applyFont="1" applyBorder="1" applyAlignment="1" applyProtection="1">
      <alignment horizontal="center" vertical="center" wrapText="1"/>
      <protection locked="0"/>
    </xf>
    <xf numFmtId="165" fontId="81" fillId="0" borderId="33" xfId="0" applyNumberFormat="1" applyFont="1" applyBorder="1" applyAlignment="1" applyProtection="1">
      <alignment horizontal="center" vertical="center" wrapText="1"/>
      <protection locked="0"/>
    </xf>
    <xf numFmtId="165" fontId="22" fillId="0" borderId="2" xfId="0" applyNumberFormat="1" applyFont="1" applyFill="1" applyBorder="1" applyAlignment="1" applyProtection="1">
      <alignment vertical="center" wrapText="1"/>
    </xf>
    <xf numFmtId="165" fontId="3" fillId="0" borderId="0" xfId="0" applyNumberFormat="1" applyFont="1" applyFill="1" applyAlignment="1" applyProtection="1">
      <alignment horizontal="left" vertical="center" wrapText="1" readingOrder="2"/>
      <protection locked="0"/>
    </xf>
    <xf numFmtId="165" fontId="3" fillId="0" borderId="0" xfId="0" applyNumberFormat="1" applyFont="1" applyFill="1" applyAlignment="1">
      <alignment vertical="center" wrapText="1" readingOrder="2"/>
    </xf>
    <xf numFmtId="165" fontId="83" fillId="0" borderId="17" xfId="0" applyNumberFormat="1" applyFont="1" applyBorder="1" applyAlignment="1" applyProtection="1">
      <alignment horizontal="center" vertical="center" wrapText="1"/>
      <protection locked="0"/>
    </xf>
    <xf numFmtId="165" fontId="22" fillId="0" borderId="20" xfId="7" applyNumberFormat="1" applyFont="1" applyFill="1" applyBorder="1" applyAlignment="1" applyProtection="1">
      <alignment horizontal="right" vertical="center" wrapText="1" indent="1"/>
    </xf>
    <xf numFmtId="165" fontId="22" fillId="0" borderId="21" xfId="7" applyNumberFormat="1" applyFont="1" applyFill="1" applyBorder="1" applyAlignment="1" applyProtection="1">
      <alignment horizontal="right" vertical="center" wrapText="1" indent="1"/>
    </xf>
    <xf numFmtId="165" fontId="29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0" xfId="7" applyNumberFormat="1" applyFont="1" applyFill="1" applyBorder="1" applyAlignment="1" applyProtection="1">
      <alignment horizontal="right" vertical="center" wrapText="1" indent="1"/>
    </xf>
    <xf numFmtId="165" fontId="29" fillId="0" borderId="60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6" xfId="7" applyNumberFormat="1" applyFont="1" applyFill="1" applyBorder="1" applyAlignment="1" applyProtection="1">
      <alignment horizontal="right" vertical="center" wrapText="1" indent="1"/>
    </xf>
    <xf numFmtId="165" fontId="29" fillId="0" borderId="21" xfId="7" applyNumberFormat="1" applyFont="1" applyFill="1" applyBorder="1" applyAlignment="1" applyProtection="1">
      <alignment horizontal="right" vertical="center" wrapText="1" indent="1"/>
    </xf>
    <xf numFmtId="165" fontId="29" fillId="0" borderId="31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6" xfId="7" applyNumberFormat="1" applyFont="1" applyFill="1" applyBorder="1" applyAlignment="1" applyProtection="1">
      <alignment horizontal="right" vertical="center" wrapText="1" indent="1"/>
    </xf>
    <xf numFmtId="165" fontId="29" fillId="0" borderId="58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8" xfId="7" applyNumberFormat="1" applyFont="1" applyFill="1" applyBorder="1" applyAlignment="1" applyProtection="1">
      <alignment horizontal="right" vertical="center" wrapText="1" indent="1"/>
    </xf>
    <xf numFmtId="0" fontId="26" fillId="0" borderId="27" xfId="0" applyFont="1" applyBorder="1" applyAlignment="1" applyProtection="1">
      <alignment wrapText="1"/>
    </xf>
    <xf numFmtId="165" fontId="20" fillId="0" borderId="63" xfId="7" applyNumberFormat="1" applyFont="1" applyFill="1" applyBorder="1" applyAlignment="1" applyProtection="1">
      <alignment horizontal="right" vertical="center" wrapText="1" indent="1"/>
    </xf>
    <xf numFmtId="165" fontId="22" fillId="0" borderId="64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34" xfId="7" applyNumberFormat="1" applyFont="1" applyFill="1" applyBorder="1" applyAlignment="1" applyProtection="1">
      <alignment horizontal="right" vertical="center" wrapText="1" indent="1"/>
    </xf>
    <xf numFmtId="165" fontId="22" fillId="0" borderId="28" xfId="7" applyNumberFormat="1" applyFont="1" applyFill="1" applyBorder="1" applyAlignment="1" applyProtection="1">
      <alignment horizontal="right" vertical="center" wrapText="1" indent="1"/>
    </xf>
    <xf numFmtId="165" fontId="78" fillId="0" borderId="41" xfId="0" applyNumberFormat="1" applyFont="1" applyFill="1" applyBorder="1" applyAlignment="1" applyProtection="1">
      <alignment horizontal="right" vertical="center" wrapText="1" indent="1"/>
    </xf>
    <xf numFmtId="165" fontId="27" fillId="0" borderId="46" xfId="0" applyNumberFormat="1" applyFont="1" applyBorder="1" applyAlignment="1" applyProtection="1">
      <alignment horizontal="right" vertical="center" wrapText="1" indent="1"/>
    </xf>
    <xf numFmtId="165" fontId="84" fillId="0" borderId="39" xfId="0" applyNumberFormat="1" applyFont="1" applyBorder="1" applyAlignment="1" applyProtection="1">
      <alignment horizontal="center" vertical="center" wrapText="1"/>
      <protection locked="0"/>
    </xf>
    <xf numFmtId="49" fontId="8" fillId="0" borderId="35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49" fontId="32" fillId="0" borderId="0" xfId="0" applyNumberFormat="1" applyFont="1" applyFill="1" applyBorder="1" applyAlignment="1" applyProtection="1">
      <alignment horizontal="right" vertical="center"/>
      <protection locked="0"/>
    </xf>
    <xf numFmtId="0" fontId="83" fillId="0" borderId="14" xfId="7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center" vertical="center" wrapText="1"/>
    </xf>
    <xf numFmtId="3" fontId="22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6" xfId="0" applyNumberFormat="1" applyFont="1" applyFill="1" applyBorder="1" applyAlignment="1" applyProtection="1">
      <alignment horizontal="right" vertical="center" wrapText="1" indent="1"/>
    </xf>
    <xf numFmtId="165" fontId="28" fillId="0" borderId="26" xfId="0" applyNumberFormat="1" applyFont="1" applyFill="1" applyBorder="1" applyAlignment="1" applyProtection="1">
      <alignment horizontal="right" vertical="center" wrapText="1" indent="1"/>
    </xf>
    <xf numFmtId="3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" xfId="0" applyNumberFormat="1" applyFont="1" applyFill="1" applyBorder="1" applyAlignment="1" applyProtection="1">
      <alignment horizontal="right" vertical="center" wrapText="1" indent="1"/>
    </xf>
    <xf numFmtId="49" fontId="29" fillId="0" borderId="10" xfId="0" applyNumberFormat="1" applyFont="1" applyFill="1" applyBorder="1" applyAlignment="1" applyProtection="1">
      <alignment horizontal="center" vertical="center" wrapText="1"/>
    </xf>
    <xf numFmtId="3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7" xfId="0" applyNumberFormat="1" applyFont="1" applyFill="1" applyBorder="1" applyAlignment="1" applyProtection="1">
      <alignment horizontal="right" vertical="center" wrapText="1" indent="1"/>
    </xf>
    <xf numFmtId="3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6" xfId="0" applyNumberFormat="1" applyFont="1" applyFill="1" applyBorder="1" applyAlignment="1" applyProtection="1">
      <alignment horizontal="right" vertical="center" wrapText="1" indent="1"/>
    </xf>
    <xf numFmtId="165" fontId="28" fillId="0" borderId="20" xfId="0" applyNumberFormat="1" applyFont="1" applyFill="1" applyBorder="1" applyAlignment="1" applyProtection="1">
      <alignment horizontal="right" vertical="center" wrapText="1" indent="1"/>
    </xf>
    <xf numFmtId="165" fontId="28" fillId="0" borderId="19" xfId="0" applyNumberFormat="1" applyFont="1" applyFill="1" applyBorder="1" applyAlignment="1" applyProtection="1">
      <alignment horizontal="right" vertical="center" wrapText="1" indent="1"/>
    </xf>
    <xf numFmtId="165" fontId="28" fillId="0" borderId="21" xfId="0" applyNumberFormat="1" applyFont="1" applyFill="1" applyBorder="1" applyAlignment="1" applyProtection="1">
      <alignment horizontal="right" vertical="center" wrapText="1" indent="1"/>
    </xf>
    <xf numFmtId="3" fontId="28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6" xfId="0" applyNumberFormat="1" applyFont="1" applyFill="1" applyBorder="1" applyAlignment="1" applyProtection="1">
      <alignment horizontal="right" vertical="center" wrapText="1" indent="1"/>
    </xf>
    <xf numFmtId="3" fontId="29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" xfId="7" applyFont="1" applyFill="1" applyBorder="1" applyAlignment="1" applyProtection="1">
      <alignment horizontal="left" vertical="center" wrapText="1" indent="1"/>
    </xf>
    <xf numFmtId="3" fontId="29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0" xfId="0" applyNumberFormat="1" applyFont="1" applyFill="1" applyBorder="1" applyAlignment="1" applyProtection="1">
      <alignment horizontal="right" vertical="center" wrapText="1" indent="1"/>
    </xf>
    <xf numFmtId="165" fontId="28" fillId="0" borderId="1" xfId="0" applyNumberFormat="1" applyFont="1" applyFill="1" applyBorder="1" applyAlignment="1" applyProtection="1">
      <alignment horizontal="right" vertical="center" wrapText="1" indent="1"/>
    </xf>
    <xf numFmtId="3" fontId="29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6" xfId="7" applyNumberFormat="1" applyFont="1" applyFill="1" applyBorder="1" applyAlignment="1" applyProtection="1">
      <alignment horizontal="right" vertical="center" wrapText="1" indent="1"/>
    </xf>
    <xf numFmtId="0" fontId="22" fillId="0" borderId="65" xfId="7" applyFont="1" applyFill="1" applyBorder="1" applyAlignment="1" applyProtection="1">
      <alignment horizontal="right" vertical="center" wrapText="1" indent="1"/>
      <protection locked="0"/>
    </xf>
    <xf numFmtId="165" fontId="22" fillId="0" borderId="65" xfId="7" applyNumberFormat="1" applyFont="1" applyFill="1" applyBorder="1" applyAlignment="1" applyProtection="1">
      <alignment horizontal="right" vertical="center" wrapText="1" indent="1"/>
    </xf>
    <xf numFmtId="165" fontId="29" fillId="0" borderId="26" xfId="0" applyNumberFormat="1" applyFont="1" applyFill="1" applyBorder="1" applyAlignment="1" applyProtection="1">
      <alignment horizontal="right" vertical="center" wrapText="1" indent="1"/>
    </xf>
    <xf numFmtId="0" fontId="22" fillId="0" borderId="48" xfId="7" applyFont="1" applyFill="1" applyBorder="1" applyAlignment="1" applyProtection="1">
      <alignment horizontal="right" vertical="center" wrapText="1" indent="1"/>
      <protection locked="0"/>
    </xf>
    <xf numFmtId="165" fontId="22" fillId="0" borderId="48" xfId="7" applyNumberFormat="1" applyFont="1" applyFill="1" applyBorder="1" applyAlignment="1" applyProtection="1">
      <alignment horizontal="right" vertical="center" wrapText="1" indent="1"/>
    </xf>
    <xf numFmtId="165" fontId="29" fillId="0" borderId="20" xfId="0" applyNumberFormat="1" applyFont="1" applyFill="1" applyBorder="1" applyAlignment="1" applyProtection="1">
      <alignment horizontal="right" vertical="center" wrapText="1" indent="1"/>
    </xf>
    <xf numFmtId="0" fontId="28" fillId="0" borderId="46" xfId="7" applyFont="1" applyFill="1" applyBorder="1" applyAlignment="1" applyProtection="1">
      <alignment horizontal="right" vertical="center" wrapText="1" indent="1"/>
      <protection locked="0"/>
    </xf>
    <xf numFmtId="165" fontId="8" fillId="0" borderId="46" xfId="0" applyNumberFormat="1" applyFont="1" applyFill="1" applyBorder="1" applyAlignment="1" applyProtection="1">
      <alignment horizontal="right" vertical="center" wrapText="1" indent="1"/>
    </xf>
    <xf numFmtId="165" fontId="78" fillId="0" borderId="0" xfId="0" applyNumberFormat="1" applyFont="1" applyFill="1" applyAlignment="1" applyProtection="1">
      <alignment horizontal="right" vertical="center" wrapText="1"/>
    </xf>
    <xf numFmtId="0" fontId="78" fillId="0" borderId="0" xfId="0" applyFont="1" applyFill="1" applyAlignment="1" applyProtection="1">
      <alignment horizontal="right" vertical="center" wrapText="1"/>
    </xf>
    <xf numFmtId="0" fontId="4" fillId="0" borderId="14" xfId="0" applyFont="1" applyFill="1" applyBorder="1" applyAlignment="1" applyProtection="1">
      <alignment horizontal="right" vertical="center" wrapText="1"/>
      <protection locked="0"/>
    </xf>
    <xf numFmtId="165" fontId="4" fillId="0" borderId="14" xfId="0" applyNumberFormat="1" applyFont="1" applyFill="1" applyBorder="1" applyAlignment="1" applyProtection="1">
      <alignment horizontal="right" vertical="center" wrapText="1"/>
    </xf>
    <xf numFmtId="165" fontId="4" fillId="0" borderId="17" xfId="0" applyNumberFormat="1" applyFont="1" applyFill="1" applyBorder="1" applyAlignment="1" applyProtection="1">
      <alignment horizontal="right" vertical="center" wrapText="1" indent="1"/>
    </xf>
    <xf numFmtId="165" fontId="0" fillId="0" borderId="0" xfId="0" applyNumberFormat="1" applyFill="1" applyAlignment="1" applyProtection="1">
      <alignment horizontal="right" vertical="center" wrapText="1"/>
    </xf>
    <xf numFmtId="165" fontId="0" fillId="0" borderId="0" xfId="0" applyNumberFormat="1" applyFill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58" xfId="7" applyFont="1" applyFill="1" applyBorder="1" applyAlignment="1" applyProtection="1">
      <alignment horizontal="center" vertical="center" wrapText="1"/>
    </xf>
    <xf numFmtId="0" fontId="8" fillId="0" borderId="27" xfId="7" applyFont="1" applyFill="1" applyBorder="1" applyAlignment="1" applyProtection="1">
      <alignment horizontal="center" vertical="center" wrapText="1"/>
    </xf>
    <xf numFmtId="0" fontId="8" fillId="0" borderId="28" xfId="7" applyFont="1" applyFill="1" applyBorder="1" applyAlignment="1" applyProtection="1">
      <alignment horizontal="center" vertical="center" wrapText="1"/>
      <protection locked="0"/>
    </xf>
    <xf numFmtId="0" fontId="20" fillId="0" borderId="62" xfId="7" applyFont="1" applyFill="1" applyBorder="1" applyAlignment="1" applyProtection="1">
      <alignment horizontal="center" vertical="center" wrapText="1"/>
    </xf>
    <xf numFmtId="0" fontId="20" fillId="0" borderId="39" xfId="7" applyFont="1" applyFill="1" applyBorder="1" applyAlignment="1" applyProtection="1">
      <alignment horizontal="center" vertical="center" wrapText="1"/>
    </xf>
    <xf numFmtId="0" fontId="22" fillId="0" borderId="27" xfId="7" applyFont="1" applyFill="1" applyBorder="1" applyAlignment="1" applyProtection="1">
      <alignment horizontal="left" vertical="center" wrapText="1" indent="1"/>
    </xf>
    <xf numFmtId="165" fontId="0" fillId="0" borderId="0" xfId="0" applyNumberFormat="1" applyFill="1" applyAlignment="1" applyProtection="1">
      <alignment horizontal="centerContinuous" vertical="center"/>
      <protection locked="0"/>
    </xf>
    <xf numFmtId="165" fontId="6" fillId="0" borderId="0" xfId="0" applyNumberFormat="1" applyFont="1" applyFill="1" applyAlignment="1" applyProtection="1">
      <alignment horizontal="right" vertical="center"/>
      <protection locked="0"/>
    </xf>
    <xf numFmtId="165" fontId="8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5" fontId="8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5" fontId="8" fillId="0" borderId="39" xfId="0" applyNumberFormat="1" applyFont="1" applyFill="1" applyBorder="1" applyAlignment="1" applyProtection="1">
      <alignment horizontal="centerContinuous" vertical="center" wrapText="1"/>
      <protection locked="0"/>
    </xf>
    <xf numFmtId="165" fontId="8" fillId="0" borderId="17" xfId="0" applyNumberFormat="1" applyFont="1" applyFill="1" applyBorder="1" applyAlignment="1" applyProtection="1">
      <alignment horizontal="centerContinuous" vertical="center" wrapText="1"/>
      <protection locked="0"/>
    </xf>
    <xf numFmtId="165" fontId="8" fillId="0" borderId="52" xfId="0" applyNumberFormat="1" applyFont="1" applyFill="1" applyBorder="1" applyAlignment="1" applyProtection="1">
      <alignment horizontal="centerContinuous" vertical="center" wrapText="1"/>
      <protection locked="0"/>
    </xf>
    <xf numFmtId="165" fontId="8" fillId="0" borderId="56" xfId="0" applyNumberFormat="1" applyFont="1" applyFill="1" applyBorder="1" applyAlignment="1" applyProtection="1">
      <alignment horizontal="centerContinuous" vertical="center" wrapText="1"/>
      <protection locked="0"/>
    </xf>
    <xf numFmtId="165" fontId="8" fillId="0" borderId="39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33" xfId="0" applyNumberFormat="1" applyFont="1" applyFill="1" applyBorder="1" applyAlignment="1" applyProtection="1">
      <alignment horizontal="center" vertical="center" wrapText="1"/>
      <protection locked="0"/>
    </xf>
    <xf numFmtId="165" fontId="28" fillId="0" borderId="22" xfId="0" applyNumberFormat="1" applyFont="1" applyFill="1" applyBorder="1" applyAlignment="1" applyProtection="1">
      <alignment horizontal="center" vertical="center" wrapText="1"/>
      <protection locked="0"/>
    </xf>
    <xf numFmtId="165" fontId="28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28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28" fillId="0" borderId="39" xfId="0" applyNumberFormat="1" applyFont="1" applyFill="1" applyBorder="1" applyAlignment="1" applyProtection="1">
      <alignment horizontal="center" vertical="center" wrapText="1"/>
      <protection locked="0"/>
    </xf>
    <xf numFmtId="165" fontId="28" fillId="0" borderId="33" xfId="0" applyNumberFormat="1" applyFont="1" applyFill="1" applyBorder="1" applyAlignment="1" applyProtection="1">
      <alignment horizontal="center" vertical="center" wrapText="1"/>
      <protection locked="0"/>
    </xf>
    <xf numFmtId="165" fontId="22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28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22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8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19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35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0" xfId="0" applyNumberFormat="1" applyFont="1" applyFill="1" applyAlignment="1" applyProtection="1">
      <alignment vertical="center" wrapText="1"/>
      <protection locked="0"/>
    </xf>
    <xf numFmtId="0" fontId="8" fillId="0" borderId="22" xfId="0" applyFont="1" applyFill="1" applyBorder="1" applyAlignment="1" applyProtection="1">
      <alignment horizontal="center" vertical="center" wrapText="1"/>
      <protection locked="0"/>
    </xf>
    <xf numFmtId="0" fontId="8" fillId="0" borderId="22" xfId="0" quotePrefix="1" applyFont="1" applyFill="1" applyBorder="1" applyAlignment="1" applyProtection="1">
      <alignment horizontal="right" vertical="center" indent="1"/>
      <protection locked="0"/>
    </xf>
    <xf numFmtId="49" fontId="8" fillId="0" borderId="22" xfId="0" applyNumberFormat="1" applyFont="1" applyFill="1" applyBorder="1" applyAlignment="1" applyProtection="1">
      <alignment horizontal="right" vertical="center" inden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6" fillId="0" borderId="0" xfId="0" applyNumberFormat="1" applyFont="1" applyFill="1" applyAlignment="1" applyProtection="1">
      <alignment horizontal="right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8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41" xfId="0" applyFont="1" applyFill="1" applyBorder="1" applyAlignment="1" applyProtection="1">
      <alignment horizontal="center" vertical="center" wrapText="1"/>
    </xf>
    <xf numFmtId="165" fontId="29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0" applyFont="1" applyBorder="1" applyAlignment="1">
      <alignment horizontal="left" vertical="center"/>
    </xf>
    <xf numFmtId="0" fontId="4" fillId="0" borderId="39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/>
    </xf>
    <xf numFmtId="0" fontId="4" fillId="0" borderId="71" xfId="0" applyFont="1" applyBorder="1" applyAlignment="1">
      <alignment vertical="center" wrapText="1"/>
    </xf>
    <xf numFmtId="165" fontId="3" fillId="0" borderId="0" xfId="0" applyNumberFormat="1" applyFont="1" applyFill="1" applyAlignment="1" applyProtection="1">
      <alignment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49" fontId="8" fillId="0" borderId="33" xfId="0" applyNumberFormat="1" applyFont="1" applyFill="1" applyBorder="1" applyAlignment="1" applyProtection="1">
      <alignment horizontal="right" vertical="center" indent="1"/>
      <protection locked="0"/>
    </xf>
    <xf numFmtId="0" fontId="20" fillId="0" borderId="41" xfId="0" applyFont="1" applyFill="1" applyBorder="1" applyAlignment="1" applyProtection="1">
      <alignment horizontal="center" vertical="center" wrapText="1"/>
      <protection locked="0"/>
    </xf>
    <xf numFmtId="165" fontId="22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4" xfId="0" applyNumberFormat="1" applyFont="1" applyFill="1" applyBorder="1" applyAlignment="1" applyProtection="1">
      <alignment horizontal="right" vertical="center" wrapText="1" indent="1"/>
    </xf>
    <xf numFmtId="165" fontId="20" fillId="0" borderId="39" xfId="0" applyNumberFormat="1" applyFont="1" applyFill="1" applyBorder="1" applyAlignment="1" applyProtection="1">
      <alignment horizontal="right" vertical="center" wrapText="1" indent="1"/>
    </xf>
    <xf numFmtId="165" fontId="35" fillId="0" borderId="32" xfId="7" applyNumberFormat="1" applyFont="1" applyFill="1" applyBorder="1" applyAlignment="1" applyProtection="1">
      <alignment vertical="center"/>
      <protection locked="0"/>
    </xf>
    <xf numFmtId="0" fontId="6" fillId="0" borderId="32" xfId="0" applyFont="1" applyFill="1" applyBorder="1" applyAlignment="1" applyProtection="1">
      <alignment horizontal="right" vertical="center"/>
      <protection locked="0"/>
    </xf>
    <xf numFmtId="0" fontId="8" fillId="0" borderId="27" xfId="7" applyFont="1" applyFill="1" applyBorder="1" applyAlignment="1" applyProtection="1">
      <alignment horizontal="center" vertical="center" wrapText="1"/>
      <protection locked="0"/>
    </xf>
    <xf numFmtId="0" fontId="20" fillId="0" borderId="13" xfId="7" applyFont="1" applyFill="1" applyBorder="1" applyAlignment="1" applyProtection="1">
      <alignment horizontal="center" vertical="center" wrapText="1"/>
      <protection locked="0"/>
    </xf>
    <xf numFmtId="0" fontId="20" fillId="0" borderId="14" xfId="7" applyFont="1" applyFill="1" applyBorder="1" applyAlignment="1" applyProtection="1">
      <alignment horizontal="center" vertical="center" wrapText="1"/>
      <protection locked="0"/>
    </xf>
    <xf numFmtId="0" fontId="20" fillId="0" borderId="17" xfId="7" applyFont="1" applyFill="1" applyBorder="1" applyAlignment="1" applyProtection="1">
      <alignment horizontal="center" vertical="center" wrapText="1"/>
      <protection locked="0"/>
    </xf>
    <xf numFmtId="0" fontId="20" fillId="0" borderId="14" xfId="7" applyFont="1" applyFill="1" applyBorder="1" applyAlignment="1" applyProtection="1">
      <alignment horizontal="left" vertical="center" wrapText="1"/>
    </xf>
    <xf numFmtId="0" fontId="26" fillId="0" borderId="3" xfId="0" applyFont="1" applyBorder="1" applyAlignment="1" applyProtection="1">
      <alignment horizontal="left" vertical="center" wrapText="1"/>
    </xf>
    <xf numFmtId="0" fontId="26" fillId="0" borderId="2" xfId="0" applyFont="1" applyBorder="1" applyAlignment="1" applyProtection="1">
      <alignment horizontal="left" vertical="center" wrapText="1"/>
    </xf>
    <xf numFmtId="165" fontId="22" fillId="4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4" borderId="6" xfId="7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4" xfId="0" applyFont="1" applyBorder="1" applyAlignment="1" applyProtection="1">
      <alignment horizontal="left" vertical="center" wrapText="1"/>
    </xf>
    <xf numFmtId="0" fontId="26" fillId="0" borderId="3" xfId="0" applyFont="1" applyBorder="1" applyAlignment="1">
      <alignment horizontal="left" wrapText="1"/>
    </xf>
    <xf numFmtId="0" fontId="26" fillId="0" borderId="1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9" xfId="0" applyFont="1" applyBorder="1" applyAlignment="1" applyProtection="1">
      <alignment vertical="center" wrapText="1"/>
    </xf>
    <xf numFmtId="0" fontId="26" fillId="0" borderId="8" xfId="0" applyFont="1" applyBorder="1" applyAlignment="1" applyProtection="1">
      <alignment vertical="center" wrapText="1"/>
    </xf>
    <xf numFmtId="0" fontId="26" fillId="0" borderId="10" xfId="0" applyFont="1" applyBorder="1" applyAlignment="1" applyProtection="1">
      <alignment vertical="center" wrapText="1"/>
    </xf>
    <xf numFmtId="0" fontId="27" fillId="0" borderId="14" xfId="0" applyFont="1" applyBorder="1" applyAlignment="1" applyProtection="1">
      <alignment vertical="center" wrapText="1"/>
    </xf>
    <xf numFmtId="0" fontId="27" fillId="0" borderId="19" xfId="0" applyFont="1" applyBorder="1" applyAlignment="1" applyProtection="1">
      <alignment vertical="center" wrapText="1"/>
    </xf>
    <xf numFmtId="165" fontId="35" fillId="0" borderId="32" xfId="7" applyNumberFormat="1" applyFont="1" applyFill="1" applyBorder="1" applyAlignment="1" applyProtection="1"/>
    <xf numFmtId="0" fontId="8" fillId="0" borderId="28" xfId="7" applyFont="1" applyFill="1" applyBorder="1" applyAlignment="1" applyProtection="1">
      <alignment horizontal="center" vertical="center" wrapText="1"/>
    </xf>
    <xf numFmtId="0" fontId="22" fillId="0" borderId="4" xfId="7" applyFont="1" applyFill="1" applyBorder="1" applyAlignment="1" applyProtection="1">
      <alignment horizontal="left" vertical="center" wrapText="1"/>
    </xf>
    <xf numFmtId="0" fontId="22" fillId="0" borderId="2" xfId="7" applyFont="1" applyFill="1" applyBorder="1" applyAlignment="1" applyProtection="1">
      <alignment horizontal="left" vertical="center" wrapText="1"/>
    </xf>
    <xf numFmtId="0" fontId="22" fillId="0" borderId="5" xfId="7" applyFont="1" applyFill="1" applyBorder="1" applyAlignment="1" applyProtection="1">
      <alignment horizontal="left" vertical="center" wrapText="1"/>
    </xf>
    <xf numFmtId="0" fontId="22" fillId="0" borderId="0" xfId="7" applyFont="1" applyFill="1" applyBorder="1" applyAlignment="1" applyProtection="1">
      <alignment horizontal="left" vertical="center" wrapText="1"/>
    </xf>
    <xf numFmtId="0" fontId="22" fillId="0" borderId="2" xfId="7" applyFont="1" applyFill="1" applyBorder="1" applyAlignment="1" applyProtection="1">
      <alignment horizontal="left" vertical="center"/>
    </xf>
    <xf numFmtId="0" fontId="22" fillId="0" borderId="6" xfId="7" applyFont="1" applyFill="1" applyBorder="1" applyAlignment="1" applyProtection="1">
      <alignment horizontal="left" vertical="center" wrapText="1"/>
    </xf>
    <xf numFmtId="0" fontId="22" fillId="0" borderId="27" xfId="7" applyFont="1" applyFill="1" applyBorder="1" applyAlignment="1" applyProtection="1">
      <alignment horizontal="left" vertical="center" wrapText="1"/>
    </xf>
    <xf numFmtId="0" fontId="22" fillId="0" borderId="3" xfId="7" applyFont="1" applyFill="1" applyBorder="1" applyAlignment="1" applyProtection="1">
      <alignment horizontal="left" vertical="center" wrapText="1"/>
    </xf>
    <xf numFmtId="0" fontId="12" fillId="0" borderId="0" xfId="7" applyFill="1" applyAlignment="1" applyProtection="1">
      <alignment horizontal="left" vertical="center" indent="1"/>
    </xf>
    <xf numFmtId="0" fontId="22" fillId="0" borderId="1" xfId="7" applyFont="1" applyFill="1" applyBorder="1" applyAlignment="1" applyProtection="1">
      <alignment horizontal="left" vertical="center" wrapText="1"/>
    </xf>
    <xf numFmtId="0" fontId="25" fillId="0" borderId="19" xfId="0" applyFont="1" applyBorder="1" applyAlignment="1" applyProtection="1">
      <alignment horizontal="left" vertical="center" wrapText="1"/>
    </xf>
    <xf numFmtId="165" fontId="8" fillId="0" borderId="64" xfId="0" applyNumberFormat="1" applyFont="1" applyFill="1" applyBorder="1" applyAlignment="1" applyProtection="1">
      <alignment horizontal="centerContinuous" vertical="center"/>
    </xf>
    <xf numFmtId="165" fontId="8" fillId="0" borderId="72" xfId="0" applyNumberFormat="1" applyFont="1" applyFill="1" applyBorder="1" applyAlignment="1" applyProtection="1">
      <alignment horizontal="centerContinuous" vertical="center"/>
    </xf>
    <xf numFmtId="165" fontId="8" fillId="0" borderId="50" xfId="0" applyNumberFormat="1" applyFont="1" applyFill="1" applyBorder="1" applyAlignment="1" applyProtection="1">
      <alignment horizontal="centerContinuous" vertical="center"/>
    </xf>
    <xf numFmtId="165" fontId="5" fillId="0" borderId="0" xfId="0" applyNumberFormat="1" applyFont="1" applyFill="1" applyAlignment="1">
      <alignment vertical="center"/>
    </xf>
    <xf numFmtId="165" fontId="8" fillId="0" borderId="73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165" fontId="20" fillId="0" borderId="14" xfId="0" applyNumberFormat="1" applyFont="1" applyFill="1" applyBorder="1" applyAlignment="1" applyProtection="1">
      <alignment horizontal="center" vertical="center" wrapText="1"/>
    </xf>
    <xf numFmtId="165" fontId="20" fillId="0" borderId="0" xfId="0" applyNumberFormat="1" applyFont="1" applyFill="1" applyAlignment="1">
      <alignment horizontal="center" vertical="center" wrapText="1"/>
    </xf>
    <xf numFmtId="165" fontId="20" fillId="0" borderId="11" xfId="0" applyNumberFormat="1" applyFont="1" applyFill="1" applyBorder="1" applyAlignment="1" applyProtection="1">
      <alignment horizontal="right" vertical="center" wrapText="1" indent="1"/>
    </xf>
    <xf numFmtId="165" fontId="28" fillId="0" borderId="4" xfId="0" applyNumberFormat="1" applyFont="1" applyFill="1" applyBorder="1" applyAlignment="1" applyProtection="1">
      <alignment horizontal="left" vertical="center" wrapText="1" indent="1"/>
    </xf>
    <xf numFmtId="1" fontId="31" fillId="2" borderId="4" xfId="0" applyNumberFormat="1" applyFont="1" applyFill="1" applyBorder="1" applyAlignment="1" applyProtection="1">
      <alignment horizontal="center" vertical="center" wrapText="1"/>
    </xf>
    <xf numFmtId="165" fontId="28" fillId="0" borderId="4" xfId="0" applyNumberFormat="1" applyFont="1" applyFill="1" applyBorder="1" applyAlignment="1" applyProtection="1">
      <alignment vertical="center" wrapText="1"/>
    </xf>
    <xf numFmtId="165" fontId="28" fillId="0" borderId="64" xfId="0" applyNumberFormat="1" applyFont="1" applyFill="1" applyBorder="1" applyAlignment="1" applyProtection="1">
      <alignment vertical="center" wrapText="1"/>
    </xf>
    <xf numFmtId="165" fontId="28" fillId="0" borderId="69" xfId="0" applyNumberFormat="1" applyFont="1" applyFill="1" applyBorder="1" applyAlignment="1" applyProtection="1">
      <alignment vertical="center" wrapText="1"/>
    </xf>
    <xf numFmtId="165" fontId="20" fillId="0" borderId="8" xfId="0" applyNumberFormat="1" applyFont="1" applyFill="1" applyBorder="1" applyAlignment="1" applyProtection="1">
      <alignment horizontal="right" vertical="center" wrapText="1" indent="1"/>
    </xf>
    <xf numFmtId="165" fontId="2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2" fillId="0" borderId="48" xfId="0" applyNumberFormat="1" applyFont="1" applyFill="1" applyBorder="1" applyAlignment="1" applyProtection="1">
      <alignment vertical="center" wrapText="1"/>
      <protection locked="0"/>
    </xf>
    <xf numFmtId="165" fontId="28" fillId="0" borderId="2" xfId="0" applyNumberFormat="1" applyFont="1" applyFill="1" applyBorder="1" applyAlignment="1" applyProtection="1">
      <alignment horizontal="left" vertical="center" wrapText="1" indent="1"/>
    </xf>
    <xf numFmtId="1" fontId="31" fillId="2" borderId="2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vertical="center" wrapText="1"/>
    </xf>
    <xf numFmtId="165" fontId="28" fillId="0" borderId="48" xfId="0" applyNumberFormat="1" applyFont="1" applyFill="1" applyBorder="1" applyAlignment="1" applyProtection="1">
      <alignment vertical="center" wrapText="1"/>
    </xf>
    <xf numFmtId="165" fontId="28" fillId="0" borderId="23" xfId="0" applyNumberFormat="1" applyFont="1" applyFill="1" applyBorder="1" applyAlignment="1" applyProtection="1">
      <alignment vertical="center" wrapText="1"/>
    </xf>
    <xf numFmtId="165" fontId="20" fillId="0" borderId="2" xfId="0" applyNumberFormat="1" applyFont="1" applyFill="1" applyBorder="1" applyAlignment="1" applyProtection="1">
      <alignment horizontal="left" vertical="center" wrapText="1" indent="1"/>
    </xf>
    <xf numFmtId="165" fontId="20" fillId="0" borderId="7" xfId="0" applyNumberFormat="1" applyFont="1" applyFill="1" applyBorder="1" applyAlignment="1" applyProtection="1">
      <alignment horizontal="right" vertical="center" wrapText="1" indent="1"/>
    </xf>
    <xf numFmtId="165" fontId="28" fillId="0" borderId="1" xfId="0" applyNumberFormat="1" applyFont="1" applyFill="1" applyBorder="1" applyAlignment="1" applyProtection="1">
      <alignment horizontal="left" vertical="center" wrapText="1" indent="1"/>
    </xf>
    <xf numFmtId="1" fontId="31" fillId="2" borderId="6" xfId="0" applyNumberFormat="1" applyFont="1" applyFill="1" applyBorder="1" applyAlignment="1" applyProtection="1">
      <alignment horizontal="center" vertical="center" wrapText="1"/>
    </xf>
    <xf numFmtId="165" fontId="28" fillId="0" borderId="1" xfId="0" applyNumberFormat="1" applyFont="1" applyFill="1" applyBorder="1" applyAlignment="1" applyProtection="1">
      <alignment vertical="center" wrapText="1"/>
    </xf>
    <xf numFmtId="165" fontId="28" fillId="0" borderId="53" xfId="0" applyNumberFormat="1" applyFont="1" applyFill="1" applyBorder="1" applyAlignment="1" applyProtection="1">
      <alignment vertical="center" wrapText="1"/>
    </xf>
    <xf numFmtId="1" fontId="15" fillId="0" borderId="53" xfId="0" applyNumberFormat="1" applyFont="1" applyFill="1" applyBorder="1" applyAlignment="1" applyProtection="1">
      <alignment horizontal="center" vertical="center" wrapText="1"/>
      <protection locked="0"/>
    </xf>
    <xf numFmtId="165" fontId="22" fillId="0" borderId="1" xfId="0" applyNumberFormat="1" applyFont="1" applyFill="1" applyBorder="1" applyAlignment="1" applyProtection="1">
      <alignment vertical="center" wrapText="1"/>
      <protection locked="0"/>
    </xf>
    <xf numFmtId="165" fontId="22" fillId="0" borderId="53" xfId="0" applyNumberFormat="1" applyFont="1" applyFill="1" applyBorder="1" applyAlignment="1" applyProtection="1">
      <alignment vertical="center" wrapText="1"/>
      <protection locked="0"/>
    </xf>
    <xf numFmtId="165" fontId="20" fillId="0" borderId="13" xfId="0" applyNumberFormat="1" applyFont="1" applyFill="1" applyBorder="1" applyAlignment="1" applyProtection="1">
      <alignment horizontal="right" vertical="center" wrapText="1" indent="1"/>
    </xf>
    <xf numFmtId="165" fontId="20" fillId="0" borderId="14" xfId="0" applyNumberFormat="1" applyFont="1" applyFill="1" applyBorder="1" applyAlignment="1" applyProtection="1">
      <alignment horizontal="left" vertical="center" wrapText="1" indent="1"/>
    </xf>
    <xf numFmtId="1" fontId="22" fillId="2" borderId="46" xfId="0" applyNumberFormat="1" applyFont="1" applyFill="1" applyBorder="1" applyAlignment="1" applyProtection="1">
      <alignment vertical="center" wrapText="1"/>
    </xf>
    <xf numFmtId="165" fontId="28" fillId="0" borderId="14" xfId="0" applyNumberFormat="1" applyFont="1" applyFill="1" applyBorder="1" applyAlignment="1" applyProtection="1">
      <alignment vertical="center" wrapText="1"/>
    </xf>
    <xf numFmtId="165" fontId="28" fillId="0" borderId="46" xfId="0" applyNumberFormat="1" applyFont="1" applyFill="1" applyBorder="1" applyAlignment="1" applyProtection="1">
      <alignment vertical="center" wrapText="1"/>
    </xf>
    <xf numFmtId="165" fontId="28" fillId="0" borderId="22" xfId="0" applyNumberFormat="1" applyFont="1" applyFill="1" applyBorder="1" applyAlignment="1" applyProtection="1">
      <alignment vertical="center" wrapText="1"/>
    </xf>
    <xf numFmtId="165" fontId="10" fillId="0" borderId="0" xfId="0" applyNumberFormat="1" applyFont="1" applyFill="1" applyAlignment="1" applyProtection="1">
      <alignment horizontal="center" vertical="center" wrapText="1"/>
      <protection locked="0"/>
    </xf>
    <xf numFmtId="165" fontId="8" fillId="0" borderId="45" xfId="0" applyNumberFormat="1" applyFont="1" applyFill="1" applyBorder="1" applyAlignment="1" applyProtection="1">
      <alignment horizontal="center" vertical="center"/>
      <protection locked="0"/>
    </xf>
    <xf numFmtId="165" fontId="8" fillId="0" borderId="27" xfId="0" applyNumberFormat="1" applyFont="1" applyFill="1" applyBorder="1" applyAlignment="1" applyProtection="1">
      <alignment horizontal="center" vertical="center"/>
      <protection locked="0"/>
    </xf>
    <xf numFmtId="165" fontId="8" fillId="0" borderId="40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22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46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0" xfId="0" applyNumberFormat="1" applyFont="1" applyFill="1" applyAlignment="1">
      <alignment horizontal="center" vertical="center" wrapText="1"/>
    </xf>
    <xf numFmtId="165" fontId="20" fillId="0" borderId="13" xfId="0" applyNumberFormat="1" applyFont="1" applyFill="1" applyBorder="1" applyAlignment="1">
      <alignment horizontal="right" vertical="center" wrapText="1" indent="1"/>
    </xf>
    <xf numFmtId="165" fontId="20" fillId="0" borderId="22" xfId="0" applyNumberFormat="1" applyFont="1" applyFill="1" applyBorder="1" applyAlignment="1">
      <alignment horizontal="left" vertical="center" wrapText="1" indent="1"/>
    </xf>
    <xf numFmtId="165" fontId="15" fillId="2" borderId="22" xfId="0" applyNumberFormat="1" applyFont="1" applyFill="1" applyBorder="1" applyAlignment="1">
      <alignment horizontal="left" vertical="center" wrapText="1" indent="2"/>
    </xf>
    <xf numFmtId="165" fontId="15" fillId="2" borderId="39" xfId="0" applyNumberFormat="1" applyFont="1" applyFill="1" applyBorder="1" applyAlignment="1">
      <alignment horizontal="left" vertical="center" wrapText="1" indent="2"/>
    </xf>
    <xf numFmtId="165" fontId="20" fillId="0" borderId="13" xfId="0" applyNumberFormat="1" applyFont="1" applyFill="1" applyBorder="1" applyAlignment="1">
      <alignment vertical="center" wrapText="1"/>
    </xf>
    <xf numFmtId="165" fontId="20" fillId="0" borderId="14" xfId="0" applyNumberFormat="1" applyFont="1" applyFill="1" applyBorder="1" applyAlignment="1">
      <alignment vertical="center" wrapText="1"/>
    </xf>
    <xf numFmtId="165" fontId="20" fillId="0" borderId="17" xfId="0" applyNumberFormat="1" applyFont="1" applyFill="1" applyBorder="1" applyAlignment="1">
      <alignment vertical="center" wrapText="1"/>
    </xf>
    <xf numFmtId="165" fontId="20" fillId="0" borderId="8" xfId="0" applyNumberFormat="1" applyFont="1" applyFill="1" applyBorder="1" applyAlignment="1">
      <alignment horizontal="right" vertical="center" wrapText="1" indent="1"/>
    </xf>
    <xf numFmtId="166" fontId="15" fillId="0" borderId="23" xfId="0" applyNumberFormat="1" applyFont="1" applyFill="1" applyBorder="1" applyAlignment="1" applyProtection="1">
      <alignment horizontal="right" vertical="center" wrapText="1" indent="2"/>
      <protection locked="0"/>
    </xf>
    <xf numFmtId="166" fontId="15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5" fontId="22" fillId="0" borderId="8" xfId="0" applyNumberFormat="1" applyFont="1" applyFill="1" applyBorder="1" applyAlignment="1" applyProtection="1">
      <alignment vertical="center" wrapText="1"/>
      <protection locked="0"/>
    </xf>
    <xf numFmtId="165" fontId="22" fillId="0" borderId="20" xfId="0" applyNumberFormat="1" applyFont="1" applyFill="1" applyBorder="1" applyAlignment="1" applyProtection="1">
      <alignment vertical="center" wrapText="1"/>
      <protection locked="0"/>
    </xf>
    <xf numFmtId="165" fontId="15" fillId="2" borderId="22" xfId="0" applyNumberFormat="1" applyFont="1" applyFill="1" applyBorder="1" applyAlignment="1">
      <alignment horizontal="right" vertical="center" wrapText="1" indent="2"/>
    </xf>
    <xf numFmtId="165" fontId="15" fillId="2" borderId="39" xfId="0" applyNumberFormat="1" applyFont="1" applyFill="1" applyBorder="1" applyAlignment="1">
      <alignment horizontal="right" vertical="center" wrapText="1" indent="2"/>
    </xf>
    <xf numFmtId="0" fontId="8" fillId="0" borderId="46" xfId="0" applyFont="1" applyFill="1" applyBorder="1" applyAlignment="1" applyProtection="1">
      <alignment horizontal="center" vertical="center" wrapText="1"/>
      <protection locked="0"/>
    </xf>
    <xf numFmtId="165" fontId="29" fillId="0" borderId="48" xfId="0" applyNumberFormat="1" applyFont="1" applyFill="1" applyBorder="1" applyAlignment="1" applyProtection="1">
      <alignment vertical="center"/>
      <protection locked="0"/>
    </xf>
    <xf numFmtId="165" fontId="28" fillId="0" borderId="48" xfId="0" applyNumberFormat="1" applyFont="1" applyFill="1" applyBorder="1" applyAlignment="1" applyProtection="1">
      <alignment vertical="center"/>
    </xf>
    <xf numFmtId="165" fontId="29" fillId="0" borderId="74" xfId="0" applyNumberFormat="1" applyFont="1" applyFill="1" applyBorder="1" applyAlignment="1" applyProtection="1">
      <alignment vertical="center"/>
      <protection locked="0"/>
    </xf>
    <xf numFmtId="0" fontId="29" fillId="0" borderId="12" xfId="0" applyFont="1" applyFill="1" applyBorder="1" applyAlignment="1" applyProtection="1">
      <alignment horizontal="center" vertical="center"/>
    </xf>
    <xf numFmtId="0" fontId="29" fillId="0" borderId="27" xfId="0" applyFont="1" applyFill="1" applyBorder="1" applyAlignment="1" applyProtection="1">
      <alignment vertical="center" wrapText="1"/>
    </xf>
    <xf numFmtId="165" fontId="29" fillId="0" borderId="27" xfId="0" applyNumberFormat="1" applyFont="1" applyFill="1" applyBorder="1" applyAlignment="1" applyProtection="1">
      <alignment vertical="center"/>
      <protection locked="0"/>
    </xf>
    <xf numFmtId="165" fontId="29" fillId="0" borderId="45" xfId="0" applyNumberFormat="1" applyFont="1" applyFill="1" applyBorder="1" applyAlignment="1" applyProtection="1">
      <alignment vertical="center"/>
      <protection locked="0"/>
    </xf>
    <xf numFmtId="165" fontId="28" fillId="0" borderId="46" xfId="0" applyNumberFormat="1" applyFont="1" applyFill="1" applyBorder="1" applyAlignment="1" applyProtection="1">
      <alignment vertical="center"/>
    </xf>
    <xf numFmtId="165" fontId="28" fillId="0" borderId="28" xfId="0" applyNumberFormat="1" applyFont="1" applyFill="1" applyBorder="1" applyAlignment="1" applyProtection="1">
      <alignment vertical="center"/>
    </xf>
    <xf numFmtId="165" fontId="30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horizontal="center" vertical="center" wrapText="1"/>
      <protection locked="0"/>
    </xf>
    <xf numFmtId="0" fontId="8" fillId="0" borderId="17" xfId="0" applyFont="1" applyFill="1" applyBorder="1" applyAlignment="1" applyProtection="1">
      <alignment horizontal="center" vertical="center" wrapText="1"/>
      <protection locked="0"/>
    </xf>
    <xf numFmtId="0" fontId="49" fillId="0" borderId="13" xfId="0" applyFont="1" applyFill="1" applyBorder="1" applyAlignment="1" applyProtection="1">
      <alignment horizontal="center" vertical="center" wrapText="1"/>
      <protection locked="0"/>
    </xf>
    <xf numFmtId="0" fontId="49" fillId="0" borderId="14" xfId="0" applyFont="1" applyFill="1" applyBorder="1" applyAlignment="1" applyProtection="1">
      <alignment horizontal="center" vertical="center" wrapText="1"/>
      <protection locked="0"/>
    </xf>
    <xf numFmtId="0" fontId="49" fillId="0" borderId="17" xfId="0" applyFont="1" applyFill="1" applyBorder="1" applyAlignment="1" applyProtection="1">
      <alignment horizontal="center" vertical="center" wrapText="1"/>
      <protection locked="0"/>
    </xf>
    <xf numFmtId="0" fontId="29" fillId="0" borderId="9" xfId="0" applyFont="1" applyFill="1" applyBorder="1" applyAlignment="1" applyProtection="1">
      <alignment horizontal="right" vertical="center" wrapText="1" indent="1"/>
    </xf>
    <xf numFmtId="0" fontId="26" fillId="0" borderId="31" xfId="0" applyFont="1" applyFill="1" applyBorder="1" applyAlignment="1" applyProtection="1">
      <alignment horizontal="left" vertical="center" wrapText="1" indent="1"/>
      <protection locked="0"/>
    </xf>
    <xf numFmtId="3" fontId="2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8" xfId="0" applyFont="1" applyFill="1" applyBorder="1" applyAlignment="1" applyProtection="1">
      <alignment horizontal="righ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1"/>
      <protection locked="0"/>
    </xf>
    <xf numFmtId="3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8" xfId="0" applyFont="1" applyFill="1" applyBorder="1" applyAlignment="1">
      <alignment horizontal="righ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8"/>
      <protection locked="0"/>
    </xf>
    <xf numFmtId="0" fontId="29" fillId="0" borderId="12" xfId="0" applyFont="1" applyFill="1" applyBorder="1" applyAlignment="1">
      <alignment horizontal="right" vertical="center" wrapText="1" indent="1"/>
    </xf>
    <xf numFmtId="3" fontId="2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Fill="1" applyBorder="1" applyAlignment="1">
      <alignment horizontal="right" vertical="center" wrapText="1" indent="1"/>
    </xf>
    <xf numFmtId="0" fontId="28" fillId="0" borderId="46" xfId="0" applyFont="1" applyFill="1" applyBorder="1" applyAlignment="1">
      <alignment vertical="center" wrapText="1"/>
    </xf>
    <xf numFmtId="0" fontId="32" fillId="0" borderId="0" xfId="0" applyFont="1" applyFill="1" applyAlignment="1" applyProtection="1">
      <alignment horizontal="right"/>
      <protection locked="0"/>
    </xf>
    <xf numFmtId="0" fontId="30" fillId="0" borderId="15" xfId="0" applyFont="1" applyFill="1" applyBorder="1" applyAlignment="1" applyProtection="1">
      <alignment horizontal="center" vertical="center" wrapText="1"/>
      <protection locked="0"/>
    </xf>
    <xf numFmtId="0" fontId="30" fillId="0" borderId="63" xfId="0" applyFont="1" applyFill="1" applyBorder="1" applyAlignment="1" applyProtection="1">
      <alignment horizontal="center" vertical="center" wrapText="1"/>
      <protection locked="0"/>
    </xf>
    <xf numFmtId="0" fontId="30" fillId="0" borderId="29" xfId="0" applyFont="1" applyFill="1" applyBorder="1" applyAlignment="1" applyProtection="1">
      <alignment horizontal="center" vertical="center" wrapText="1"/>
      <protection locked="0"/>
    </xf>
    <xf numFmtId="0" fontId="29" fillId="0" borderId="11" xfId="0" applyFont="1" applyFill="1" applyBorder="1" applyAlignment="1">
      <alignment horizontal="right" vertical="center" indent="1"/>
    </xf>
    <xf numFmtId="0" fontId="29" fillId="0" borderId="4" xfId="0" applyFont="1" applyFill="1" applyBorder="1" applyAlignment="1" applyProtection="1">
      <alignment horizontal="left" vertical="center" indent="1"/>
      <protection locked="0"/>
    </xf>
    <xf numFmtId="3" fontId="29" fillId="0" borderId="64" xfId="0" applyNumberFormat="1" applyFont="1" applyFill="1" applyBorder="1" applyAlignment="1" applyProtection="1">
      <alignment horizontal="right" vertical="center"/>
      <protection locked="0"/>
    </xf>
    <xf numFmtId="3" fontId="29" fillId="0" borderId="34" xfId="0" applyNumberFormat="1" applyFont="1" applyFill="1" applyBorder="1" applyAlignment="1" applyProtection="1">
      <alignment horizontal="right" vertical="center"/>
      <protection locked="0"/>
    </xf>
    <xf numFmtId="0" fontId="29" fillId="0" borderId="8" xfId="0" applyFont="1" applyFill="1" applyBorder="1" applyAlignment="1">
      <alignment horizontal="right" vertical="center" indent="1"/>
    </xf>
    <xf numFmtId="0" fontId="29" fillId="0" borderId="2" xfId="0" applyFont="1" applyFill="1" applyBorder="1" applyAlignment="1" applyProtection="1">
      <alignment horizontal="left" vertical="center" indent="1"/>
      <protection locked="0"/>
    </xf>
    <xf numFmtId="3" fontId="29" fillId="0" borderId="48" xfId="0" applyNumberFormat="1" applyFont="1" applyFill="1" applyBorder="1" applyAlignment="1" applyProtection="1">
      <alignment horizontal="right" vertical="center"/>
      <protection locked="0"/>
    </xf>
    <xf numFmtId="3" fontId="29" fillId="0" borderId="20" xfId="0" applyNumberFormat="1" applyFont="1" applyFill="1" applyBorder="1" applyAlignment="1" applyProtection="1">
      <alignment horizontal="right" vertical="center"/>
      <protection locked="0"/>
    </xf>
    <xf numFmtId="0" fontId="29" fillId="0" borderId="10" xfId="0" applyFont="1" applyFill="1" applyBorder="1" applyAlignment="1">
      <alignment horizontal="right" vertical="center" indent="1"/>
    </xf>
    <xf numFmtId="0" fontId="29" fillId="0" borderId="6" xfId="0" applyFont="1" applyFill="1" applyBorder="1" applyAlignment="1" applyProtection="1">
      <alignment horizontal="left" vertical="center" indent="1"/>
      <protection locked="0"/>
    </xf>
    <xf numFmtId="3" fontId="29" fillId="0" borderId="74" xfId="0" applyNumberFormat="1" applyFont="1" applyFill="1" applyBorder="1" applyAlignment="1" applyProtection="1">
      <alignment horizontal="right" vertical="center"/>
      <protection locked="0"/>
    </xf>
    <xf numFmtId="3" fontId="29" fillId="0" borderId="21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5" fontId="28" fillId="0" borderId="14" xfId="0" applyNumberFormat="1" applyFont="1" applyFill="1" applyBorder="1" applyAlignment="1">
      <alignment vertical="center" wrapText="1"/>
    </xf>
    <xf numFmtId="165" fontId="28" fillId="0" borderId="17" xfId="0" applyNumberFormat="1" applyFont="1" applyFill="1" applyBorder="1" applyAlignment="1">
      <alignment vertical="center" wrapText="1"/>
    </xf>
    <xf numFmtId="0" fontId="56" fillId="0" borderId="0" xfId="10" applyFill="1" applyProtection="1"/>
    <xf numFmtId="0" fontId="56" fillId="0" borderId="0" xfId="10" applyFill="1" applyProtection="1">
      <protection locked="0"/>
    </xf>
    <xf numFmtId="0" fontId="58" fillId="0" borderId="0" xfId="10" applyFont="1" applyFill="1" applyProtection="1">
      <protection locked="0"/>
    </xf>
    <xf numFmtId="0" fontId="57" fillId="0" borderId="12" xfId="10" applyFont="1" applyFill="1" applyBorder="1" applyAlignment="1" applyProtection="1">
      <alignment horizontal="center" vertical="center" wrapText="1"/>
      <protection locked="0"/>
    </xf>
    <xf numFmtId="0" fontId="57" fillId="0" borderId="27" xfId="10" applyFont="1" applyFill="1" applyBorder="1" applyAlignment="1" applyProtection="1">
      <alignment horizontal="center" vertical="center" wrapText="1"/>
      <protection locked="0"/>
    </xf>
    <xf numFmtId="0" fontId="57" fillId="0" borderId="28" xfId="10" applyFont="1" applyFill="1" applyBorder="1" applyAlignment="1" applyProtection="1">
      <alignment horizontal="center" vertical="center" wrapText="1"/>
      <protection locked="0"/>
    </xf>
    <xf numFmtId="0" fontId="56" fillId="0" borderId="0" xfId="10" applyFill="1" applyAlignment="1" applyProtection="1">
      <alignment horizontal="center" vertical="center"/>
    </xf>
    <xf numFmtId="0" fontId="27" fillId="0" borderId="11" xfId="10" applyFont="1" applyFill="1" applyBorder="1" applyAlignment="1" applyProtection="1">
      <alignment vertical="center" wrapText="1"/>
    </xf>
    <xf numFmtId="170" fontId="22" fillId="0" borderId="4" xfId="9" applyNumberFormat="1" applyFont="1" applyFill="1" applyBorder="1" applyAlignment="1" applyProtection="1">
      <alignment horizontal="center" vertical="center"/>
    </xf>
    <xf numFmtId="171" fontId="61" fillId="0" borderId="4" xfId="10" applyNumberFormat="1" applyFont="1" applyFill="1" applyBorder="1" applyAlignment="1" applyProtection="1">
      <alignment horizontal="right" vertical="center" wrapText="1"/>
      <protection locked="0"/>
    </xf>
    <xf numFmtId="171" fontId="61" fillId="0" borderId="34" xfId="10" applyNumberFormat="1" applyFont="1" applyFill="1" applyBorder="1" applyAlignment="1" applyProtection="1">
      <alignment horizontal="right" vertical="center" wrapText="1"/>
      <protection locked="0"/>
    </xf>
    <xf numFmtId="0" fontId="56" fillId="0" borderId="0" xfId="10" applyFill="1" applyAlignment="1" applyProtection="1">
      <alignment vertical="center"/>
    </xf>
    <xf numFmtId="0" fontId="27" fillId="0" borderId="8" xfId="10" applyFont="1" applyFill="1" applyBorder="1" applyAlignment="1" applyProtection="1">
      <alignment vertical="center" wrapText="1"/>
    </xf>
    <xf numFmtId="170" fontId="22" fillId="0" borderId="2" xfId="9" applyNumberFormat="1" applyFont="1" applyFill="1" applyBorder="1" applyAlignment="1" applyProtection="1">
      <alignment horizontal="center" vertical="center"/>
    </xf>
    <xf numFmtId="171" fontId="61" fillId="0" borderId="2" xfId="10" applyNumberFormat="1" applyFont="1" applyFill="1" applyBorder="1" applyAlignment="1" applyProtection="1">
      <alignment horizontal="right" vertical="center" wrapText="1"/>
    </xf>
    <xf numFmtId="171" fontId="61" fillId="0" borderId="20" xfId="10" applyNumberFormat="1" applyFont="1" applyFill="1" applyBorder="1" applyAlignment="1" applyProtection="1">
      <alignment horizontal="right" vertical="center" wrapText="1"/>
    </xf>
    <xf numFmtId="0" fontId="62" fillId="0" borderId="8" xfId="10" applyFont="1" applyFill="1" applyBorder="1" applyAlignment="1" applyProtection="1">
      <alignment horizontal="left" vertical="center" wrapText="1" indent="1"/>
    </xf>
    <xf numFmtId="171" fontId="63" fillId="0" borderId="2" xfId="10" applyNumberFormat="1" applyFont="1" applyFill="1" applyBorder="1" applyAlignment="1" applyProtection="1">
      <alignment horizontal="right" vertical="center" wrapText="1"/>
      <protection locked="0"/>
    </xf>
    <xf numFmtId="171" fontId="63" fillId="0" borderId="20" xfId="10" applyNumberFormat="1" applyFont="1" applyFill="1" applyBorder="1" applyAlignment="1" applyProtection="1">
      <alignment horizontal="right" vertical="center" wrapText="1"/>
      <protection locked="0"/>
    </xf>
    <xf numFmtId="171" fontId="64" fillId="0" borderId="2" xfId="10" applyNumberFormat="1" applyFont="1" applyFill="1" applyBorder="1" applyAlignment="1" applyProtection="1">
      <alignment horizontal="right" vertical="center" wrapText="1"/>
      <protection locked="0"/>
    </xf>
    <xf numFmtId="171" fontId="64" fillId="0" borderId="20" xfId="10" applyNumberFormat="1" applyFont="1" applyFill="1" applyBorder="1" applyAlignment="1" applyProtection="1">
      <alignment horizontal="right" vertical="center" wrapText="1"/>
      <protection locked="0"/>
    </xf>
    <xf numFmtId="171" fontId="64" fillId="0" borderId="2" xfId="10" applyNumberFormat="1" applyFont="1" applyFill="1" applyBorder="1" applyAlignment="1" applyProtection="1">
      <alignment horizontal="right" vertical="center" wrapText="1"/>
    </xf>
    <xf numFmtId="171" fontId="64" fillId="0" borderId="20" xfId="10" applyNumberFormat="1" applyFont="1" applyFill="1" applyBorder="1" applyAlignment="1" applyProtection="1">
      <alignment horizontal="right" vertical="center" wrapText="1"/>
    </xf>
    <xf numFmtId="0" fontId="27" fillId="0" borderId="12" xfId="10" applyFont="1" applyFill="1" applyBorder="1" applyAlignment="1" applyProtection="1">
      <alignment vertical="center" wrapText="1"/>
    </xf>
    <xf numFmtId="170" fontId="22" fillId="0" borderId="27" xfId="9" applyNumberFormat="1" applyFont="1" applyFill="1" applyBorder="1" applyAlignment="1" applyProtection="1">
      <alignment horizontal="center" vertical="center"/>
    </xf>
    <xf numFmtId="171" fontId="61" fillId="0" borderId="27" xfId="10" applyNumberFormat="1" applyFont="1" applyFill="1" applyBorder="1" applyAlignment="1" applyProtection="1">
      <alignment horizontal="right" vertical="center" wrapText="1"/>
    </xf>
    <xf numFmtId="171" fontId="61" fillId="0" borderId="28" xfId="10" applyNumberFormat="1" applyFont="1" applyFill="1" applyBorder="1" applyAlignment="1" applyProtection="1">
      <alignment horizontal="right" vertical="center" wrapText="1"/>
    </xf>
    <xf numFmtId="0" fontId="26" fillId="0" borderId="0" xfId="10" applyFont="1" applyFill="1" applyProtection="1"/>
    <xf numFmtId="0" fontId="58" fillId="0" borderId="0" xfId="10" applyFont="1" applyFill="1" applyProtection="1"/>
    <xf numFmtId="3" fontId="56" fillId="0" borderId="0" xfId="10" applyNumberFormat="1" applyFont="1" applyFill="1" applyProtection="1"/>
    <xf numFmtId="3" fontId="56" fillId="0" borderId="0" xfId="10" applyNumberFormat="1" applyFont="1" applyFill="1" applyAlignment="1" applyProtection="1">
      <alignment horizontal="center"/>
    </xf>
    <xf numFmtId="0" fontId="56" fillId="0" borderId="0" xfId="10" applyFont="1" applyFill="1" applyProtection="1"/>
    <xf numFmtId="0" fontId="56" fillId="0" borderId="0" xfId="10" applyFill="1" applyAlignment="1" applyProtection="1">
      <alignment horizontal="center"/>
    </xf>
    <xf numFmtId="0" fontId="17" fillId="0" borderId="0" xfId="9" applyFill="1" applyAlignment="1" applyProtection="1">
      <alignment vertical="center"/>
    </xf>
    <xf numFmtId="0" fontId="17" fillId="0" borderId="0" xfId="9" applyFill="1" applyAlignment="1" applyProtection="1">
      <alignment vertical="center" wrapText="1"/>
      <protection locked="0"/>
    </xf>
    <xf numFmtId="0" fontId="19" fillId="0" borderId="0" xfId="9" applyFont="1" applyFill="1" applyAlignment="1" applyProtection="1">
      <alignment horizontal="center" vertical="center"/>
      <protection locked="0"/>
    </xf>
    <xf numFmtId="0" fontId="17" fillId="0" borderId="0" xfId="9" applyFill="1" applyAlignment="1" applyProtection="1">
      <alignment vertical="center"/>
      <protection locked="0"/>
    </xf>
    <xf numFmtId="0" fontId="17" fillId="0" borderId="0" xfId="9" applyFill="1" applyAlignment="1" applyProtection="1">
      <alignment horizontal="center" vertical="center"/>
    </xf>
    <xf numFmtId="49" fontId="20" fillId="0" borderId="12" xfId="9" applyNumberFormat="1" applyFont="1" applyFill="1" applyBorder="1" applyAlignment="1" applyProtection="1">
      <alignment horizontal="center" vertical="center" wrapText="1"/>
      <protection locked="0"/>
    </xf>
    <xf numFmtId="49" fontId="20" fillId="0" borderId="27" xfId="9" applyNumberFormat="1" applyFont="1" applyFill="1" applyBorder="1" applyAlignment="1" applyProtection="1">
      <alignment horizontal="center" vertical="center"/>
      <protection locked="0"/>
    </xf>
    <xf numFmtId="49" fontId="20" fillId="0" borderId="28" xfId="9" applyNumberFormat="1" applyFont="1" applyFill="1" applyBorder="1" applyAlignment="1" applyProtection="1">
      <alignment horizontal="center" vertical="center"/>
      <protection locked="0"/>
    </xf>
    <xf numFmtId="49" fontId="15" fillId="0" borderId="0" xfId="9" applyNumberFormat="1" applyFont="1" applyFill="1" applyAlignment="1" applyProtection="1">
      <alignment horizontal="center" vertical="center"/>
    </xf>
    <xf numFmtId="170" fontId="22" fillId="0" borderId="3" xfId="9" applyNumberFormat="1" applyFont="1" applyFill="1" applyBorder="1" applyAlignment="1" applyProtection="1">
      <alignment horizontal="center" vertical="center"/>
    </xf>
    <xf numFmtId="172" fontId="22" fillId="0" borderId="26" xfId="9" applyNumberFormat="1" applyFont="1" applyFill="1" applyBorder="1" applyAlignment="1" applyProtection="1">
      <alignment vertical="center"/>
      <protection locked="0"/>
    </xf>
    <xf numFmtId="172" fontId="22" fillId="0" borderId="20" xfId="9" applyNumberFormat="1" applyFont="1" applyFill="1" applyBorder="1" applyAlignment="1" applyProtection="1">
      <alignment vertical="center"/>
      <protection locked="0"/>
    </xf>
    <xf numFmtId="172" fontId="20" fillId="0" borderId="20" xfId="9" applyNumberFormat="1" applyFont="1" applyFill="1" applyBorder="1" applyAlignment="1" applyProtection="1">
      <alignment vertical="center"/>
    </xf>
    <xf numFmtId="172" fontId="20" fillId="0" borderId="20" xfId="9" applyNumberFormat="1" applyFont="1" applyFill="1" applyBorder="1" applyAlignment="1" applyProtection="1">
      <alignment vertical="center"/>
      <protection locked="0"/>
    </xf>
    <xf numFmtId="0" fontId="15" fillId="0" borderId="0" xfId="9" applyFont="1" applyFill="1" applyAlignment="1" applyProtection="1">
      <alignment vertical="center"/>
    </xf>
    <xf numFmtId="0" fontId="20" fillId="0" borderId="12" xfId="9" applyFont="1" applyFill="1" applyBorder="1" applyAlignment="1" applyProtection="1">
      <alignment horizontal="left" vertical="center" wrapText="1"/>
    </xf>
    <xf numFmtId="172" fontId="20" fillId="0" borderId="28" xfId="9" applyNumberFormat="1" applyFont="1" applyFill="1" applyBorder="1" applyAlignment="1" applyProtection="1">
      <alignment vertical="center"/>
    </xf>
    <xf numFmtId="0" fontId="56" fillId="0" borderId="0" xfId="10" applyFont="1" applyFill="1" applyAlignment="1" applyProtection="1"/>
    <xf numFmtId="0" fontId="17" fillId="0" borderId="0" xfId="9" applyFill="1" applyAlignment="1" applyProtection="1">
      <alignment vertical="center" wrapText="1"/>
    </xf>
    <xf numFmtId="0" fontId="19" fillId="0" borderId="0" xfId="9" applyFont="1" applyFill="1" applyAlignment="1" applyProtection="1">
      <alignment horizontal="center" vertical="center"/>
    </xf>
    <xf numFmtId="0" fontId="56" fillId="0" borderId="0" xfId="10" applyFill="1"/>
    <xf numFmtId="0" fontId="56" fillId="0" borderId="0" xfId="10" applyFill="1" applyAlignment="1"/>
    <xf numFmtId="0" fontId="16" fillId="0" borderId="0" xfId="10" applyFont="1" applyFill="1" applyAlignment="1">
      <alignment horizontal="center"/>
    </xf>
    <xf numFmtId="0" fontId="25" fillId="0" borderId="15" xfId="10" applyFont="1" applyFill="1" applyBorder="1" applyAlignment="1">
      <alignment horizontal="center" vertical="center"/>
    </xf>
    <xf numFmtId="0" fontId="21" fillId="0" borderId="16" xfId="9" applyFont="1" applyFill="1" applyBorder="1" applyAlignment="1" applyProtection="1">
      <alignment horizontal="center" vertical="center" textRotation="90"/>
    </xf>
    <xf numFmtId="0" fontId="25" fillId="0" borderId="16" xfId="10" applyFont="1" applyFill="1" applyBorder="1" applyAlignment="1">
      <alignment horizontal="center" vertical="center" wrapText="1"/>
    </xf>
    <xf numFmtId="0" fontId="25" fillId="0" borderId="29" xfId="10" applyFont="1" applyFill="1" applyBorder="1" applyAlignment="1">
      <alignment horizontal="center" vertical="center" wrapText="1"/>
    </xf>
    <xf numFmtId="0" fontId="25" fillId="0" borderId="13" xfId="10" applyFont="1" applyFill="1" applyBorder="1" applyAlignment="1">
      <alignment horizontal="center" vertical="center"/>
    </xf>
    <xf numFmtId="0" fontId="25" fillId="0" borderId="14" xfId="10" applyFont="1" applyFill="1" applyBorder="1" applyAlignment="1">
      <alignment horizontal="center" vertical="center" wrapText="1"/>
    </xf>
    <xf numFmtId="0" fontId="25" fillId="0" borderId="17" xfId="10" applyFont="1" applyFill="1" applyBorder="1" applyAlignment="1">
      <alignment horizontal="center" vertical="center" wrapText="1"/>
    </xf>
    <xf numFmtId="0" fontId="26" fillId="0" borderId="8" xfId="10" applyFont="1" applyFill="1" applyBorder="1" applyProtection="1">
      <protection locked="0"/>
    </xf>
    <xf numFmtId="0" fontId="26" fillId="0" borderId="3" xfId="10" applyFont="1" applyFill="1" applyBorder="1" applyAlignment="1">
      <alignment horizontal="right" indent="1"/>
    </xf>
    <xf numFmtId="3" fontId="26" fillId="0" borderId="3" xfId="10" applyNumberFormat="1" applyFont="1" applyFill="1" applyBorder="1" applyProtection="1">
      <protection locked="0"/>
    </xf>
    <xf numFmtId="3" fontId="26" fillId="0" borderId="26" xfId="10" applyNumberFormat="1" applyFont="1" applyFill="1" applyBorder="1" applyProtection="1">
      <protection locked="0"/>
    </xf>
    <xf numFmtId="0" fontId="26" fillId="0" borderId="2" xfId="10" applyFont="1" applyFill="1" applyBorder="1" applyAlignment="1">
      <alignment horizontal="right" indent="1"/>
    </xf>
    <xf numFmtId="3" fontId="26" fillId="0" borderId="2" xfId="10" applyNumberFormat="1" applyFont="1" applyFill="1" applyBorder="1" applyProtection="1">
      <protection locked="0"/>
    </xf>
    <xf numFmtId="3" fontId="26" fillId="0" borderId="20" xfId="10" applyNumberFormat="1" applyFont="1" applyFill="1" applyBorder="1" applyProtection="1">
      <protection locked="0"/>
    </xf>
    <xf numFmtId="0" fontId="26" fillId="0" borderId="10" xfId="10" applyFont="1" applyFill="1" applyBorder="1" applyProtection="1">
      <protection locked="0"/>
    </xf>
    <xf numFmtId="0" fontId="26" fillId="0" borderId="6" xfId="10" applyFont="1" applyFill="1" applyBorder="1" applyAlignment="1">
      <alignment horizontal="right" indent="1"/>
    </xf>
    <xf numFmtId="3" fontId="26" fillId="0" borderId="6" xfId="10" applyNumberFormat="1" applyFont="1" applyFill="1" applyBorder="1" applyProtection="1">
      <protection locked="0"/>
    </xf>
    <xf numFmtId="3" fontId="26" fillId="0" borderId="21" xfId="10" applyNumberFormat="1" applyFont="1" applyFill="1" applyBorder="1" applyProtection="1">
      <protection locked="0"/>
    </xf>
    <xf numFmtId="0" fontId="27" fillId="0" borderId="13" xfId="10" applyFont="1" applyFill="1" applyBorder="1" applyProtection="1">
      <protection locked="0"/>
    </xf>
    <xf numFmtId="0" fontId="26" fillId="0" borderId="14" xfId="10" applyFont="1" applyFill="1" applyBorder="1" applyAlignment="1">
      <alignment horizontal="right" indent="1"/>
    </xf>
    <xf numFmtId="3" fontId="26" fillId="0" borderId="14" xfId="10" applyNumberFormat="1" applyFont="1" applyFill="1" applyBorder="1" applyProtection="1">
      <protection locked="0"/>
    </xf>
    <xf numFmtId="172" fontId="20" fillId="0" borderId="17" xfId="9" applyNumberFormat="1" applyFont="1" applyFill="1" applyBorder="1" applyAlignment="1" applyProtection="1">
      <alignment vertical="center"/>
    </xf>
    <xf numFmtId="0" fontId="26" fillId="0" borderId="9" xfId="10" applyFont="1" applyFill="1" applyBorder="1" applyProtection="1">
      <protection locked="0"/>
    </xf>
    <xf numFmtId="3" fontId="26" fillId="0" borderId="75" xfId="10" applyNumberFormat="1" applyFont="1" applyFill="1" applyBorder="1"/>
    <xf numFmtId="0" fontId="65" fillId="0" borderId="0" xfId="10" applyFont="1" applyFill="1"/>
    <xf numFmtId="0" fontId="66" fillId="0" borderId="0" xfId="10" applyFont="1" applyFill="1"/>
    <xf numFmtId="0" fontId="26" fillId="0" borderId="0" xfId="10" applyFont="1" applyFill="1"/>
    <xf numFmtId="0" fontId="56" fillId="0" borderId="0" xfId="10" applyFont="1" applyFill="1"/>
    <xf numFmtId="3" fontId="56" fillId="0" borderId="0" xfId="10" applyNumberFormat="1" applyFont="1" applyFill="1" applyAlignment="1">
      <alignment horizontal="center"/>
    </xf>
    <xf numFmtId="0" fontId="56" fillId="0" borderId="0" xfId="10" applyFont="1" applyFill="1" applyAlignment="1"/>
    <xf numFmtId="0" fontId="67" fillId="0" borderId="0" xfId="0" applyFont="1" applyAlignment="1" applyProtection="1">
      <alignment horizontal="center"/>
      <protection locked="0"/>
    </xf>
    <xf numFmtId="0" fontId="68" fillId="0" borderId="13" xfId="0" applyFont="1" applyBorder="1" applyAlignment="1" applyProtection="1">
      <alignment horizontal="center" vertical="center" wrapText="1"/>
      <protection locked="0"/>
    </xf>
    <xf numFmtId="0" fontId="67" fillId="0" borderId="14" xfId="0" applyFont="1" applyBorder="1" applyAlignment="1" applyProtection="1">
      <alignment horizontal="center" vertical="center" wrapText="1"/>
      <protection locked="0"/>
    </xf>
    <xf numFmtId="0" fontId="67" fillId="0" borderId="17" xfId="0" applyFont="1" applyBorder="1" applyAlignment="1" applyProtection="1">
      <alignment horizontal="center" vertical="center" wrapText="1"/>
      <protection locked="0"/>
    </xf>
    <xf numFmtId="0" fontId="69" fillId="0" borderId="9" xfId="0" applyFont="1" applyBorder="1" applyAlignment="1" applyProtection="1">
      <alignment horizontal="center" vertical="top" wrapText="1"/>
    </xf>
    <xf numFmtId="0" fontId="70" fillId="0" borderId="3" xfId="0" applyFont="1" applyBorder="1" applyAlignment="1" applyProtection="1">
      <alignment horizontal="left" vertical="top" wrapText="1"/>
      <protection locked="0"/>
    </xf>
    <xf numFmtId="167" fontId="70" fillId="0" borderId="3" xfId="2" applyNumberFormat="1" applyFont="1" applyBorder="1" applyAlignment="1" applyProtection="1">
      <alignment horizontal="center" vertical="center" wrapText="1"/>
      <protection locked="0"/>
    </xf>
    <xf numFmtId="0" fontId="69" fillId="0" borderId="8" xfId="0" applyFont="1" applyBorder="1" applyAlignment="1" applyProtection="1">
      <alignment horizontal="center" vertical="top" wrapText="1"/>
    </xf>
    <xf numFmtId="0" fontId="70" fillId="0" borderId="2" xfId="0" applyFont="1" applyBorder="1" applyAlignment="1" applyProtection="1">
      <alignment horizontal="left" vertical="top" wrapText="1"/>
      <protection locked="0"/>
    </xf>
    <xf numFmtId="9" fontId="70" fillId="0" borderId="2" xfId="11" applyFont="1" applyBorder="1" applyAlignment="1" applyProtection="1">
      <alignment horizontal="center" vertical="center" wrapText="1"/>
      <protection locked="0"/>
    </xf>
    <xf numFmtId="167" fontId="70" fillId="0" borderId="2" xfId="2" applyNumberFormat="1" applyFont="1" applyBorder="1" applyAlignment="1" applyProtection="1">
      <alignment horizontal="center" vertical="center" wrapText="1"/>
      <protection locked="0"/>
    </xf>
    <xf numFmtId="167" fontId="70" fillId="0" borderId="20" xfId="2" applyNumberFormat="1" applyFont="1" applyBorder="1" applyAlignment="1" applyProtection="1">
      <alignment horizontal="center" vertical="top" wrapText="1"/>
      <protection locked="0"/>
    </xf>
    <xf numFmtId="0" fontId="69" fillId="0" borderId="10" xfId="0" applyFont="1" applyBorder="1" applyAlignment="1" applyProtection="1">
      <alignment horizontal="center" vertical="top" wrapText="1"/>
    </xf>
    <xf numFmtId="0" fontId="70" fillId="0" borderId="6" xfId="0" applyFont="1" applyBorder="1" applyAlignment="1" applyProtection="1">
      <alignment horizontal="left" vertical="top" wrapText="1"/>
      <protection locked="0"/>
    </xf>
    <xf numFmtId="9" fontId="70" fillId="0" borderId="6" xfId="11" applyFont="1" applyBorder="1" applyAlignment="1" applyProtection="1">
      <alignment horizontal="center" vertical="center" wrapText="1"/>
      <protection locked="0"/>
    </xf>
    <xf numFmtId="167" fontId="70" fillId="0" borderId="6" xfId="2" applyNumberFormat="1" applyFont="1" applyBorder="1" applyAlignment="1" applyProtection="1">
      <alignment horizontal="center" vertical="center" wrapText="1"/>
      <protection locked="0"/>
    </xf>
    <xf numFmtId="167" fontId="70" fillId="0" borderId="21" xfId="2" applyNumberFormat="1" applyFont="1" applyBorder="1" applyAlignment="1" applyProtection="1">
      <alignment horizontal="center" vertical="top" wrapText="1"/>
      <protection locked="0"/>
    </xf>
    <xf numFmtId="0" fontId="67" fillId="5" borderId="14" xfId="0" applyFont="1" applyFill="1" applyBorder="1" applyAlignment="1" applyProtection="1">
      <alignment horizontal="center" vertical="top" wrapText="1"/>
    </xf>
    <xf numFmtId="167" fontId="70" fillId="0" borderId="14" xfId="2" applyNumberFormat="1" applyFont="1" applyBorder="1" applyAlignment="1" applyProtection="1">
      <alignment horizontal="center" vertical="center" wrapText="1"/>
    </xf>
    <xf numFmtId="167" fontId="70" fillId="0" borderId="17" xfId="2" applyNumberFormat="1" applyFont="1" applyBorder="1" applyAlignment="1" applyProtection="1">
      <alignment horizontal="center" vertical="top" wrapText="1"/>
    </xf>
    <xf numFmtId="0" fontId="67" fillId="0" borderId="0" xfId="0" applyFont="1" applyAlignment="1" applyProtection="1">
      <alignment horizontal="center"/>
    </xf>
    <xf numFmtId="0" fontId="5" fillId="0" borderId="0" xfId="0" applyFont="1" applyFill="1" applyAlignment="1">
      <alignment horizontal="center"/>
    </xf>
    <xf numFmtId="0" fontId="71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72" fillId="0" borderId="2" xfId="0" applyFont="1" applyFill="1" applyBorder="1" applyAlignment="1">
      <alignment horizontal="left" vertical="center" indent="5"/>
    </xf>
    <xf numFmtId="173" fontId="0" fillId="0" borderId="20" xfId="0" applyNumberFormat="1" applyFont="1" applyFill="1" applyBorder="1" applyAlignment="1" applyProtection="1">
      <alignment horizontal="right" vertical="center"/>
      <protection locked="0"/>
    </xf>
    <xf numFmtId="0" fontId="17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 indent="1"/>
    </xf>
    <xf numFmtId="173" fontId="0" fillId="0" borderId="21" xfId="0" applyNumberFormat="1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 indent="1"/>
    </xf>
    <xf numFmtId="173" fontId="0" fillId="0" borderId="28" xfId="0" applyNumberFormat="1" applyFont="1" applyFill="1" applyBorder="1" applyAlignment="1" applyProtection="1">
      <alignment horizontal="right" vertical="center"/>
      <protection locked="0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173" fontId="31" fillId="0" borderId="34" xfId="0" applyNumberFormat="1" applyFont="1" applyFill="1" applyBorder="1" applyAlignment="1" applyProtection="1">
      <alignment horizontal="right" vertical="center"/>
    </xf>
    <xf numFmtId="0" fontId="72" fillId="0" borderId="27" xfId="0" applyFont="1" applyFill="1" applyBorder="1" applyAlignment="1">
      <alignment horizontal="left" vertical="center" indent="5"/>
    </xf>
    <xf numFmtId="0" fontId="26" fillId="0" borderId="2" xfId="0" applyFont="1" applyBorder="1" applyAlignment="1" applyProtection="1">
      <alignment horizontal="left" vertical="top" wrapText="1" indent="1"/>
    </xf>
    <xf numFmtId="0" fontId="0" fillId="0" borderId="0" xfId="0" applyAlignment="1" applyProtection="1">
      <protection locked="0"/>
    </xf>
    <xf numFmtId="165" fontId="22" fillId="0" borderId="65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48" xfId="7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78" fillId="0" borderId="0" xfId="0" applyFont="1" applyFill="1" applyAlignment="1" applyProtection="1">
      <alignment horizontal="left" vertical="center" wrapText="1"/>
    </xf>
    <xf numFmtId="0" fontId="78" fillId="0" borderId="0" xfId="0" applyFont="1" applyFill="1" applyAlignment="1" applyProtection="1">
      <alignment vertical="center" wrapText="1"/>
    </xf>
    <xf numFmtId="165" fontId="20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83" fillId="0" borderId="14" xfId="7" applyNumberFormat="1" applyFont="1" applyFill="1" applyBorder="1" applyAlignment="1" applyProtection="1">
      <alignment horizontal="center" vertical="center" wrapText="1"/>
      <protection locked="0"/>
    </xf>
    <xf numFmtId="165" fontId="28" fillId="0" borderId="14" xfId="0" applyNumberFormat="1" applyFont="1" applyFill="1" applyBorder="1" applyAlignment="1" applyProtection="1">
      <alignment horizontal="left" vertical="center" wrapText="1" indent="1"/>
    </xf>
    <xf numFmtId="165" fontId="29" fillId="0" borderId="11" xfId="0" applyNumberFormat="1" applyFont="1" applyFill="1" applyBorder="1" applyAlignment="1" applyProtection="1">
      <alignment horizontal="center" vertical="center" wrapText="1"/>
    </xf>
    <xf numFmtId="165" fontId="22" fillId="0" borderId="4" xfId="7" applyNumberFormat="1" applyFont="1" applyFill="1" applyBorder="1" applyAlignment="1" applyProtection="1">
      <alignment horizontal="left" vertical="center" wrapText="1" indent="1"/>
    </xf>
    <xf numFmtId="165" fontId="29" fillId="0" borderId="8" xfId="0" applyNumberFormat="1" applyFont="1" applyFill="1" applyBorder="1" applyAlignment="1" applyProtection="1">
      <alignment horizontal="center" vertical="center" wrapText="1"/>
    </xf>
    <xf numFmtId="165" fontId="22" fillId="0" borderId="2" xfId="7" applyNumberFormat="1" applyFont="1" applyFill="1" applyBorder="1" applyAlignment="1" applyProtection="1">
      <alignment horizontal="left" vertical="center" wrapText="1" indent="1"/>
    </xf>
    <xf numFmtId="165" fontId="22" fillId="0" borderId="1" xfId="7" applyNumberFormat="1" applyFont="1" applyFill="1" applyBorder="1" applyAlignment="1" applyProtection="1">
      <alignment horizontal="left" vertical="center" wrapText="1" indent="1"/>
    </xf>
    <xf numFmtId="165" fontId="29" fillId="0" borderId="10" xfId="0" applyNumberFormat="1" applyFont="1" applyFill="1" applyBorder="1" applyAlignment="1" applyProtection="1">
      <alignment horizontal="center" vertical="center" wrapText="1"/>
    </xf>
    <xf numFmtId="165" fontId="29" fillId="0" borderId="9" xfId="0" applyNumberFormat="1" applyFont="1" applyFill="1" applyBorder="1" applyAlignment="1" applyProtection="1">
      <alignment horizontal="center" vertical="center" wrapText="1"/>
    </xf>
    <xf numFmtId="165" fontId="22" fillId="0" borderId="3" xfId="7" applyNumberFormat="1" applyFont="1" applyFill="1" applyBorder="1" applyAlignment="1" applyProtection="1">
      <alignment horizontal="left" vertical="center" wrapText="1" indent="1"/>
    </xf>
    <xf numFmtId="165" fontId="22" fillId="0" borderId="6" xfId="7" applyNumberFormat="1" applyFont="1" applyFill="1" applyBorder="1" applyAlignment="1" applyProtection="1">
      <alignment horizontal="left" vertical="center" wrapText="1" indent="1"/>
    </xf>
    <xf numFmtId="165" fontId="28" fillId="0" borderId="14" xfId="7" applyNumberFormat="1" applyFont="1" applyFill="1" applyBorder="1" applyAlignment="1" applyProtection="1">
      <alignment horizontal="left" vertical="center" wrapText="1" indent="1"/>
    </xf>
    <xf numFmtId="165" fontId="29" fillId="0" borderId="3" xfId="7" applyNumberFormat="1" applyFont="1" applyFill="1" applyBorder="1" applyAlignment="1" applyProtection="1">
      <alignment horizontal="left" vertical="center" wrapText="1" indent="1"/>
    </xf>
    <xf numFmtId="165" fontId="29" fillId="0" borderId="2" xfId="7" applyNumberFormat="1" applyFont="1" applyFill="1" applyBorder="1" applyAlignment="1" applyProtection="1">
      <alignment horizontal="left" vertical="center" wrapText="1" indent="1"/>
    </xf>
    <xf numFmtId="165" fontId="29" fillId="0" borderId="1" xfId="7" applyNumberFormat="1" applyFont="1" applyFill="1" applyBorder="1" applyAlignment="1" applyProtection="1">
      <alignment horizontal="left" vertical="center" wrapText="1" indent="1"/>
    </xf>
    <xf numFmtId="165" fontId="27" fillId="0" borderId="13" xfId="0" applyNumberFormat="1" applyFont="1" applyBorder="1" applyAlignment="1" applyProtection="1">
      <alignment horizontal="center" vertical="center" wrapText="1"/>
    </xf>
    <xf numFmtId="165" fontId="29" fillId="0" borderId="19" xfId="7" applyNumberFormat="1" applyFont="1" applyFill="1" applyBorder="1" applyAlignment="1" applyProtection="1">
      <alignment horizontal="left" vertical="center" wrapText="1" indent="1"/>
    </xf>
    <xf numFmtId="165" fontId="38" fillId="0" borderId="39" xfId="0" applyNumberFormat="1" applyFont="1" applyBorder="1" applyAlignment="1" applyProtection="1">
      <alignment horizontal="left" wrapText="1" indent="1"/>
    </xf>
    <xf numFmtId="165" fontId="8" fillId="0" borderId="14" xfId="0" applyNumberFormat="1" applyFont="1" applyFill="1" applyBorder="1" applyAlignment="1" applyProtection="1">
      <alignment horizontal="left" vertical="center" wrapText="1" indent="1"/>
    </xf>
    <xf numFmtId="165" fontId="0" fillId="0" borderId="0" xfId="0" applyNumberFormat="1" applyFill="1" applyAlignment="1" applyProtection="1">
      <alignment horizontal="left" vertical="center" wrapText="1"/>
    </xf>
    <xf numFmtId="165" fontId="4" fillId="0" borderId="13" xfId="0" applyNumberFormat="1" applyFont="1" applyFill="1" applyBorder="1" applyAlignment="1" applyProtection="1">
      <alignment horizontal="left" vertical="center"/>
    </xf>
    <xf numFmtId="165" fontId="4" fillId="0" borderId="39" xfId="0" applyNumberFormat="1" applyFont="1" applyFill="1" applyBorder="1" applyAlignment="1" applyProtection="1">
      <alignment vertical="center" wrapText="1"/>
    </xf>
    <xf numFmtId="165" fontId="82" fillId="0" borderId="28" xfId="7" applyNumberFormat="1" applyFont="1" applyFill="1" applyBorder="1" applyAlignment="1" applyProtection="1">
      <alignment horizontal="center" vertical="center" wrapText="1"/>
      <protection locked="0"/>
    </xf>
    <xf numFmtId="165" fontId="20" fillId="0" borderId="15" xfId="7" applyNumberFormat="1" applyFont="1" applyFill="1" applyBorder="1" applyAlignment="1" applyProtection="1">
      <alignment horizontal="center" vertical="center" wrapText="1"/>
    </xf>
    <xf numFmtId="165" fontId="20" fillId="0" borderId="16" xfId="7" applyNumberFormat="1" applyFont="1" applyFill="1" applyBorder="1" applyAlignment="1" applyProtection="1">
      <alignment horizontal="center" vertical="center" wrapText="1"/>
    </xf>
    <xf numFmtId="165" fontId="20" fillId="0" borderId="13" xfId="7" applyNumberFormat="1" applyFont="1" applyFill="1" applyBorder="1" applyAlignment="1" applyProtection="1">
      <alignment horizontal="left" vertical="center" wrapText="1" indent="1"/>
    </xf>
    <xf numFmtId="165" fontId="20" fillId="0" borderId="14" xfId="7" applyNumberFormat="1" applyFont="1" applyFill="1" applyBorder="1" applyAlignment="1" applyProtection="1">
      <alignment horizontal="left" vertical="center" wrapText="1" indent="1"/>
    </xf>
    <xf numFmtId="165" fontId="22" fillId="0" borderId="9" xfId="7" applyNumberFormat="1" applyFont="1" applyFill="1" applyBorder="1" applyAlignment="1" applyProtection="1">
      <alignment horizontal="left" vertical="center" wrapText="1" indent="1"/>
    </xf>
    <xf numFmtId="165" fontId="26" fillId="0" borderId="3" xfId="0" applyNumberFormat="1" applyFont="1" applyBorder="1" applyAlignment="1" applyProtection="1">
      <alignment horizontal="left" wrapText="1" indent="1"/>
    </xf>
    <xf numFmtId="165" fontId="22" fillId="0" borderId="8" xfId="7" applyNumberFormat="1" applyFont="1" applyFill="1" applyBorder="1" applyAlignment="1" applyProtection="1">
      <alignment horizontal="left" vertical="center" wrapText="1" indent="1"/>
    </xf>
    <xf numFmtId="165" fontId="26" fillId="0" borderId="2" xfId="0" applyNumberFormat="1" applyFont="1" applyBorder="1" applyAlignment="1" applyProtection="1">
      <alignment horizontal="left" wrapText="1" indent="1"/>
    </xf>
    <xf numFmtId="165" fontId="26" fillId="0" borderId="2" xfId="0" applyNumberFormat="1" applyFont="1" applyBorder="1" applyAlignment="1" applyProtection="1">
      <alignment horizontal="left" vertical="center" wrapText="1" indent="1"/>
    </xf>
    <xf numFmtId="165" fontId="22" fillId="0" borderId="10" xfId="7" applyNumberFormat="1" applyFont="1" applyFill="1" applyBorder="1" applyAlignment="1" applyProtection="1">
      <alignment horizontal="left" vertical="center" wrapText="1" indent="1"/>
    </xf>
    <xf numFmtId="165" fontId="26" fillId="0" borderId="6" xfId="0" applyNumberFormat="1" applyFont="1" applyBorder="1" applyAlignment="1" applyProtection="1">
      <alignment horizontal="left" vertical="center" wrapText="1" indent="1"/>
    </xf>
    <xf numFmtId="165" fontId="27" fillId="0" borderId="14" xfId="0" applyNumberFormat="1" applyFont="1" applyBorder="1" applyAlignment="1" applyProtection="1">
      <alignment horizontal="left" vertical="center" wrapText="1" indent="1"/>
    </xf>
    <xf numFmtId="165" fontId="26" fillId="0" borderId="6" xfId="0" applyNumberFormat="1" applyFont="1" applyBorder="1" applyAlignment="1" applyProtection="1">
      <alignment horizontal="left" wrapText="1" indent="1"/>
    </xf>
    <xf numFmtId="165" fontId="22" fillId="0" borderId="12" xfId="7" applyNumberFormat="1" applyFont="1" applyFill="1" applyBorder="1" applyAlignment="1" applyProtection="1">
      <alignment horizontal="left" vertical="center" wrapText="1" indent="1"/>
    </xf>
    <xf numFmtId="165" fontId="26" fillId="0" borderId="27" xfId="0" applyNumberFormat="1" applyFont="1" applyBorder="1" applyAlignment="1" applyProtection="1">
      <alignment horizontal="left" vertical="center" wrapText="1" indent="1"/>
    </xf>
    <xf numFmtId="165" fontId="20" fillId="0" borderId="13" xfId="7" applyNumberFormat="1" applyFont="1" applyFill="1" applyBorder="1" applyAlignment="1" applyProtection="1">
      <alignment horizontal="left" vertical="center" wrapText="1"/>
    </xf>
    <xf numFmtId="165" fontId="27" fillId="0" borderId="13" xfId="0" applyNumberFormat="1" applyFont="1" applyBorder="1" applyAlignment="1" applyProtection="1">
      <alignment vertical="center" wrapText="1"/>
    </xf>
    <xf numFmtId="165" fontId="26" fillId="0" borderId="27" xfId="0" applyNumberFormat="1" applyFont="1" applyBorder="1" applyAlignment="1" applyProtection="1">
      <alignment vertical="center" wrapText="1"/>
    </xf>
    <xf numFmtId="165" fontId="26" fillId="0" borderId="3" xfId="0" applyNumberFormat="1" applyFont="1" applyBorder="1" applyAlignment="1">
      <alignment horizontal="left" wrapText="1" indent="1"/>
    </xf>
    <xf numFmtId="165" fontId="26" fillId="0" borderId="1" xfId="0" applyNumberFormat="1" applyFont="1" applyBorder="1" applyAlignment="1">
      <alignment horizontal="left" vertical="center" wrapText="1" indent="1"/>
    </xf>
    <xf numFmtId="165" fontId="26" fillId="0" borderId="9" xfId="0" applyNumberFormat="1" applyFont="1" applyBorder="1" applyAlignment="1" applyProtection="1">
      <alignment wrapText="1"/>
    </xf>
    <xf numFmtId="165" fontId="26" fillId="0" borderId="8" xfId="0" applyNumberFormat="1" applyFont="1" applyBorder="1" applyAlignment="1" applyProtection="1">
      <alignment wrapText="1"/>
    </xf>
    <xf numFmtId="165" fontId="26" fillId="0" borderId="10" xfId="0" applyNumberFormat="1" applyFont="1" applyBorder="1" applyAlignment="1" applyProtection="1">
      <alignment wrapText="1"/>
    </xf>
    <xf numFmtId="165" fontId="27" fillId="0" borderId="18" xfId="0" applyNumberFormat="1" applyFont="1" applyBorder="1" applyAlignment="1" applyProtection="1">
      <alignment vertical="center" wrapText="1"/>
    </xf>
    <xf numFmtId="165" fontId="27" fillId="0" borderId="19" xfId="0" applyNumberFormat="1" applyFont="1" applyBorder="1" applyAlignment="1" applyProtection="1">
      <alignment horizontal="left" vertical="center" wrapText="1" indent="1"/>
    </xf>
    <xf numFmtId="165" fontId="7" fillId="0" borderId="0" xfId="7" applyNumberFormat="1" applyFont="1" applyFill="1" applyBorder="1" applyAlignment="1" applyProtection="1">
      <alignment horizontal="center" vertical="center" wrapText="1"/>
    </xf>
    <xf numFmtId="165" fontId="7" fillId="0" borderId="0" xfId="7" applyNumberFormat="1" applyFont="1" applyFill="1" applyBorder="1" applyAlignment="1" applyProtection="1">
      <alignment vertical="center" wrapText="1"/>
    </xf>
    <xf numFmtId="165" fontId="15" fillId="0" borderId="0" xfId="7" applyNumberFormat="1" applyFont="1" applyFill="1" applyProtection="1"/>
    <xf numFmtId="165" fontId="6" fillId="0" borderId="32" xfId="0" applyNumberFormat="1" applyFont="1" applyFill="1" applyBorder="1" applyAlignment="1" applyProtection="1">
      <alignment horizontal="right"/>
    </xf>
    <xf numFmtId="165" fontId="12" fillId="0" borderId="0" xfId="7" applyNumberFormat="1" applyFill="1" applyAlignment="1" applyProtection="1"/>
    <xf numFmtId="165" fontId="20" fillId="0" borderId="13" xfId="7" applyNumberFormat="1" applyFont="1" applyFill="1" applyBorder="1" applyAlignment="1" applyProtection="1">
      <alignment horizontal="center" vertical="center" wrapText="1"/>
    </xf>
    <xf numFmtId="165" fontId="20" fillId="0" borderId="15" xfId="7" applyNumberFormat="1" applyFont="1" applyFill="1" applyBorder="1" applyAlignment="1" applyProtection="1">
      <alignment horizontal="left" vertical="center" wrapText="1" indent="1"/>
    </xf>
    <xf numFmtId="165" fontId="20" fillId="0" borderId="16" xfId="7" applyNumberFormat="1" applyFont="1" applyFill="1" applyBorder="1" applyAlignment="1" applyProtection="1">
      <alignment vertical="center" wrapText="1"/>
    </xf>
    <xf numFmtId="165" fontId="22" fillId="0" borderId="11" xfId="7" applyNumberFormat="1" applyFont="1" applyFill="1" applyBorder="1" applyAlignment="1" applyProtection="1">
      <alignment horizontal="left" vertical="center" wrapText="1" indent="1"/>
    </xf>
    <xf numFmtId="165" fontId="22" fillId="0" borderId="5" xfId="7" applyNumberFormat="1" applyFont="1" applyFill="1" applyBorder="1" applyAlignment="1" applyProtection="1">
      <alignment horizontal="left" vertical="center" wrapText="1" indent="1"/>
    </xf>
    <xf numFmtId="165" fontId="22" fillId="0" borderId="0" xfId="7" applyNumberFormat="1" applyFont="1" applyFill="1" applyBorder="1" applyAlignment="1" applyProtection="1">
      <alignment horizontal="left" vertical="center" wrapText="1" indent="1"/>
    </xf>
    <xf numFmtId="165" fontId="22" fillId="0" borderId="6" xfId="7" applyNumberFormat="1" applyFont="1" applyFill="1" applyBorder="1" applyAlignment="1" applyProtection="1">
      <alignment horizontal="left" vertical="center" wrapText="1" indent="6"/>
    </xf>
    <xf numFmtId="165" fontId="22" fillId="0" borderId="2" xfId="7" applyNumberFormat="1" applyFont="1" applyFill="1" applyBorder="1" applyAlignment="1" applyProtection="1">
      <alignment horizontal="left" indent="6"/>
    </xf>
    <xf numFmtId="165" fontId="22" fillId="0" borderId="2" xfId="7" applyNumberFormat="1" applyFont="1" applyFill="1" applyBorder="1" applyAlignment="1" applyProtection="1">
      <alignment horizontal="left" vertical="center" wrapText="1" indent="6"/>
    </xf>
    <xf numFmtId="165" fontId="22" fillId="0" borderId="7" xfId="7" applyNumberFormat="1" applyFont="1" applyFill="1" applyBorder="1" applyAlignment="1" applyProtection="1">
      <alignment horizontal="left" vertical="center" wrapText="1" indent="1"/>
    </xf>
    <xf numFmtId="165" fontId="20" fillId="0" borderId="18" xfId="7" applyNumberFormat="1" applyFont="1" applyFill="1" applyBorder="1" applyAlignment="1" applyProtection="1">
      <alignment horizontal="left" vertical="center" wrapText="1" indent="1"/>
    </xf>
    <xf numFmtId="165" fontId="22" fillId="0" borderId="3" xfId="7" applyNumberFormat="1" applyFont="1" applyFill="1" applyBorder="1" applyAlignment="1" applyProtection="1">
      <alignment horizontal="left" vertical="center" wrapText="1" indent="6"/>
    </xf>
    <xf numFmtId="165" fontId="27" fillId="0" borderId="18" xfId="0" applyNumberFormat="1" applyFont="1" applyBorder="1" applyAlignment="1" applyProtection="1">
      <alignment horizontal="left" vertical="center" wrapText="1" indent="1"/>
    </xf>
    <xf numFmtId="165" fontId="25" fillId="0" borderId="19" xfId="0" applyNumberFormat="1" applyFont="1" applyBorder="1" applyAlignment="1" applyProtection="1">
      <alignment horizontal="left" vertical="center" wrapText="1" indent="1"/>
    </xf>
    <xf numFmtId="165" fontId="82" fillId="0" borderId="27" xfId="7" applyNumberFormat="1" applyFont="1" applyFill="1" applyBorder="1" applyAlignment="1" applyProtection="1">
      <alignment horizontal="center" vertical="center" wrapText="1"/>
      <protection locked="0"/>
    </xf>
    <xf numFmtId="165" fontId="83" fillId="0" borderId="14" xfId="0" applyNumberFormat="1" applyFont="1" applyBorder="1" applyAlignment="1" applyProtection="1">
      <alignment horizontal="center" vertical="center" wrapText="1"/>
    </xf>
    <xf numFmtId="165" fontId="20" fillId="0" borderId="46" xfId="7" applyNumberFormat="1" applyFont="1" applyFill="1" applyBorder="1" applyAlignment="1" applyProtection="1">
      <alignment horizontal="center" vertical="center" wrapText="1"/>
    </xf>
    <xf numFmtId="165" fontId="20" fillId="0" borderId="63" xfId="7" applyNumberFormat="1" applyFont="1" applyFill="1" applyBorder="1" applyAlignment="1" applyProtection="1">
      <alignment vertical="center" wrapText="1"/>
    </xf>
    <xf numFmtId="165" fontId="22" fillId="0" borderId="64" xfId="7" applyNumberFormat="1" applyFont="1" applyFill="1" applyBorder="1" applyAlignment="1" applyProtection="1">
      <alignment horizontal="left" vertical="center" wrapText="1" indent="1"/>
    </xf>
    <xf numFmtId="165" fontId="22" fillId="0" borderId="48" xfId="7" applyNumberFormat="1" applyFont="1" applyFill="1" applyBorder="1" applyAlignment="1" applyProtection="1">
      <alignment horizontal="left" vertical="center" wrapText="1" indent="1"/>
    </xf>
    <xf numFmtId="165" fontId="22" fillId="0" borderId="76" xfId="7" applyNumberFormat="1" applyFont="1" applyFill="1" applyBorder="1" applyAlignment="1" applyProtection="1">
      <alignment horizontal="left" vertical="center" wrapText="1" indent="1"/>
    </xf>
    <xf numFmtId="165" fontId="22" fillId="0" borderId="74" xfId="7" applyNumberFormat="1" applyFont="1" applyFill="1" applyBorder="1" applyAlignment="1" applyProtection="1">
      <alignment horizontal="left" vertical="center" wrapText="1" indent="6"/>
    </xf>
    <xf numFmtId="165" fontId="22" fillId="0" borderId="48" xfId="7" applyNumberFormat="1" applyFont="1" applyFill="1" applyBorder="1" applyAlignment="1" applyProtection="1">
      <alignment horizontal="left" indent="6"/>
    </xf>
    <xf numFmtId="165" fontId="22" fillId="0" borderId="48" xfId="7" applyNumberFormat="1" applyFont="1" applyFill="1" applyBorder="1" applyAlignment="1" applyProtection="1">
      <alignment horizontal="left" vertical="center" wrapText="1" indent="6"/>
    </xf>
    <xf numFmtId="165" fontId="22" fillId="0" borderId="45" xfId="7" applyNumberFormat="1" applyFont="1" applyFill="1" applyBorder="1" applyAlignment="1" applyProtection="1">
      <alignment horizontal="left" vertical="center" wrapText="1" indent="7"/>
    </xf>
    <xf numFmtId="165" fontId="20" fillId="0" borderId="73" xfId="7" applyNumberFormat="1" applyFont="1" applyFill="1" applyBorder="1" applyAlignment="1" applyProtection="1">
      <alignment vertical="center" wrapText="1"/>
    </xf>
    <xf numFmtId="165" fontId="22" fillId="0" borderId="74" xfId="7" applyNumberFormat="1" applyFont="1" applyFill="1" applyBorder="1" applyAlignment="1" applyProtection="1">
      <alignment horizontal="left" vertical="center" wrapText="1" indent="1"/>
    </xf>
    <xf numFmtId="165" fontId="26" fillId="0" borderId="74" xfId="0" applyNumberFormat="1" applyFont="1" applyBorder="1" applyAlignment="1" applyProtection="1">
      <alignment horizontal="left" vertical="center" wrapText="1" indent="1"/>
    </xf>
    <xf numFmtId="165" fontId="26" fillId="0" borderId="48" xfId="0" applyNumberFormat="1" applyFont="1" applyBorder="1" applyAlignment="1" applyProtection="1">
      <alignment horizontal="left" vertical="center" wrapText="1" indent="1"/>
    </xf>
    <xf numFmtId="165" fontId="22" fillId="0" borderId="65" xfId="7" applyNumberFormat="1" applyFont="1" applyFill="1" applyBorder="1" applyAlignment="1" applyProtection="1">
      <alignment horizontal="left" vertical="center" wrapText="1" indent="6"/>
    </xf>
    <xf numFmtId="165" fontId="28" fillId="0" borderId="46" xfId="7" applyNumberFormat="1" applyFont="1" applyFill="1" applyBorder="1" applyAlignment="1" applyProtection="1">
      <alignment horizontal="left" vertical="center" wrapText="1" indent="1"/>
    </xf>
    <xf numFmtId="165" fontId="22" fillId="0" borderId="65" xfId="7" applyNumberFormat="1" applyFont="1" applyFill="1" applyBorder="1" applyAlignment="1" applyProtection="1">
      <alignment horizontal="left" vertical="center" wrapText="1" indent="1"/>
    </xf>
    <xf numFmtId="165" fontId="22" fillId="0" borderId="53" xfId="7" applyNumberFormat="1" applyFont="1" applyFill="1" applyBorder="1" applyAlignment="1" applyProtection="1">
      <alignment horizontal="left" vertical="center" wrapText="1" indent="1"/>
    </xf>
    <xf numFmtId="165" fontId="25" fillId="0" borderId="73" xfId="0" applyNumberFormat="1" applyFont="1" applyBorder="1" applyAlignment="1" applyProtection="1">
      <alignment horizontal="left" vertical="center" wrapText="1" indent="1"/>
    </xf>
    <xf numFmtId="165" fontId="22" fillId="0" borderId="14" xfId="7" applyNumberFormat="1" applyFont="1" applyFill="1" applyBorder="1" applyAlignment="1" applyProtection="1">
      <alignment horizontal="right" vertical="center" wrapText="1" indent="1"/>
    </xf>
    <xf numFmtId="165" fontId="22" fillId="0" borderId="17" xfId="7" applyNumberFormat="1" applyFont="1" applyFill="1" applyBorder="1" applyAlignment="1" applyProtection="1">
      <alignment horizontal="right" vertical="center" wrapText="1" indent="1"/>
    </xf>
    <xf numFmtId="165" fontId="12" fillId="0" borderId="0" xfId="7" applyNumberFormat="1" applyFont="1" applyFill="1" applyProtection="1"/>
    <xf numFmtId="165" fontId="83" fillId="0" borderId="33" xfId="0" applyNumberFormat="1" applyFont="1" applyBorder="1" applyAlignment="1" applyProtection="1">
      <alignment horizontal="center" vertical="center" wrapText="1"/>
    </xf>
    <xf numFmtId="165" fontId="12" fillId="0" borderId="0" xfId="7" applyNumberFormat="1" applyFont="1" applyFill="1" applyProtection="1">
      <protection locked="0"/>
    </xf>
    <xf numFmtId="165" fontId="12" fillId="0" borderId="0" xfId="7" applyNumberFormat="1" applyFill="1" applyProtection="1"/>
    <xf numFmtId="165" fontId="12" fillId="0" borderId="0" xfId="7" applyNumberFormat="1" applyFont="1" applyFill="1" applyAlignment="1" applyProtection="1">
      <alignment horizontal="right" vertical="center" indent="1"/>
      <protection locked="0"/>
    </xf>
    <xf numFmtId="165" fontId="12" fillId="0" borderId="0" xfId="7" applyNumberFormat="1" applyFill="1" applyProtection="1">
      <protection locked="0"/>
    </xf>
    <xf numFmtId="165" fontId="6" fillId="0" borderId="0" xfId="0" applyNumberFormat="1" applyFont="1" applyFill="1" applyBorder="1" applyAlignment="1" applyProtection="1">
      <alignment horizontal="right" vertical="center"/>
      <protection locked="0"/>
    </xf>
    <xf numFmtId="165" fontId="22" fillId="0" borderId="0" xfId="7" applyNumberFormat="1" applyFont="1" applyFill="1" applyProtection="1"/>
    <xf numFmtId="165" fontId="24" fillId="0" borderId="0" xfId="7" applyNumberFormat="1" applyFont="1" applyFill="1" applyProtection="1"/>
    <xf numFmtId="165" fontId="23" fillId="0" borderId="0" xfId="7" applyNumberFormat="1" applyFont="1" applyFill="1" applyProtection="1"/>
    <xf numFmtId="165" fontId="12" fillId="0" borderId="0" xfId="7" applyNumberFormat="1" applyFont="1" applyFill="1" applyAlignment="1" applyProtection="1">
      <alignment horizontal="right" vertical="center" indent="1"/>
    </xf>
    <xf numFmtId="165" fontId="6" fillId="0" borderId="32" xfId="0" applyNumberFormat="1" applyFont="1" applyFill="1" applyBorder="1" applyAlignment="1" applyProtection="1">
      <alignment horizontal="right" vertical="center"/>
    </xf>
    <xf numFmtId="165" fontId="20" fillId="0" borderId="14" xfId="7" applyNumberFormat="1" applyFont="1" applyFill="1" applyBorder="1" applyAlignment="1" applyProtection="1">
      <alignment vertical="center" wrapText="1"/>
    </xf>
    <xf numFmtId="165" fontId="27" fillId="0" borderId="15" xfId="0" applyNumberFormat="1" applyFont="1" applyBorder="1" applyAlignment="1" applyProtection="1">
      <alignment vertical="center" wrapText="1"/>
    </xf>
    <xf numFmtId="165" fontId="27" fillId="0" borderId="1" xfId="0" applyNumberFormat="1" applyFont="1" applyBorder="1" applyAlignment="1" applyProtection="1">
      <alignment horizontal="left" wrapText="1" indent="1"/>
    </xf>
    <xf numFmtId="165" fontId="22" fillId="0" borderId="31" xfId="0" applyNumberFormat="1" applyFont="1" applyFill="1" applyBorder="1" applyAlignment="1" applyProtection="1">
      <alignment horizontal="right" vertical="center" wrapText="1" indent="1"/>
    </xf>
    <xf numFmtId="165" fontId="22" fillId="0" borderId="60" xfId="0" applyNumberFormat="1" applyFont="1" applyFill="1" applyBorder="1" applyAlignment="1" applyProtection="1">
      <alignment horizontal="right" vertical="center" wrapText="1" indent="1"/>
    </xf>
    <xf numFmtId="165" fontId="33" fillId="0" borderId="61" xfId="0" applyNumberFormat="1" applyFont="1" applyFill="1" applyBorder="1" applyAlignment="1" applyProtection="1">
      <alignment horizontal="right" vertical="center" wrapText="1" indent="1"/>
    </xf>
    <xf numFmtId="165" fontId="29" fillId="0" borderId="5" xfId="0" applyNumberFormat="1" applyFont="1" applyFill="1" applyBorder="1" applyAlignment="1" applyProtection="1">
      <alignment horizontal="right" vertical="center" wrapText="1" indent="1"/>
    </xf>
    <xf numFmtId="165" fontId="33" fillId="0" borderId="5" xfId="0" applyNumberFormat="1" applyFont="1" applyFill="1" applyBorder="1" applyAlignment="1" applyProtection="1">
      <alignment horizontal="right" vertical="center" wrapText="1" indent="1"/>
    </xf>
    <xf numFmtId="165" fontId="29" fillId="0" borderId="61" xfId="0" applyNumberFormat="1" applyFont="1" applyFill="1" applyBorder="1" applyAlignment="1" applyProtection="1">
      <alignment horizontal="right" vertical="center" wrapText="1" indent="1"/>
    </xf>
    <xf numFmtId="165" fontId="30" fillId="0" borderId="39" xfId="0" applyNumberFormat="1" applyFont="1" applyFill="1" applyBorder="1" applyAlignment="1" applyProtection="1">
      <alignment horizontal="right" vertical="center" wrapText="1" indent="1"/>
    </xf>
    <xf numFmtId="165" fontId="33" fillId="0" borderId="31" xfId="0" applyNumberFormat="1" applyFont="1" applyFill="1" applyBorder="1" applyAlignment="1" applyProtection="1">
      <alignment horizontal="right" vertical="center" wrapText="1" indent="1"/>
    </xf>
    <xf numFmtId="165" fontId="83" fillId="0" borderId="51" xfId="0" applyNumberFormat="1" applyFont="1" applyFill="1" applyBorder="1" applyAlignment="1" applyProtection="1">
      <alignment horizontal="center" vertical="center" wrapText="1"/>
    </xf>
    <xf numFmtId="165" fontId="22" fillId="0" borderId="43" xfId="0" applyNumberFormat="1" applyFont="1" applyFill="1" applyBorder="1" applyAlignment="1" applyProtection="1">
      <alignment vertical="center" wrapText="1"/>
    </xf>
    <xf numFmtId="165" fontId="20" fillId="0" borderId="33" xfId="0" applyNumberFormat="1" applyFont="1" applyFill="1" applyBorder="1" applyAlignment="1" applyProtection="1">
      <alignment vertical="center" wrapText="1"/>
    </xf>
    <xf numFmtId="165" fontId="81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83" fillId="0" borderId="18" xfId="0" applyNumberFormat="1" applyFont="1" applyFill="1" applyBorder="1" applyAlignment="1" applyProtection="1">
      <alignment horizontal="center" vertical="center" wrapText="1"/>
    </xf>
    <xf numFmtId="165" fontId="22" fillId="0" borderId="8" xfId="0" applyNumberFormat="1" applyFont="1" applyFill="1" applyBorder="1" applyAlignment="1" applyProtection="1">
      <alignment vertical="center" wrapText="1"/>
    </xf>
    <xf numFmtId="165" fontId="22" fillId="0" borderId="12" xfId="0" applyNumberFormat="1" applyFont="1" applyFill="1" applyBorder="1" applyAlignment="1" applyProtection="1">
      <alignment vertical="center" wrapText="1"/>
    </xf>
    <xf numFmtId="165" fontId="22" fillId="0" borderId="27" xfId="0" applyNumberFormat="1" applyFont="1" applyFill="1" applyBorder="1" applyAlignment="1" applyProtection="1">
      <alignment vertical="center" wrapText="1"/>
    </xf>
    <xf numFmtId="165" fontId="22" fillId="0" borderId="57" xfId="0" applyNumberFormat="1" applyFont="1" applyFill="1" applyBorder="1" applyAlignment="1" applyProtection="1">
      <alignment vertical="center" wrapText="1"/>
    </xf>
    <xf numFmtId="165" fontId="81" fillId="0" borderId="13" xfId="0" applyNumberFormat="1" applyFont="1" applyBorder="1" applyAlignment="1" applyProtection="1">
      <alignment horizontal="center" vertical="center" wrapText="1"/>
      <protection locked="0"/>
    </xf>
    <xf numFmtId="165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22" xfId="0" applyNumberFormat="1" applyFont="1" applyFill="1" applyBorder="1" applyAlignment="1" applyProtection="1">
      <alignment horizontal="center" vertical="center" wrapText="1" readingOrder="2"/>
      <protection locked="0"/>
    </xf>
    <xf numFmtId="165" fontId="8" fillId="0" borderId="22" xfId="0" applyNumberFormat="1" applyFont="1" applyFill="1" applyBorder="1" applyAlignment="1" applyProtection="1">
      <alignment horizontal="right" vertical="center" readingOrder="2"/>
      <protection locked="0"/>
    </xf>
    <xf numFmtId="165" fontId="7" fillId="0" borderId="0" xfId="0" applyNumberFormat="1" applyFont="1" applyFill="1" applyAlignment="1">
      <alignment vertical="center" readingOrder="2"/>
    </xf>
    <xf numFmtId="165" fontId="8" fillId="0" borderId="0" xfId="0" applyNumberFormat="1" applyFont="1" applyFill="1" applyAlignment="1" applyProtection="1">
      <alignment vertical="center" readingOrder="2"/>
      <protection locked="0"/>
    </xf>
    <xf numFmtId="165" fontId="6" fillId="0" borderId="0" xfId="0" applyNumberFormat="1" applyFont="1" applyFill="1" applyAlignment="1" applyProtection="1">
      <alignment horizontal="right" readingOrder="2"/>
      <protection locked="0"/>
    </xf>
    <xf numFmtId="165" fontId="4" fillId="0" borderId="0" xfId="0" applyNumberFormat="1" applyFont="1" applyFill="1" applyAlignment="1" applyProtection="1">
      <alignment vertical="center" readingOrder="2"/>
      <protection locked="0"/>
    </xf>
    <xf numFmtId="165" fontId="6" fillId="0" borderId="41" xfId="0" applyNumberFormat="1" applyFont="1" applyFill="1" applyBorder="1" applyAlignment="1" applyProtection="1">
      <alignment horizontal="right"/>
      <protection locked="0"/>
    </xf>
    <xf numFmtId="165" fontId="4" fillId="0" borderId="0" xfId="0" applyNumberFormat="1" applyFont="1" applyFill="1" applyAlignment="1">
      <alignment vertical="center" readingOrder="2"/>
    </xf>
    <xf numFmtId="165" fontId="8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84" fillId="0" borderId="14" xfId="0" applyNumberFormat="1" applyFont="1" applyBorder="1" applyAlignment="1" applyProtection="1">
      <alignment horizontal="center" vertical="center" wrapText="1"/>
      <protection locked="0"/>
    </xf>
    <xf numFmtId="165" fontId="84" fillId="0" borderId="33" xfId="0" applyNumberFormat="1" applyFont="1" applyBorder="1" applyAlignment="1" applyProtection="1">
      <alignment horizontal="center" vertical="center" wrapText="1"/>
      <protection locked="0"/>
    </xf>
    <xf numFmtId="165" fontId="83" fillId="0" borderId="16" xfId="7" applyNumberFormat="1" applyFont="1" applyFill="1" applyBorder="1" applyAlignment="1" applyProtection="1">
      <alignment horizontal="center" vertical="center" wrapText="1"/>
      <protection locked="0"/>
    </xf>
    <xf numFmtId="165" fontId="83" fillId="0" borderId="59" xfId="7" applyNumberFormat="1" applyFont="1" applyFill="1" applyBorder="1" applyAlignment="1" applyProtection="1">
      <alignment horizontal="center" vertical="center" wrapText="1"/>
      <protection locked="0"/>
    </xf>
    <xf numFmtId="165" fontId="7" fillId="0" borderId="0" xfId="0" applyNumberFormat="1" applyFont="1" applyFill="1" applyAlignment="1">
      <alignment horizontal="center" vertical="center" wrapText="1"/>
    </xf>
    <xf numFmtId="165" fontId="22" fillId="0" borderId="9" xfId="7" applyNumberFormat="1" applyFont="1" applyFill="1" applyBorder="1" applyAlignment="1" applyProtection="1">
      <alignment horizontal="center" vertical="center" wrapText="1"/>
    </xf>
    <xf numFmtId="165" fontId="22" fillId="0" borderId="8" xfId="7" applyNumberFormat="1" applyFont="1" applyFill="1" applyBorder="1" applyAlignment="1" applyProtection="1">
      <alignment horizontal="center" vertical="center" wrapText="1"/>
    </xf>
    <xf numFmtId="165" fontId="2" fillId="0" borderId="0" xfId="0" applyNumberFormat="1" applyFont="1" applyFill="1" applyAlignment="1">
      <alignment vertical="center" wrapText="1"/>
    </xf>
    <xf numFmtId="165" fontId="22" fillId="0" borderId="10" xfId="7" applyNumberFormat="1" applyFont="1" applyFill="1" applyBorder="1" applyAlignment="1" applyProtection="1">
      <alignment horizontal="center" vertical="center" wrapText="1"/>
    </xf>
    <xf numFmtId="165" fontId="22" fillId="0" borderId="12" xfId="7" applyNumberFormat="1" applyFont="1" applyFill="1" applyBorder="1" applyAlignment="1" applyProtection="1">
      <alignment horizontal="center" vertical="center" wrapText="1"/>
    </xf>
    <xf numFmtId="165" fontId="26" fillId="0" borderId="27" xfId="0" applyNumberFormat="1" applyFont="1" applyBorder="1" applyAlignment="1" applyProtection="1">
      <alignment horizontal="left" wrapText="1" indent="1"/>
    </xf>
    <xf numFmtId="165" fontId="27" fillId="0" borderId="13" xfId="0" applyNumberFormat="1" applyFont="1" applyBorder="1" applyAlignment="1" applyProtection="1">
      <alignment horizontal="center" wrapText="1"/>
    </xf>
    <xf numFmtId="165" fontId="26" fillId="0" borderId="27" xfId="0" applyNumberFormat="1" applyFont="1" applyBorder="1" applyAlignment="1" applyProtection="1">
      <alignment wrapText="1"/>
    </xf>
    <xf numFmtId="165" fontId="26" fillId="0" borderId="6" xfId="0" applyNumberFormat="1" applyFont="1" applyBorder="1" applyAlignment="1">
      <alignment horizontal="left" vertical="center" wrapText="1" indent="1"/>
    </xf>
    <xf numFmtId="165" fontId="26" fillId="0" borderId="9" xfId="0" applyNumberFormat="1" applyFont="1" applyBorder="1" applyAlignment="1" applyProtection="1">
      <alignment horizontal="center" wrapText="1"/>
    </xf>
    <xf numFmtId="165" fontId="26" fillId="0" borderId="8" xfId="0" applyNumberFormat="1" applyFont="1" applyBorder="1" applyAlignment="1" applyProtection="1">
      <alignment horizontal="center" wrapText="1"/>
    </xf>
    <xf numFmtId="165" fontId="26" fillId="0" borderId="10" xfId="0" applyNumberFormat="1" applyFont="1" applyBorder="1" applyAlignment="1" applyProtection="1">
      <alignment horizontal="center" wrapText="1"/>
    </xf>
    <xf numFmtId="165" fontId="27" fillId="0" borderId="18" xfId="0" applyNumberFormat="1" applyFont="1" applyBorder="1" applyAlignment="1" applyProtection="1">
      <alignment horizontal="center" wrapText="1"/>
    </xf>
    <xf numFmtId="165" fontId="22" fillId="0" borderId="0" xfId="0" applyNumberFormat="1" applyFont="1" applyFill="1" applyBorder="1" applyAlignment="1" applyProtection="1">
      <alignment horizontal="center" vertical="center" wrapText="1"/>
    </xf>
    <xf numFmtId="165" fontId="8" fillId="0" borderId="0" xfId="0" applyNumberFormat="1" applyFont="1" applyFill="1" applyBorder="1" applyAlignment="1" applyProtection="1">
      <alignment horizontal="left" vertical="center" wrapText="1" indent="1"/>
    </xf>
    <xf numFmtId="165" fontId="9" fillId="0" borderId="0" xfId="0" applyNumberFormat="1" applyFont="1" applyFill="1" applyAlignment="1">
      <alignment vertical="center" wrapText="1"/>
    </xf>
    <xf numFmtId="165" fontId="22" fillId="0" borderId="11" xfId="7" applyNumberFormat="1" applyFont="1" applyFill="1" applyBorder="1" applyAlignment="1" applyProtection="1">
      <alignment horizontal="center" vertical="center" wrapText="1"/>
    </xf>
    <xf numFmtId="165" fontId="22" fillId="0" borderId="7" xfId="7" applyNumberFormat="1" applyFont="1" applyFill="1" applyBorder="1" applyAlignment="1" applyProtection="1">
      <alignment horizontal="center" vertical="center" wrapText="1"/>
    </xf>
    <xf numFmtId="165" fontId="22" fillId="0" borderId="27" xfId="7" applyNumberFormat="1" applyFont="1" applyFill="1" applyBorder="1" applyAlignment="1" applyProtection="1">
      <alignment horizontal="left" vertical="center" wrapText="1" indent="6"/>
    </xf>
    <xf numFmtId="165" fontId="28" fillId="0" borderId="13" xfId="7" applyNumberFormat="1" applyFont="1" applyFill="1" applyBorder="1" applyAlignment="1" applyProtection="1">
      <alignment horizontal="center" vertical="center" wrapText="1"/>
    </xf>
    <xf numFmtId="165" fontId="27" fillId="0" borderId="18" xfId="0" applyNumberFormat="1" applyFont="1" applyBorder="1" applyAlignment="1" applyProtection="1">
      <alignment horizontal="center" vertical="center" wrapText="1"/>
    </xf>
    <xf numFmtId="165" fontId="17" fillId="0" borderId="0" xfId="0" applyNumberFormat="1" applyFont="1" applyFill="1" applyAlignment="1" applyProtection="1">
      <alignment horizontal="left" vertical="center" wrapText="1"/>
    </xf>
    <xf numFmtId="165" fontId="17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 applyProtection="1">
      <alignment horizontal="right" vertical="center" wrapText="1" indent="1"/>
    </xf>
    <xf numFmtId="165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78" fillId="0" borderId="0" xfId="0" applyNumberFormat="1" applyFont="1" applyFill="1" applyAlignment="1" applyProtection="1">
      <alignment horizontal="left" vertical="center" wrapText="1"/>
    </xf>
    <xf numFmtId="165" fontId="78" fillId="0" borderId="0" xfId="0" applyNumberFormat="1" applyFont="1" applyFill="1" applyAlignment="1">
      <alignment vertical="center" wrapText="1"/>
    </xf>
    <xf numFmtId="165" fontId="8" fillId="0" borderId="22" xfId="0" quotePrefix="1" applyNumberFormat="1" applyFont="1" applyFill="1" applyBorder="1" applyAlignment="1" applyProtection="1">
      <alignment horizontal="right" vertical="center" readingOrder="2"/>
      <protection locked="0"/>
    </xf>
    <xf numFmtId="0" fontId="26" fillId="0" borderId="4" xfId="0" applyFont="1" applyBorder="1" applyAlignment="1" applyProtection="1">
      <alignment horizontal="left" wrapText="1" indent="1"/>
    </xf>
    <xf numFmtId="165" fontId="29" fillId="0" borderId="34" xfId="7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ont="1" applyFill="1" applyAlignment="1" applyProtection="1">
      <alignment horizontal="left"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0" fillId="0" borderId="0" xfId="0" applyNumberFormat="1" applyFont="1" applyFill="1" applyAlignment="1" applyProtection="1">
      <alignment horizontal="right" vertical="center" wrapText="1" indent="1"/>
    </xf>
    <xf numFmtId="165" fontId="0" fillId="0" borderId="41" xfId="0" applyNumberFormat="1" applyFont="1" applyFill="1" applyBorder="1" applyAlignment="1" applyProtection="1">
      <alignment horizontal="right" vertical="center" wrapText="1" indent="1"/>
    </xf>
    <xf numFmtId="165" fontId="0" fillId="0" borderId="0" xfId="0" applyNumberFormat="1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165" fontId="0" fillId="0" borderId="0" xfId="0" applyNumberFormat="1" applyFont="1" applyFill="1" applyAlignment="1" applyProtection="1">
      <alignment horizontal="righ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40" fillId="0" borderId="0" xfId="0" applyFont="1" applyFill="1" applyProtection="1">
      <protection locked="0"/>
    </xf>
    <xf numFmtId="0" fontId="45" fillId="0" borderId="0" xfId="0" applyFont="1" applyFill="1" applyAlignment="1" applyProtection="1">
      <alignment horizontal="right"/>
      <protection locked="0"/>
    </xf>
    <xf numFmtId="0" fontId="52" fillId="0" borderId="0" xfId="0" applyFont="1" applyProtection="1"/>
    <xf numFmtId="0" fontId="0" fillId="0" borderId="0" xfId="0" applyAlignment="1" applyProtection="1">
      <alignment horizontal="right"/>
    </xf>
    <xf numFmtId="0" fontId="81" fillId="0" borderId="58" xfId="7" applyFont="1" applyFill="1" applyBorder="1" applyAlignment="1" applyProtection="1">
      <alignment horizontal="center" vertical="center" wrapText="1"/>
    </xf>
    <xf numFmtId="0" fontId="82" fillId="0" borderId="27" xfId="7" applyFont="1" applyFill="1" applyBorder="1" applyAlignment="1" applyProtection="1">
      <alignment horizontal="center" vertical="center" wrapText="1"/>
    </xf>
    <xf numFmtId="0" fontId="82" fillId="0" borderId="27" xfId="0" applyFont="1" applyBorder="1" applyAlignment="1" applyProtection="1">
      <alignment horizontal="center" vertical="center" wrapText="1"/>
    </xf>
    <xf numFmtId="0" fontId="82" fillId="0" borderId="28" xfId="7" applyFont="1" applyFill="1" applyBorder="1" applyAlignment="1" applyProtection="1">
      <alignment horizontal="center" vertical="center" wrapText="1"/>
    </xf>
    <xf numFmtId="165" fontId="8" fillId="0" borderId="40" xfId="0" applyNumberFormat="1" applyFont="1" applyFill="1" applyBorder="1" applyAlignment="1" applyProtection="1">
      <alignment horizontal="center" vertical="center" wrapText="1"/>
    </xf>
    <xf numFmtId="165" fontId="8" fillId="0" borderId="16" xfId="0" applyNumberFormat="1" applyFont="1" applyFill="1" applyBorder="1" applyAlignment="1" applyProtection="1">
      <alignment horizontal="center" vertical="center" wrapText="1"/>
    </xf>
    <xf numFmtId="165" fontId="81" fillId="0" borderId="58" xfId="7" applyNumberFormat="1" applyFont="1" applyFill="1" applyBorder="1" applyAlignment="1" applyProtection="1">
      <alignment horizontal="center" vertical="center" wrapText="1"/>
      <protection locked="0"/>
    </xf>
    <xf numFmtId="165" fontId="82" fillId="0" borderId="27" xfId="0" applyNumberFormat="1" applyFont="1" applyBorder="1" applyAlignment="1" applyProtection="1">
      <alignment horizontal="center" vertical="center" wrapText="1"/>
      <protection locked="0"/>
    </xf>
    <xf numFmtId="165" fontId="83" fillId="0" borderId="16" xfId="7" applyNumberFormat="1" applyFont="1" applyFill="1" applyBorder="1" applyAlignment="1" applyProtection="1">
      <alignment horizontal="center" vertical="center" wrapText="1"/>
    </xf>
    <xf numFmtId="165" fontId="83" fillId="0" borderId="59" xfId="7" applyNumberFormat="1" applyFont="1" applyFill="1" applyBorder="1" applyAlignment="1" applyProtection="1">
      <alignment horizontal="center" vertical="center" wrapText="1"/>
    </xf>
    <xf numFmtId="165" fontId="20" fillId="0" borderId="14" xfId="7" applyNumberFormat="1" applyFont="1" applyFill="1" applyBorder="1" applyAlignment="1" applyProtection="1">
      <alignment horizontal="center" vertical="center" wrapText="1"/>
    </xf>
    <xf numFmtId="165" fontId="22" fillId="0" borderId="27" xfId="7" applyNumberFormat="1" applyFont="1" applyFill="1" applyBorder="1" applyAlignment="1" applyProtection="1">
      <alignment horizontal="left" vertical="center" wrapText="1" indent="7"/>
    </xf>
    <xf numFmtId="165" fontId="20" fillId="0" borderId="19" xfId="7" applyNumberFormat="1" applyFont="1" applyFill="1" applyBorder="1" applyAlignment="1" applyProtection="1">
      <alignment vertical="center" wrapText="1"/>
    </xf>
    <xf numFmtId="165" fontId="55" fillId="0" borderId="0" xfId="0" applyNumberFormat="1" applyFont="1" applyAlignment="1" applyProtection="1">
      <alignment horizontal="right" vertical="top"/>
      <protection locked="0"/>
    </xf>
    <xf numFmtId="165" fontId="8" fillId="0" borderId="54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34" xfId="0" applyNumberFormat="1" applyFont="1" applyFill="1" applyBorder="1" applyAlignment="1" applyProtection="1">
      <alignment horizontal="right" vertical="center"/>
      <protection locked="0"/>
    </xf>
    <xf numFmtId="165" fontId="7" fillId="0" borderId="0" xfId="0" applyNumberFormat="1" applyFont="1" applyFill="1" applyAlignment="1" applyProtection="1">
      <alignment vertical="center"/>
    </xf>
    <xf numFmtId="165" fontId="8" fillId="0" borderId="55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35" xfId="0" applyNumberFormat="1" applyFont="1" applyFill="1" applyBorder="1" applyAlignment="1" applyProtection="1">
      <alignment horizontal="right" vertical="center"/>
      <protection locked="0"/>
    </xf>
    <xf numFmtId="165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0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 applyBorder="1" applyAlignment="1" applyProtection="1">
      <alignment horizontal="center" vertical="center"/>
      <protection locked="0"/>
    </xf>
    <xf numFmtId="165" fontId="32" fillId="0" borderId="0" xfId="0" applyNumberFormat="1" applyFont="1" applyFill="1" applyBorder="1" applyAlignment="1" applyProtection="1">
      <alignment horizontal="right" vertical="center"/>
      <protection locked="0"/>
    </xf>
    <xf numFmtId="165" fontId="4" fillId="0" borderId="0" xfId="0" applyNumberFormat="1" applyFont="1" applyFill="1" applyAlignment="1" applyProtection="1">
      <alignment vertical="center"/>
    </xf>
    <xf numFmtId="165" fontId="7" fillId="0" borderId="0" xfId="0" applyNumberFormat="1" applyFont="1" applyFill="1" applyAlignment="1" applyProtection="1">
      <alignment horizontal="center" vertical="center" wrapText="1"/>
    </xf>
    <xf numFmtId="165" fontId="20" fillId="0" borderId="0" xfId="0" applyNumberFormat="1" applyFont="1" applyFill="1" applyAlignment="1" applyProtection="1">
      <alignment horizontal="center" vertical="center" wrapText="1"/>
    </xf>
    <xf numFmtId="165" fontId="10" fillId="0" borderId="0" xfId="0" applyNumberFormat="1" applyFont="1" applyFill="1" applyAlignment="1" applyProtection="1">
      <alignment vertical="center" wrapText="1"/>
    </xf>
    <xf numFmtId="165" fontId="2" fillId="0" borderId="0" xfId="0" applyNumberFormat="1" applyFont="1" applyFill="1" applyAlignment="1" applyProtection="1">
      <alignment vertical="center" wrapText="1"/>
    </xf>
    <xf numFmtId="165" fontId="9" fillId="0" borderId="0" xfId="0" applyNumberFormat="1" applyFont="1" applyFill="1" applyAlignment="1" applyProtection="1">
      <alignment vertical="center" wrapText="1"/>
    </xf>
    <xf numFmtId="165" fontId="20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9" xfId="0" quotePrefix="1" applyNumberFormat="1" applyFont="1" applyBorder="1" applyAlignment="1" applyProtection="1">
      <alignment horizontal="right" vertical="center" wrapText="1" indent="1"/>
      <protection locked="0"/>
    </xf>
    <xf numFmtId="165" fontId="22" fillId="0" borderId="31" xfId="7" applyNumberFormat="1" applyFont="1" applyFill="1" applyBorder="1" applyAlignment="1" applyProtection="1">
      <alignment horizontal="right" vertical="center" wrapText="1" indent="1"/>
    </xf>
    <xf numFmtId="165" fontId="22" fillId="0" borderId="5" xfId="7" applyNumberFormat="1" applyFont="1" applyFill="1" applyBorder="1" applyAlignment="1" applyProtection="1">
      <alignment horizontal="right" vertical="center" wrapText="1" indent="1"/>
    </xf>
    <xf numFmtId="165" fontId="22" fillId="0" borderId="60" xfId="7" applyNumberFormat="1" applyFont="1" applyFill="1" applyBorder="1" applyAlignment="1" applyProtection="1">
      <alignment horizontal="right" vertical="center" wrapText="1" indent="1"/>
    </xf>
    <xf numFmtId="165" fontId="22" fillId="0" borderId="2" xfId="0" applyNumberFormat="1" applyFont="1" applyFill="1" applyBorder="1" applyAlignment="1" applyProtection="1">
      <alignment horizontal="right" vertical="center" wrapText="1" indent="1"/>
    </xf>
    <xf numFmtId="165" fontId="22" fillId="0" borderId="48" xfId="0" applyNumberFormat="1" applyFont="1" applyFill="1" applyBorder="1" applyAlignment="1" applyProtection="1">
      <alignment horizontal="right" vertical="center" wrapText="1" indent="1"/>
    </xf>
    <xf numFmtId="165" fontId="22" fillId="0" borderId="53" xfId="0" applyNumberFormat="1" applyFont="1" applyFill="1" applyBorder="1" applyAlignment="1" applyProtection="1">
      <alignment horizontal="right" vertical="center" wrapText="1" indent="1"/>
    </xf>
    <xf numFmtId="165" fontId="22" fillId="0" borderId="4" xfId="0" applyNumberFormat="1" applyFont="1" applyFill="1" applyBorder="1" applyAlignment="1" applyProtection="1">
      <alignment horizontal="right" vertical="center" wrapText="1" indent="1"/>
    </xf>
    <xf numFmtId="165" fontId="22" fillId="0" borderId="1" xfId="0" applyNumberFormat="1" applyFont="1" applyFill="1" applyBorder="1" applyAlignment="1" applyProtection="1">
      <alignment horizontal="right" vertical="center" wrapText="1" indent="1"/>
    </xf>
    <xf numFmtId="165" fontId="29" fillId="0" borderId="3" xfId="0" applyNumberFormat="1" applyFont="1" applyFill="1" applyBorder="1" applyAlignment="1" applyProtection="1">
      <alignment horizontal="right" vertical="center" wrapText="1" indent="1"/>
    </xf>
    <xf numFmtId="165" fontId="29" fillId="0" borderId="5" xfId="7" applyNumberFormat="1" applyFont="1" applyFill="1" applyBorder="1" applyAlignment="1" applyProtection="1">
      <alignment horizontal="right" vertical="center" wrapText="1" indent="1"/>
    </xf>
    <xf numFmtId="165" fontId="29" fillId="0" borderId="60" xfId="7" applyNumberFormat="1" applyFont="1" applyFill="1" applyBorder="1" applyAlignment="1" applyProtection="1">
      <alignment horizontal="right" vertical="center" wrapText="1" indent="1"/>
    </xf>
    <xf numFmtId="165" fontId="29" fillId="0" borderId="31" xfId="7" applyNumberFormat="1" applyFont="1" applyFill="1" applyBorder="1" applyAlignment="1" applyProtection="1">
      <alignment horizontal="right" vertical="center" wrapText="1" indent="1"/>
    </xf>
    <xf numFmtId="165" fontId="29" fillId="0" borderId="58" xfId="7" applyNumberFormat="1" applyFont="1" applyFill="1" applyBorder="1" applyAlignment="1" applyProtection="1">
      <alignment horizontal="right" vertical="center" wrapText="1" indent="1"/>
    </xf>
    <xf numFmtId="165" fontId="22" fillId="0" borderId="64" xfId="7" applyNumberFormat="1" applyFont="1" applyFill="1" applyBorder="1" applyAlignment="1" applyProtection="1">
      <alignment horizontal="right" vertical="center" wrapText="1" indent="1"/>
    </xf>
    <xf numFmtId="165" fontId="4" fillId="0" borderId="46" xfId="0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Border="1" applyAlignment="1" applyProtection="1">
      <alignment horizontal="right" vertical="center"/>
    </xf>
    <xf numFmtId="165" fontId="82" fillId="0" borderId="27" xfId="7" applyNumberFormat="1" applyFont="1" applyFill="1" applyBorder="1" applyAlignment="1" applyProtection="1">
      <alignment horizontal="center" vertical="center" wrapText="1"/>
    </xf>
    <xf numFmtId="165" fontId="82" fillId="0" borderId="28" xfId="7" applyNumberFormat="1" applyFont="1" applyFill="1" applyBorder="1" applyAlignment="1" applyProtection="1">
      <alignment horizontal="center" vertical="center" wrapText="1"/>
    </xf>
    <xf numFmtId="165" fontId="6" fillId="0" borderId="0" xfId="0" applyNumberFormat="1" applyFont="1" applyFill="1" applyBorder="1" applyAlignment="1" applyProtection="1">
      <alignment horizontal="right" vertical="center"/>
    </xf>
    <xf numFmtId="165" fontId="81" fillId="0" borderId="27" xfId="7" applyNumberFormat="1" applyFont="1" applyFill="1" applyBorder="1" applyAlignment="1" applyProtection="1">
      <alignment horizontal="center" vertical="center" wrapText="1"/>
    </xf>
    <xf numFmtId="165" fontId="81" fillId="0" borderId="57" xfId="7" applyNumberFormat="1" applyFont="1" applyFill="1" applyBorder="1" applyAlignment="1" applyProtection="1">
      <alignment horizontal="center" vertical="center" wrapText="1"/>
    </xf>
    <xf numFmtId="165" fontId="81" fillId="0" borderId="17" xfId="0" applyNumberFormat="1" applyFont="1" applyFill="1" applyBorder="1" applyAlignment="1" applyProtection="1">
      <alignment horizontal="center" vertical="center" wrapText="1"/>
    </xf>
    <xf numFmtId="165" fontId="81" fillId="0" borderId="14" xfId="0" applyNumberFormat="1" applyFont="1" applyBorder="1" applyAlignment="1" applyProtection="1">
      <alignment horizontal="center" vertical="center" wrapText="1"/>
    </xf>
    <xf numFmtId="165" fontId="81" fillId="0" borderId="17" xfId="0" applyNumberFormat="1" applyFont="1" applyBorder="1" applyAlignment="1" applyProtection="1">
      <alignment horizontal="center" vertical="center" wrapText="1"/>
    </xf>
    <xf numFmtId="165" fontId="8" fillId="0" borderId="0" xfId="0" applyNumberFormat="1" applyFont="1" applyFill="1" applyAlignment="1" applyProtection="1">
      <alignment vertical="center" readingOrder="2"/>
    </xf>
    <xf numFmtId="165" fontId="6" fillId="0" borderId="0" xfId="0" applyNumberFormat="1" applyFont="1" applyFill="1" applyAlignment="1" applyProtection="1">
      <alignment horizontal="right" readingOrder="2"/>
    </xf>
    <xf numFmtId="165" fontId="4" fillId="0" borderId="0" xfId="0" applyNumberFormat="1" applyFont="1" applyFill="1" applyAlignment="1" applyProtection="1">
      <alignment vertical="center" readingOrder="2"/>
    </xf>
    <xf numFmtId="165" fontId="6" fillId="0" borderId="41" xfId="0" applyNumberFormat="1" applyFont="1" applyFill="1" applyBorder="1" applyAlignment="1" applyProtection="1">
      <alignment horizontal="right"/>
    </xf>
    <xf numFmtId="165" fontId="84" fillId="0" borderId="14" xfId="0" applyNumberFormat="1" applyFont="1" applyBorder="1" applyAlignment="1" applyProtection="1">
      <alignment horizontal="center" vertical="center" wrapText="1"/>
    </xf>
    <xf numFmtId="165" fontId="84" fillId="0" borderId="39" xfId="0" applyNumberFormat="1" applyFont="1" applyBorder="1" applyAlignment="1" applyProtection="1">
      <alignment horizontal="center" vertical="center" wrapText="1"/>
    </xf>
    <xf numFmtId="165" fontId="84" fillId="0" borderId="33" xfId="0" applyNumberFormat="1" applyFont="1" applyBorder="1" applyAlignment="1" applyProtection="1">
      <alignment horizontal="center" vertical="center" wrapText="1"/>
    </xf>
    <xf numFmtId="165" fontId="26" fillId="0" borderId="1" xfId="0" applyNumberFormat="1" applyFont="1" applyBorder="1" applyAlignment="1" applyProtection="1">
      <alignment horizontal="left" vertical="center" wrapText="1" indent="1"/>
    </xf>
    <xf numFmtId="165" fontId="4" fillId="0" borderId="14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49" fontId="32" fillId="0" borderId="0" xfId="0" applyNumberFormat="1" applyFont="1" applyFill="1" applyBorder="1" applyAlignment="1" applyProtection="1">
      <alignment horizontal="right" vertical="center"/>
    </xf>
    <xf numFmtId="0" fontId="83" fillId="0" borderId="14" xfId="7" applyFont="1" applyFill="1" applyBorder="1" applyAlignment="1" applyProtection="1">
      <alignment horizontal="center" vertical="center" wrapText="1"/>
    </xf>
    <xf numFmtId="165" fontId="22" fillId="0" borderId="58" xfId="7" applyNumberFormat="1" applyFont="1" applyFill="1" applyBorder="1" applyAlignment="1" applyProtection="1">
      <alignment horizontal="right" vertical="center" wrapText="1" indent="1"/>
    </xf>
    <xf numFmtId="165" fontId="8" fillId="0" borderId="39" xfId="0" applyNumberFormat="1" applyFont="1" applyFill="1" applyBorder="1" applyAlignment="1" applyProtection="1">
      <alignment horizontal="center" vertical="center" wrapText="1"/>
    </xf>
    <xf numFmtId="165" fontId="29" fillId="0" borderId="27" xfId="0" applyNumberFormat="1" applyFont="1" applyFill="1" applyBorder="1" applyAlignment="1" applyProtection="1">
      <alignment horizontal="right" vertical="center" wrapText="1" indent="1"/>
    </xf>
    <xf numFmtId="165" fontId="22" fillId="0" borderId="5" xfId="0" applyNumberFormat="1" applyFont="1" applyFill="1" applyBorder="1" applyAlignment="1" applyProtection="1">
      <alignment horizontal="right" vertical="center" wrapText="1" indent="1"/>
    </xf>
    <xf numFmtId="165" fontId="22" fillId="0" borderId="61" xfId="0" applyNumberFormat="1" applyFont="1" applyFill="1" applyBorder="1" applyAlignment="1" applyProtection="1">
      <alignment horizontal="right" vertical="center" wrapText="1" indent="1"/>
    </xf>
    <xf numFmtId="165" fontId="29" fillId="0" borderId="31" xfId="0" applyNumberFormat="1" applyFont="1" applyFill="1" applyBorder="1" applyAlignment="1" applyProtection="1">
      <alignment horizontal="right" vertical="center" wrapText="1" indent="1"/>
    </xf>
    <xf numFmtId="165" fontId="29" fillId="0" borderId="58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22" fillId="0" borderId="9" xfId="0" applyFont="1" applyFill="1" applyBorder="1" applyAlignment="1" applyProtection="1">
      <alignment horizontal="right" vertical="center" wrapText="1" indent="1"/>
    </xf>
    <xf numFmtId="0" fontId="22" fillId="0" borderId="3" xfId="0" applyFont="1" applyFill="1" applyBorder="1" applyAlignment="1" applyProtection="1">
      <alignment horizontal="left" vertical="center" wrapText="1"/>
      <protection locked="0"/>
    </xf>
    <xf numFmtId="165" fontId="22" fillId="0" borderId="3" xfId="0" applyNumberFormat="1" applyFont="1" applyFill="1" applyBorder="1" applyAlignment="1" applyProtection="1">
      <alignment vertical="center" wrapText="1"/>
      <protection locked="0"/>
    </xf>
    <xf numFmtId="165" fontId="22" fillId="0" borderId="3" xfId="0" applyNumberFormat="1" applyFont="1" applyFill="1" applyBorder="1" applyAlignment="1" applyProtection="1">
      <alignment vertical="center" wrapText="1"/>
    </xf>
    <xf numFmtId="165" fontId="22" fillId="0" borderId="26" xfId="0" applyNumberFormat="1" applyFont="1" applyFill="1" applyBorder="1" applyAlignment="1" applyProtection="1">
      <alignment vertical="center" wrapText="1"/>
      <protection locked="0"/>
    </xf>
    <xf numFmtId="0" fontId="22" fillId="0" borderId="8" xfId="0" applyFont="1" applyFill="1" applyBorder="1" applyAlignment="1" applyProtection="1">
      <alignment horizontal="right" vertical="center" wrapText="1" indent="1"/>
    </xf>
    <xf numFmtId="0" fontId="22" fillId="0" borderId="2" xfId="0" applyFont="1" applyFill="1" applyBorder="1" applyAlignment="1" applyProtection="1">
      <alignment horizontal="left" vertical="center" wrapText="1"/>
      <protection locked="0"/>
    </xf>
    <xf numFmtId="0" fontId="22" fillId="0" borderId="6" xfId="0" applyFont="1" applyFill="1" applyBorder="1" applyAlignment="1" applyProtection="1">
      <alignment horizontal="left" vertical="center" wrapText="1"/>
      <protection locked="0"/>
    </xf>
    <xf numFmtId="165" fontId="22" fillId="0" borderId="21" xfId="0" applyNumberFormat="1" applyFont="1" applyFill="1" applyBorder="1" applyAlignment="1" applyProtection="1">
      <alignment vertical="center" wrapText="1"/>
      <protection locked="0"/>
    </xf>
    <xf numFmtId="165" fontId="0" fillId="0" borderId="0" xfId="0" applyNumberFormat="1" applyFill="1"/>
    <xf numFmtId="165" fontId="73" fillId="0" borderId="0" xfId="0" applyNumberFormat="1" applyFont="1" applyFill="1" applyBorder="1" applyAlignment="1" applyProtection="1">
      <alignment horizontal="right"/>
    </xf>
    <xf numFmtId="165" fontId="18" fillId="0" borderId="0" xfId="0" applyNumberFormat="1" applyFont="1" applyFill="1" applyAlignment="1">
      <alignment vertical="center"/>
    </xf>
    <xf numFmtId="173" fontId="31" fillId="0" borderId="26" xfId="0" applyNumberFormat="1" applyFont="1" applyFill="1" applyBorder="1" applyAlignment="1" applyProtection="1">
      <alignment horizontal="right" vertical="center"/>
      <protection locked="0"/>
    </xf>
    <xf numFmtId="165" fontId="22" fillId="0" borderId="2" xfId="0" applyNumberFormat="1" applyFont="1" applyFill="1" applyBorder="1" applyAlignment="1" applyProtection="1">
      <alignment horizontal="left" vertical="center" wrapText="1"/>
      <protection locked="0"/>
    </xf>
    <xf numFmtId="165" fontId="20" fillId="0" borderId="19" xfId="0" applyNumberFormat="1" applyFont="1" applyFill="1" applyBorder="1" applyAlignment="1" applyProtection="1">
      <alignment horizontal="right" vertical="center" wrapText="1"/>
    </xf>
    <xf numFmtId="165" fontId="28" fillId="0" borderId="35" xfId="0" applyNumberFormat="1" applyFont="1" applyFill="1" applyBorder="1" applyAlignment="1" applyProtection="1">
      <alignment horizontal="right" vertical="center" wrapText="1"/>
    </xf>
    <xf numFmtId="49" fontId="30" fillId="0" borderId="0" xfId="0" applyNumberFormat="1" applyFont="1" applyFill="1" applyBorder="1" applyAlignment="1" applyProtection="1">
      <alignment vertical="center"/>
    </xf>
    <xf numFmtId="3" fontId="29" fillId="0" borderId="0" xfId="0" applyNumberFormat="1" applyFont="1" applyFill="1" applyBorder="1" applyAlignment="1" applyProtection="1">
      <alignment vertical="center"/>
    </xf>
    <xf numFmtId="0" fontId="20" fillId="0" borderId="63" xfId="7" applyFont="1" applyFill="1" applyBorder="1" applyAlignment="1" applyProtection="1">
      <alignment vertical="center" wrapText="1"/>
    </xf>
    <xf numFmtId="165" fontId="20" fillId="0" borderId="22" xfId="7" applyNumberFormat="1" applyFont="1" applyFill="1" applyBorder="1" applyAlignment="1" applyProtection="1">
      <alignment horizontal="right" vertical="center" wrapText="1" indent="1"/>
    </xf>
    <xf numFmtId="0" fontId="20" fillId="0" borderId="73" xfId="7" applyFont="1" applyFill="1" applyBorder="1" applyAlignment="1" applyProtection="1">
      <alignment vertical="center" wrapText="1"/>
    </xf>
    <xf numFmtId="165" fontId="22" fillId="0" borderId="30" xfId="7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0" xfId="0" applyFont="1" applyFill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165" fontId="16" fillId="0" borderId="0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 applyProtection="1"/>
    <xf numFmtId="3" fontId="0" fillId="0" borderId="0" xfId="0" applyNumberFormat="1"/>
    <xf numFmtId="3" fontId="37" fillId="0" borderId="0" xfId="0" applyNumberFormat="1" applyFont="1"/>
    <xf numFmtId="0" fontId="4" fillId="0" borderId="2" xfId="0" applyFont="1" applyFill="1" applyBorder="1" applyAlignment="1" applyProtection="1">
      <alignment vertical="center" wrapText="1"/>
    </xf>
    <xf numFmtId="165" fontId="20" fillId="0" borderId="59" xfId="7" applyNumberFormat="1" applyFont="1" applyFill="1" applyBorder="1" applyAlignment="1" applyProtection="1">
      <alignment horizontal="right" vertical="center" wrapText="1" indent="1"/>
    </xf>
    <xf numFmtId="3" fontId="20" fillId="0" borderId="16" xfId="7" applyNumberFormat="1" applyFont="1" applyFill="1" applyBorder="1" applyAlignment="1" applyProtection="1">
      <alignment horizontal="center" vertical="center" wrapText="1"/>
    </xf>
    <xf numFmtId="165" fontId="22" fillId="8" borderId="44" xfId="7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32" xfId="0" applyFont="1" applyBorder="1" applyAlignment="1">
      <alignment vertical="center" wrapText="1"/>
    </xf>
    <xf numFmtId="165" fontId="22" fillId="0" borderId="22" xfId="0" applyNumberFormat="1" applyFont="1" applyFill="1" applyBorder="1" applyAlignment="1" applyProtection="1">
      <alignment horizontal="right" vertical="center" wrapText="1" indent="1"/>
    </xf>
    <xf numFmtId="165" fontId="28" fillId="0" borderId="4" xfId="0" applyNumberFormat="1" applyFont="1" applyFill="1" applyBorder="1" applyAlignment="1" applyProtection="1">
      <alignment horizontal="right" vertical="center" wrapText="1" indent="1"/>
    </xf>
    <xf numFmtId="0" fontId="32" fillId="0" borderId="0" xfId="0" applyFont="1" applyFill="1" applyAlignment="1" applyProtection="1">
      <alignment vertical="center" wrapText="1"/>
    </xf>
    <xf numFmtId="0" fontId="31" fillId="0" borderId="0" xfId="0" applyFont="1" applyFill="1" applyAlignment="1" applyProtection="1">
      <alignment vertical="center" wrapText="1"/>
    </xf>
    <xf numFmtId="0" fontId="30" fillId="0" borderId="14" xfId="0" applyFont="1" applyFill="1" applyBorder="1" applyAlignment="1" applyProtection="1">
      <alignment horizontal="left" vertical="center" wrapText="1" indent="1"/>
    </xf>
    <xf numFmtId="10" fontId="70" fillId="0" borderId="3" xfId="11" applyNumberFormat="1" applyFont="1" applyBorder="1" applyAlignment="1" applyProtection="1">
      <alignment horizontal="center" vertical="center" wrapText="1"/>
      <protection locked="0"/>
    </xf>
    <xf numFmtId="165" fontId="80" fillId="0" borderId="22" xfId="7" applyNumberFormat="1" applyFont="1" applyFill="1" applyBorder="1" applyAlignment="1" applyProtection="1">
      <alignment horizontal="right" vertical="center" indent="1"/>
    </xf>
    <xf numFmtId="165" fontId="16" fillId="0" borderId="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wrapText="1"/>
    </xf>
    <xf numFmtId="165" fontId="29" fillId="0" borderId="2" xfId="0" applyNumberFormat="1" applyFont="1" applyFill="1" applyBorder="1" applyAlignment="1">
      <alignment horizontal="center" vertical="center"/>
    </xf>
    <xf numFmtId="165" fontId="26" fillId="0" borderId="2" xfId="0" applyNumberFormat="1" applyFont="1" applyFill="1" applyBorder="1" applyAlignment="1" applyProtection="1">
      <alignment horizontal="center" vertical="center" wrapText="1"/>
    </xf>
    <xf numFmtId="165" fontId="3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3" fontId="0" fillId="0" borderId="2" xfId="0" applyNumberFormat="1" applyBorder="1"/>
    <xf numFmtId="4" fontId="0" fillId="0" borderId="2" xfId="0" applyNumberFormat="1" applyBorder="1"/>
    <xf numFmtId="169" fontId="0" fillId="0" borderId="2" xfId="0" applyNumberFormat="1" applyBorder="1"/>
    <xf numFmtId="0" fontId="31" fillId="0" borderId="2" xfId="0" applyFont="1" applyBorder="1" applyAlignment="1">
      <alignment horizontal="center" vertical="center" wrapText="1"/>
    </xf>
    <xf numFmtId="165" fontId="31" fillId="0" borderId="0" xfId="0" applyNumberFormat="1" applyFont="1" applyFill="1" applyAlignment="1">
      <alignment horizontal="center" vertical="center" wrapText="1"/>
    </xf>
    <xf numFmtId="0" fontId="0" fillId="0" borderId="2" xfId="0" applyBorder="1" applyAlignment="1">
      <alignment wrapText="1"/>
    </xf>
    <xf numFmtId="3" fontId="16" fillId="0" borderId="0" xfId="0" applyNumberFormat="1" applyFont="1" applyFill="1" applyBorder="1" applyAlignment="1" applyProtection="1">
      <alignment horizontal="center" vertical="center"/>
      <protection locked="0"/>
    </xf>
    <xf numFmtId="3" fontId="52" fillId="0" borderId="0" xfId="0" applyNumberFormat="1" applyFont="1" applyFill="1" applyBorder="1" applyAlignment="1">
      <alignment textRotation="180"/>
    </xf>
    <xf numFmtId="3" fontId="73" fillId="0" borderId="0" xfId="0" applyNumberFormat="1" applyFont="1" applyFill="1" applyBorder="1" applyAlignment="1" applyProtection="1">
      <alignment horizontal="right"/>
    </xf>
    <xf numFmtId="3" fontId="31" fillId="0" borderId="2" xfId="0" applyNumberFormat="1" applyFont="1" applyBorder="1" applyAlignment="1">
      <alignment horizontal="center" vertical="center" wrapText="1"/>
    </xf>
    <xf numFmtId="3" fontId="26" fillId="0" borderId="2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ill="1"/>
    <xf numFmtId="3" fontId="0" fillId="0" borderId="0" xfId="0" applyNumberFormat="1" applyFill="1" applyAlignment="1">
      <alignment horizontal="left"/>
    </xf>
    <xf numFmtId="165" fontId="22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28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28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31" fillId="0" borderId="0" xfId="0" applyNumberFormat="1" applyFont="1" applyFill="1" applyAlignment="1">
      <alignment vertical="center" wrapText="1"/>
    </xf>
    <xf numFmtId="165" fontId="19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0" xfId="0" applyFont="1" applyFill="1" applyAlignment="1"/>
    <xf numFmtId="165" fontId="87" fillId="0" borderId="40" xfId="0" applyNumberFormat="1" applyFont="1" applyFill="1" applyBorder="1" applyAlignment="1" applyProtection="1">
      <alignment horizontal="center" vertical="center" wrapText="1"/>
    </xf>
    <xf numFmtId="165" fontId="87" fillId="0" borderId="22" xfId="0" applyNumberFormat="1" applyFont="1" applyFill="1" applyBorder="1" applyAlignment="1" applyProtection="1">
      <alignment horizontal="center" vertical="center" wrapText="1"/>
    </xf>
    <xf numFmtId="165" fontId="87" fillId="0" borderId="33" xfId="0" applyNumberFormat="1" applyFont="1" applyFill="1" applyBorder="1" applyAlignment="1" applyProtection="1">
      <alignment horizontal="center" vertical="center" wrapText="1"/>
    </xf>
    <xf numFmtId="165" fontId="53" fillId="0" borderId="0" xfId="0" applyNumberFormat="1" applyFont="1" applyFill="1"/>
    <xf numFmtId="165" fontId="88" fillId="0" borderId="0" xfId="0" applyNumberFormat="1" applyFont="1" applyFill="1" applyBorder="1" applyAlignment="1">
      <alignment textRotation="180"/>
    </xf>
    <xf numFmtId="165" fontId="87" fillId="0" borderId="22" xfId="0" applyNumberFormat="1" applyFont="1" applyFill="1" applyBorder="1" applyAlignment="1">
      <alignment horizontal="center" vertical="center"/>
    </xf>
    <xf numFmtId="165" fontId="53" fillId="0" borderId="0" xfId="0" applyNumberFormat="1" applyFont="1" applyFill="1" applyAlignment="1">
      <alignment horizontal="left"/>
    </xf>
    <xf numFmtId="0" fontId="0" fillId="0" borderId="2" xfId="0" applyBorder="1" applyAlignment="1">
      <alignment horizontal="left" vertical="center" wrapText="1"/>
    </xf>
    <xf numFmtId="165" fontId="53" fillId="0" borderId="0" xfId="0" applyNumberFormat="1" applyFont="1" applyFill="1" applyAlignment="1">
      <alignment horizontal="left" vertical="center" wrapText="1"/>
    </xf>
    <xf numFmtId="165" fontId="88" fillId="0" borderId="0" xfId="0" applyNumberFormat="1" applyFont="1" applyFill="1" applyAlignment="1">
      <alignment horizontal="center" vertical="center"/>
    </xf>
    <xf numFmtId="165" fontId="53" fillId="0" borderId="0" xfId="0" applyNumberFormat="1" applyFont="1" applyFill="1" applyAlignment="1">
      <alignment wrapText="1"/>
    </xf>
    <xf numFmtId="165" fontId="87" fillId="0" borderId="0" xfId="0" applyNumberFormat="1" applyFont="1" applyFill="1" applyAlignment="1">
      <alignment horizontal="center" vertical="center" wrapText="1"/>
    </xf>
    <xf numFmtId="0" fontId="31" fillId="0" borderId="2" xfId="0" applyFont="1" applyBorder="1" applyAlignment="1">
      <alignment horizontal="left" vertical="center" wrapText="1"/>
    </xf>
    <xf numFmtId="3" fontId="31" fillId="0" borderId="2" xfId="0" applyNumberFormat="1" applyFont="1" applyBorder="1"/>
    <xf numFmtId="3" fontId="53" fillId="0" borderId="0" xfId="0" applyNumberFormat="1" applyFont="1" applyFill="1"/>
    <xf numFmtId="3" fontId="87" fillId="0" borderId="33" xfId="0" applyNumberFormat="1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left" vertical="center" wrapText="1" indent="1"/>
      <protection locked="0"/>
    </xf>
    <xf numFmtId="0" fontId="87" fillId="0" borderId="22" xfId="0" applyFont="1" applyBorder="1" applyAlignment="1">
      <alignment horizontal="center" vertical="center" wrapText="1"/>
    </xf>
    <xf numFmtId="0" fontId="27" fillId="0" borderId="7" xfId="0" applyFont="1" applyBorder="1" applyAlignment="1" applyProtection="1">
      <alignment horizontal="left" vertical="center" wrapText="1" indent="1"/>
    </xf>
    <xf numFmtId="0" fontId="25" fillId="0" borderId="1" xfId="0" applyFont="1" applyBorder="1" applyAlignment="1" applyProtection="1">
      <alignment horizontal="left" vertical="center" wrapText="1" indent="1"/>
    </xf>
    <xf numFmtId="165" fontId="25" fillId="0" borderId="16" xfId="0" quotePrefix="1" applyNumberFormat="1" applyFont="1" applyBorder="1" applyAlignment="1" applyProtection="1">
      <alignment horizontal="right" vertical="center" wrapText="1" indent="1"/>
    </xf>
    <xf numFmtId="165" fontId="25" fillId="0" borderId="56" xfId="0" quotePrefix="1" applyNumberFormat="1" applyFont="1" applyBorder="1" applyAlignment="1" applyProtection="1">
      <alignment horizontal="right" vertical="center" wrapText="1" indent="1"/>
    </xf>
    <xf numFmtId="0" fontId="27" fillId="0" borderId="22" xfId="0" applyFont="1" applyBorder="1" applyAlignment="1" applyProtection="1">
      <alignment horizontal="left" vertical="center" wrapText="1" indent="1"/>
    </xf>
    <xf numFmtId="165" fontId="89" fillId="0" borderId="22" xfId="0" quotePrefix="1" applyNumberFormat="1" applyFont="1" applyBorder="1" applyAlignment="1" applyProtection="1">
      <alignment horizontal="right" vertical="center" wrapText="1" indent="1"/>
    </xf>
    <xf numFmtId="3" fontId="12" fillId="0" borderId="0" xfId="8" applyNumberFormat="1" applyFill="1" applyProtection="1">
      <protection locked="0"/>
    </xf>
    <xf numFmtId="3" fontId="12" fillId="0" borderId="0" xfId="8" applyNumberFormat="1" applyFill="1" applyProtection="1"/>
    <xf numFmtId="3" fontId="12" fillId="0" borderId="0" xfId="8" applyNumberFormat="1" applyFill="1" applyAlignment="1" applyProtection="1">
      <alignment vertical="center"/>
    </xf>
    <xf numFmtId="3" fontId="1" fillId="0" borderId="0" xfId="8" applyNumberFormat="1" applyFont="1" applyFill="1" applyAlignment="1" applyProtection="1">
      <alignment vertical="center"/>
    </xf>
    <xf numFmtId="0" fontId="16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wrapText="1"/>
    </xf>
    <xf numFmtId="165" fontId="31" fillId="0" borderId="22" xfId="0" applyNumberFormat="1" applyFont="1" applyFill="1" applyBorder="1" applyAlignment="1">
      <alignment horizontal="center" vertical="center" wrapText="1"/>
    </xf>
    <xf numFmtId="0" fontId="0" fillId="0" borderId="3" xfId="0" applyBorder="1"/>
    <xf numFmtId="165" fontId="29" fillId="0" borderId="22" xfId="0" applyNumberFormat="1" applyFont="1" applyFill="1" applyBorder="1" applyAlignment="1">
      <alignment horizontal="center" vertical="center"/>
    </xf>
    <xf numFmtId="0" fontId="73" fillId="0" borderId="0" xfId="0" applyFont="1" applyFill="1" applyBorder="1" applyAlignment="1" applyProtection="1">
      <alignment horizontal="right" wrapText="1"/>
    </xf>
    <xf numFmtId="165" fontId="29" fillId="0" borderId="22" xfId="0" applyNumberFormat="1" applyFont="1" applyFill="1" applyBorder="1" applyAlignment="1">
      <alignment horizontal="center" vertical="center" wrapText="1"/>
    </xf>
    <xf numFmtId="165" fontId="0" fillId="0" borderId="2" xfId="0" applyNumberFormat="1" applyFill="1" applyBorder="1" applyAlignment="1" applyProtection="1">
      <alignment vertical="center" wrapText="1"/>
    </xf>
    <xf numFmtId="3" fontId="0" fillId="0" borderId="20" xfId="0" applyNumberFormat="1" applyBorder="1"/>
    <xf numFmtId="0" fontId="31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wrapText="1"/>
    </xf>
    <xf numFmtId="0" fontId="0" fillId="0" borderId="27" xfId="0" applyBorder="1"/>
    <xf numFmtId="3" fontId="0" fillId="0" borderId="27" xfId="0" applyNumberFormat="1" applyBorder="1"/>
    <xf numFmtId="3" fontId="31" fillId="0" borderId="27" xfId="0" applyNumberFormat="1" applyFont="1" applyBorder="1"/>
    <xf numFmtId="3" fontId="0" fillId="0" borderId="28" xfId="0" applyNumberFormat="1" applyBorder="1"/>
    <xf numFmtId="0" fontId="0" fillId="0" borderId="5" xfId="0" applyBorder="1" applyAlignment="1">
      <alignment horizontal="left" vertical="center" wrapText="1"/>
    </xf>
    <xf numFmtId="0" fontId="0" fillId="0" borderId="22" xfId="0" applyBorder="1"/>
    <xf numFmtId="165" fontId="0" fillId="0" borderId="2" xfId="0" applyNumberFormat="1" applyFill="1" applyBorder="1" applyAlignment="1" applyProtection="1">
      <alignment horizontal="center" vertical="center" wrapText="1"/>
    </xf>
    <xf numFmtId="0" fontId="54" fillId="0" borderId="0" xfId="0" applyFont="1" applyAlignment="1">
      <alignment horizontal="center"/>
    </xf>
    <xf numFmtId="0" fontId="85" fillId="0" borderId="0" xfId="0" applyFont="1" applyAlignment="1">
      <alignment horizontal="center" vertical="top" wrapText="1"/>
    </xf>
    <xf numFmtId="0" fontId="36" fillId="0" borderId="0" xfId="0" applyFont="1" applyAlignment="1">
      <alignment horizontal="center"/>
    </xf>
    <xf numFmtId="0" fontId="23" fillId="7" borderId="0" xfId="0" applyFont="1" applyFill="1" applyAlignment="1" applyProtection="1">
      <alignment horizontal="center"/>
      <protection locked="0"/>
    </xf>
    <xf numFmtId="0" fontId="34" fillId="7" borderId="0" xfId="0" applyFont="1" applyFill="1" applyAlignment="1" applyProtection="1">
      <alignment horizontal="center"/>
      <protection locked="0"/>
    </xf>
    <xf numFmtId="165" fontId="35" fillId="0" borderId="32" xfId="7" applyNumberFormat="1" applyFont="1" applyFill="1" applyBorder="1" applyAlignment="1" applyProtection="1">
      <alignment horizontal="left" vertical="center"/>
    </xf>
    <xf numFmtId="165" fontId="7" fillId="0" borderId="0" xfId="7" applyNumberFormat="1" applyFont="1" applyFill="1" applyBorder="1" applyAlignment="1" applyProtection="1">
      <alignment horizontal="center" vertical="center"/>
    </xf>
    <xf numFmtId="0" fontId="52" fillId="0" borderId="0" xfId="7" applyFont="1" applyFill="1" applyAlignment="1" applyProtection="1">
      <alignment horizontal="right"/>
      <protection locked="0"/>
    </xf>
    <xf numFmtId="0" fontId="52" fillId="0" borderId="0" xfId="0" applyFont="1" applyAlignment="1" applyProtection="1">
      <alignment horizontal="right"/>
      <protection locked="0"/>
    </xf>
    <xf numFmtId="165" fontId="7" fillId="0" borderId="0" xfId="7" applyNumberFormat="1" applyFont="1" applyFill="1" applyBorder="1" applyAlignment="1" applyProtection="1">
      <alignment horizontal="center" vertical="center"/>
      <protection locked="0"/>
    </xf>
    <xf numFmtId="165" fontId="35" fillId="0" borderId="32" xfId="7" applyNumberFormat="1" applyFont="1" applyFill="1" applyBorder="1" applyAlignment="1" applyProtection="1">
      <alignment horizontal="left" vertical="center"/>
      <protection locked="0"/>
    </xf>
    <xf numFmtId="165" fontId="35" fillId="0" borderId="32" xfId="7" applyNumberFormat="1" applyFont="1" applyFill="1" applyBorder="1" applyAlignment="1" applyProtection="1">
      <alignment horizontal="left"/>
    </xf>
    <xf numFmtId="0" fontId="28" fillId="0" borderId="0" xfId="7" applyFont="1" applyFill="1" applyAlignment="1" applyProtection="1">
      <alignment horizontal="center"/>
    </xf>
    <xf numFmtId="0" fontId="52" fillId="0" borderId="0" xfId="7" applyFont="1" applyFill="1" applyAlignment="1" applyProtection="1">
      <alignment horizontal="right"/>
    </xf>
    <xf numFmtId="0" fontId="52" fillId="0" borderId="0" xfId="0" applyFont="1" applyAlignment="1" applyProtection="1">
      <alignment horizontal="right"/>
    </xf>
    <xf numFmtId="165" fontId="30" fillId="0" borderId="68" xfId="0" applyNumberFormat="1" applyFont="1" applyFill="1" applyBorder="1" applyAlignment="1" applyProtection="1">
      <alignment horizontal="center" vertical="center" wrapText="1"/>
    </xf>
    <xf numFmtId="165" fontId="30" fillId="0" borderId="67" xfId="0" applyNumberFormat="1" applyFont="1" applyFill="1" applyBorder="1" applyAlignment="1" applyProtection="1">
      <alignment horizontal="center" vertical="center" wrapText="1"/>
    </xf>
    <xf numFmtId="165" fontId="52" fillId="0" borderId="0" xfId="0" applyNumberFormat="1" applyFont="1" applyFill="1" applyAlignment="1" applyProtection="1">
      <alignment horizontal="center" textRotation="180" wrapText="1"/>
    </xf>
    <xf numFmtId="165" fontId="86" fillId="0" borderId="52" xfId="0" applyNumberFormat="1" applyFont="1" applyFill="1" applyBorder="1" applyAlignment="1" applyProtection="1">
      <alignment horizontal="center" vertical="center" wrapText="1"/>
    </xf>
    <xf numFmtId="165" fontId="30" fillId="0" borderId="69" xfId="0" applyNumberFormat="1" applyFont="1" applyFill="1" applyBorder="1" applyAlignment="1" applyProtection="1">
      <alignment horizontal="center" vertical="center" wrapText="1"/>
    </xf>
    <xf numFmtId="165" fontId="30" fillId="0" borderId="70" xfId="0" applyNumberFormat="1" applyFont="1" applyFill="1" applyBorder="1" applyAlignment="1" applyProtection="1">
      <alignment horizontal="center" vertical="center" wrapText="1"/>
    </xf>
    <xf numFmtId="0" fontId="52" fillId="0" borderId="0" xfId="7" applyFont="1" applyFill="1" applyAlignment="1">
      <alignment horizontal="right"/>
    </xf>
    <xf numFmtId="165" fontId="5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/>
    </xf>
    <xf numFmtId="0" fontId="31" fillId="0" borderId="34" xfId="7" applyFont="1" applyFill="1" applyBorder="1" applyAlignment="1">
      <alignment horizontal="center" vertical="center" wrapText="1"/>
    </xf>
    <xf numFmtId="0" fontId="31" fillId="0" borderId="21" xfId="7" applyFont="1" applyFill="1" applyBorder="1" applyAlignment="1">
      <alignment horizontal="center" vertical="center" wrapText="1"/>
    </xf>
    <xf numFmtId="0" fontId="31" fillId="0" borderId="11" xfId="7" applyFont="1" applyFill="1" applyBorder="1" applyAlignment="1">
      <alignment horizontal="center" vertical="center" wrapText="1"/>
    </xf>
    <xf numFmtId="0" fontId="31" fillId="0" borderId="10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31" fillId="0" borderId="6" xfId="7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165" fontId="7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30" fillId="0" borderId="13" xfId="7" applyFont="1" applyFill="1" applyBorder="1" applyAlignment="1" applyProtection="1">
      <alignment horizontal="left"/>
    </xf>
    <xf numFmtId="0" fontId="30" fillId="0" borderId="14" xfId="7" applyFont="1" applyFill="1" applyBorder="1" applyAlignment="1" applyProtection="1">
      <alignment horizontal="left"/>
    </xf>
    <xf numFmtId="0" fontId="22" fillId="0" borderId="52" xfId="7" applyFont="1" applyFill="1" applyBorder="1" applyAlignment="1">
      <alignment horizontal="justify" vertical="center" wrapText="1"/>
    </xf>
    <xf numFmtId="165" fontId="23" fillId="0" borderId="0" xfId="0" applyNumberFormat="1" applyFont="1" applyFill="1" applyAlignment="1" applyProtection="1">
      <alignment horizontal="center" vertical="center" wrapText="1"/>
      <protection locked="0"/>
    </xf>
    <xf numFmtId="165" fontId="52" fillId="0" borderId="0" xfId="0" applyNumberFormat="1" applyFont="1" applyFill="1" applyAlignment="1" applyProtection="1">
      <alignment horizontal="right" vertical="center" wrapText="1"/>
      <protection locked="0"/>
    </xf>
    <xf numFmtId="0" fontId="52" fillId="0" borderId="0" xfId="0" applyFont="1" applyAlignment="1" applyProtection="1">
      <alignment horizontal="right" vertical="center" wrapText="1"/>
      <protection locked="0"/>
    </xf>
    <xf numFmtId="0" fontId="32" fillId="0" borderId="0" xfId="0" applyFont="1" applyFill="1" applyBorder="1" applyAlignment="1" applyProtection="1">
      <alignment horizontal="right"/>
    </xf>
    <xf numFmtId="0" fontId="52" fillId="0" borderId="0" xfId="0" applyFont="1" applyFill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31" fillId="0" borderId="0" xfId="0" applyFont="1" applyFill="1" applyAlignment="1" applyProtection="1">
      <alignment horizontal="left" wrapText="1"/>
      <protection locked="0"/>
    </xf>
    <xf numFmtId="0" fontId="31" fillId="0" borderId="0" xfId="0" applyFont="1" applyFill="1" applyAlignment="1" applyProtection="1">
      <alignment horizontal="left"/>
      <protection locked="0"/>
    </xf>
    <xf numFmtId="0" fontId="32" fillId="0" borderId="0" xfId="0" applyFont="1" applyFill="1" applyBorder="1" applyAlignment="1" applyProtection="1">
      <alignment horizontal="right"/>
      <protection locked="0"/>
    </xf>
    <xf numFmtId="0" fontId="23" fillId="0" borderId="0" xfId="0" applyFont="1" applyFill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31" fillId="0" borderId="0" xfId="0" applyFont="1" applyFill="1" applyAlignment="1" applyProtection="1">
      <alignment horizontal="left" vertical="center" wrapText="1"/>
      <protection locked="0"/>
    </xf>
    <xf numFmtId="0" fontId="28" fillId="0" borderId="46" xfId="0" applyFont="1" applyFill="1" applyBorder="1" applyAlignment="1" applyProtection="1">
      <alignment horizontal="right" indent="1"/>
    </xf>
    <xf numFmtId="0" fontId="28" fillId="0" borderId="33" xfId="0" applyFont="1" applyFill="1" applyBorder="1" applyAlignment="1" applyProtection="1">
      <alignment horizontal="right" indent="1"/>
    </xf>
    <xf numFmtId="0" fontId="34" fillId="0" borderId="0" xfId="0" applyNumberFormat="1" applyFont="1" applyFill="1" applyBorder="1" applyAlignment="1" applyProtection="1">
      <alignment horizontal="left" vertical="center"/>
      <protection locked="0"/>
    </xf>
    <xf numFmtId="0" fontId="29" fillId="0" borderId="45" xfId="0" applyFont="1" applyFill="1" applyBorder="1" applyAlignment="1" applyProtection="1">
      <alignment horizontal="right" indent="1"/>
      <protection locked="0"/>
    </xf>
    <xf numFmtId="0" fontId="29" fillId="0" borderId="57" xfId="0" applyFont="1" applyFill="1" applyBorder="1" applyAlignment="1" applyProtection="1">
      <alignment horizontal="right" indent="1"/>
      <protection locked="0"/>
    </xf>
    <xf numFmtId="0" fontId="29" fillId="0" borderId="64" xfId="0" applyFont="1" applyFill="1" applyBorder="1" applyAlignment="1" applyProtection="1">
      <alignment horizontal="right" indent="1"/>
      <protection locked="0"/>
    </xf>
    <xf numFmtId="0" fontId="29" fillId="0" borderId="50" xfId="0" applyFont="1" applyFill="1" applyBorder="1" applyAlignment="1" applyProtection="1">
      <alignment horizontal="right" indent="1"/>
      <protection locked="0"/>
    </xf>
    <xf numFmtId="0" fontId="30" fillId="0" borderId="40" xfId="0" applyFont="1" applyFill="1" applyBorder="1" applyAlignment="1" applyProtection="1">
      <alignment horizontal="left" indent="1"/>
    </xf>
    <xf numFmtId="0" fontId="30" fillId="0" borderId="41" xfId="0" applyFont="1" applyFill="1" applyBorder="1" applyAlignment="1" applyProtection="1">
      <alignment horizontal="left" indent="1"/>
    </xf>
    <xf numFmtId="0" fontId="30" fillId="0" borderId="39" xfId="0" applyFont="1" applyFill="1" applyBorder="1" applyAlignment="1" applyProtection="1">
      <alignment horizontal="left" indent="1"/>
    </xf>
    <xf numFmtId="0" fontId="29" fillId="0" borderId="55" xfId="0" applyFont="1" applyFill="1" applyBorder="1" applyAlignment="1" applyProtection="1">
      <alignment horizontal="left" indent="1"/>
      <protection locked="0"/>
    </xf>
    <xf numFmtId="0" fontId="29" fillId="0" borderId="79" xfId="0" applyFont="1" applyFill="1" applyBorder="1" applyAlignment="1" applyProtection="1">
      <alignment horizontal="left" indent="1"/>
      <protection locked="0"/>
    </xf>
    <xf numFmtId="0" fontId="29" fillId="0" borderId="58" xfId="0" applyFont="1" applyFill="1" applyBorder="1" applyAlignment="1" applyProtection="1">
      <alignment horizontal="left" indent="1"/>
      <protection locked="0"/>
    </xf>
    <xf numFmtId="0" fontId="29" fillId="0" borderId="54" xfId="0" applyFont="1" applyFill="1" applyBorder="1" applyAlignment="1" applyProtection="1">
      <alignment horizontal="left" indent="1"/>
      <protection locked="0"/>
    </xf>
    <xf numFmtId="0" fontId="29" fillId="0" borderId="72" xfId="0" applyFont="1" applyFill="1" applyBorder="1" applyAlignment="1" applyProtection="1">
      <alignment horizontal="left" indent="1"/>
      <protection locked="0"/>
    </xf>
    <xf numFmtId="0" fontId="29" fillId="0" borderId="78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center"/>
    </xf>
    <xf numFmtId="0" fontId="30" fillId="0" borderId="41" xfId="0" applyFont="1" applyFill="1" applyBorder="1" applyAlignment="1" applyProtection="1">
      <alignment horizontal="center"/>
    </xf>
    <xf numFmtId="0" fontId="30" fillId="0" borderId="39" xfId="0" applyFont="1" applyFill="1" applyBorder="1" applyAlignment="1" applyProtection="1">
      <alignment horizontal="center"/>
    </xf>
    <xf numFmtId="0" fontId="30" fillId="0" borderId="46" xfId="0" applyFont="1" applyFill="1" applyBorder="1" applyAlignment="1" applyProtection="1">
      <alignment horizontal="center"/>
    </xf>
    <xf numFmtId="0" fontId="30" fillId="0" borderId="33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>
      <alignment horizontal="center" wrapText="1"/>
    </xf>
    <xf numFmtId="0" fontId="52" fillId="0" borderId="0" xfId="0" applyFont="1" applyFill="1" applyAlignment="1">
      <alignment horizontal="right"/>
    </xf>
    <xf numFmtId="0" fontId="3" fillId="0" borderId="0" xfId="0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34" fillId="0" borderId="0" xfId="7" applyFont="1" applyFill="1" applyAlignment="1">
      <alignment horizontal="center"/>
    </xf>
    <xf numFmtId="0" fontId="34" fillId="0" borderId="0" xfId="7" applyFont="1" applyFill="1" applyAlignment="1">
      <alignment horizontal="center" vertical="center"/>
    </xf>
    <xf numFmtId="165" fontId="52" fillId="0" borderId="0" xfId="0" applyNumberFormat="1" applyFont="1" applyFill="1" applyBorder="1" applyAlignment="1" applyProtection="1">
      <alignment horizontal="right" textRotation="180" wrapText="1"/>
    </xf>
    <xf numFmtId="165" fontId="8" fillId="0" borderId="40" xfId="0" applyNumberFormat="1" applyFont="1" applyFill="1" applyBorder="1" applyAlignment="1" applyProtection="1">
      <alignment horizontal="left" vertical="center" wrapText="1" indent="2"/>
    </xf>
    <xf numFmtId="165" fontId="8" fillId="0" borderId="33" xfId="0" applyNumberFormat="1" applyFont="1" applyFill="1" applyBorder="1" applyAlignment="1" applyProtection="1">
      <alignment horizontal="left" vertical="center" wrapText="1" indent="2"/>
    </xf>
    <xf numFmtId="165" fontId="8" fillId="0" borderId="68" xfId="0" applyNumberFormat="1" applyFont="1" applyFill="1" applyBorder="1" applyAlignment="1" applyProtection="1">
      <alignment horizontal="center" vertical="center"/>
    </xf>
    <xf numFmtId="165" fontId="8" fillId="0" borderId="67" xfId="0" applyNumberFormat="1" applyFont="1" applyFill="1" applyBorder="1" applyAlignment="1" applyProtection="1">
      <alignment horizontal="center" vertical="center"/>
    </xf>
    <xf numFmtId="165" fontId="8" fillId="0" borderId="54" xfId="0" applyNumberFormat="1" applyFont="1" applyFill="1" applyBorder="1" applyAlignment="1" applyProtection="1">
      <alignment horizontal="center" vertical="center"/>
    </xf>
    <xf numFmtId="165" fontId="8" fillId="0" borderId="72" xfId="0" applyNumberFormat="1" applyFont="1" applyFill="1" applyBorder="1" applyAlignment="1" applyProtection="1">
      <alignment horizontal="center" vertical="center"/>
    </xf>
    <xf numFmtId="165" fontId="8" fillId="0" borderId="50" xfId="0" applyNumberFormat="1" applyFont="1" applyFill="1" applyBorder="1" applyAlignment="1" applyProtection="1">
      <alignment horizontal="center" vertical="center"/>
    </xf>
    <xf numFmtId="165" fontId="8" fillId="0" borderId="68" xfId="0" applyNumberFormat="1" applyFont="1" applyFill="1" applyBorder="1" applyAlignment="1" applyProtection="1">
      <alignment horizontal="center" vertical="center" wrapText="1"/>
    </xf>
    <xf numFmtId="165" fontId="8" fillId="0" borderId="67" xfId="0" applyNumberFormat="1" applyFont="1" applyFill="1" applyBorder="1" applyAlignment="1" applyProtection="1">
      <alignment horizontal="center" vertical="center" wrapText="1"/>
    </xf>
    <xf numFmtId="0" fontId="29" fillId="0" borderId="52" xfId="0" applyFont="1" applyFill="1" applyBorder="1" applyAlignment="1">
      <alignment horizontal="justify" vertical="center" wrapText="1"/>
    </xf>
    <xf numFmtId="0" fontId="16" fillId="0" borderId="0" xfId="0" applyFont="1" applyAlignment="1" applyProtection="1">
      <alignment horizontal="center" wrapText="1"/>
      <protection locked="0"/>
    </xf>
    <xf numFmtId="0" fontId="21" fillId="0" borderId="46" xfId="8" applyFont="1" applyFill="1" applyBorder="1" applyAlignment="1" applyProtection="1">
      <alignment horizontal="left" vertical="center" indent="1"/>
    </xf>
    <xf numFmtId="0" fontId="21" fillId="0" borderId="41" xfId="8" applyFont="1" applyFill="1" applyBorder="1" applyAlignment="1" applyProtection="1">
      <alignment horizontal="left" vertical="center" indent="1"/>
    </xf>
    <xf numFmtId="0" fontId="21" fillId="0" borderId="33" xfId="8" applyFont="1" applyFill="1" applyBorder="1" applyAlignment="1" applyProtection="1">
      <alignment horizontal="left" vertical="center" indent="1"/>
    </xf>
    <xf numFmtId="0" fontId="23" fillId="0" borderId="0" xfId="8" applyFont="1" applyFill="1" applyAlignment="1" applyProtection="1">
      <alignment horizontal="center" wrapText="1"/>
    </xf>
    <xf numFmtId="0" fontId="23" fillId="0" borderId="0" xfId="8" applyFont="1" applyFill="1" applyAlignment="1" applyProtection="1">
      <alignment horizontal="center"/>
    </xf>
    <xf numFmtId="3" fontId="52" fillId="0" borderId="0" xfId="0" applyNumberFormat="1" applyFont="1" applyFill="1" applyBorder="1" applyAlignment="1">
      <alignment horizontal="center" textRotation="18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right"/>
    </xf>
    <xf numFmtId="0" fontId="30" fillId="0" borderId="40" xfId="0" applyFont="1" applyBorder="1" applyAlignment="1" applyProtection="1">
      <alignment horizontal="left" vertical="center" indent="2"/>
    </xf>
    <xf numFmtId="0" fontId="30" fillId="0" borderId="39" xfId="0" applyFont="1" applyBorder="1" applyAlignment="1" applyProtection="1">
      <alignment horizontal="left" vertical="center" indent="2"/>
    </xf>
    <xf numFmtId="0" fontId="23" fillId="0" borderId="0" xfId="0" applyFont="1" applyAlignment="1" applyProtection="1">
      <alignment horizontal="center" wrapText="1"/>
      <protection locked="0"/>
    </xf>
    <xf numFmtId="0" fontId="34" fillId="0" borderId="0" xfId="7" applyFont="1" applyFill="1" applyAlignment="1" applyProtection="1">
      <alignment horizontal="center"/>
    </xf>
    <xf numFmtId="0" fontId="34" fillId="0" borderId="0" xfId="0" applyFont="1" applyAlignment="1">
      <alignment horizontal="center"/>
    </xf>
    <xf numFmtId="0" fontId="34" fillId="0" borderId="0" xfId="7" applyFont="1" applyFill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</xf>
    <xf numFmtId="0" fontId="23" fillId="7" borderId="0" xfId="0" applyFont="1" applyFill="1" applyAlignment="1" applyProtection="1">
      <alignment horizontal="center"/>
    </xf>
    <xf numFmtId="0" fontId="34" fillId="7" borderId="0" xfId="0" applyFont="1" applyFill="1" applyAlignment="1" applyProtection="1">
      <alignment horizontal="center"/>
    </xf>
    <xf numFmtId="0" fontId="52" fillId="0" borderId="0" xfId="7" applyFont="1" applyFill="1" applyAlignment="1" applyProtection="1">
      <alignment horizontal="right" vertical="center"/>
      <protection locked="0"/>
    </xf>
    <xf numFmtId="0" fontId="0" fillId="0" borderId="0" xfId="0" applyAlignment="1"/>
    <xf numFmtId="0" fontId="23" fillId="0" borderId="0" xfId="7" applyFont="1" applyFill="1" applyAlignment="1" applyProtection="1">
      <alignment horizontal="center"/>
      <protection locked="0"/>
    </xf>
    <xf numFmtId="0" fontId="23" fillId="0" borderId="0" xfId="7" applyFont="1" applyFill="1" applyAlignment="1" applyProtection="1">
      <alignment horizontal="center" vertical="center"/>
      <protection locked="0"/>
    </xf>
    <xf numFmtId="0" fontId="8" fillId="0" borderId="15" xfId="7" applyFont="1" applyFill="1" applyBorder="1" applyAlignment="1" applyProtection="1">
      <alignment horizontal="center" vertical="center" wrapText="1"/>
    </xf>
    <xf numFmtId="0" fontId="8" fillId="0" borderId="18" xfId="7" applyFont="1" applyFill="1" applyBorder="1" applyAlignment="1" applyProtection="1">
      <alignment horizontal="center" vertical="center" wrapText="1"/>
    </xf>
    <xf numFmtId="0" fontId="8" fillId="0" borderId="16" xfId="7" applyFont="1" applyFill="1" applyBorder="1" applyAlignment="1" applyProtection="1">
      <alignment horizontal="center" vertical="center" wrapText="1"/>
    </xf>
    <xf numFmtId="0" fontId="8" fillId="0" borderId="19" xfId="7" applyFont="1" applyFill="1" applyBorder="1" applyAlignment="1" applyProtection="1">
      <alignment horizontal="center" vertical="center" wrapText="1"/>
    </xf>
    <xf numFmtId="0" fontId="8" fillId="0" borderId="78" xfId="7" applyFont="1" applyFill="1" applyBorder="1" applyAlignment="1" applyProtection="1">
      <alignment horizontal="center" vertical="center" wrapText="1"/>
    </xf>
    <xf numFmtId="0" fontId="8" fillId="0" borderId="4" xfId="7" applyFont="1" applyFill="1" applyBorder="1" applyAlignment="1" applyProtection="1">
      <alignment horizontal="center" vertical="center" wrapText="1"/>
    </xf>
    <xf numFmtId="0" fontId="8" fillId="0" borderId="64" xfId="7" applyFont="1" applyFill="1" applyBorder="1" applyAlignment="1" applyProtection="1">
      <alignment horizontal="center" vertical="center" wrapText="1"/>
    </xf>
    <xf numFmtId="0" fontId="8" fillId="0" borderId="34" xfId="7" applyFont="1" applyFill="1" applyBorder="1" applyAlignment="1" applyProtection="1">
      <alignment horizontal="center" vertical="center" wrapText="1"/>
    </xf>
    <xf numFmtId="0" fontId="23" fillId="0" borderId="0" xfId="7" applyFont="1" applyFill="1" applyAlignment="1" applyProtection="1">
      <alignment horizontal="center"/>
    </xf>
    <xf numFmtId="165" fontId="52" fillId="0" borderId="0" xfId="7" applyNumberFormat="1" applyFont="1" applyFill="1" applyAlignment="1" applyProtection="1">
      <alignment horizontal="right" vertical="center"/>
      <protection locked="0"/>
    </xf>
    <xf numFmtId="165" fontId="0" fillId="0" borderId="0" xfId="0" applyNumberFormat="1" applyAlignment="1"/>
    <xf numFmtId="165" fontId="23" fillId="0" borderId="0" xfId="7" applyNumberFormat="1" applyFont="1" applyFill="1" applyAlignment="1" applyProtection="1">
      <alignment horizontal="center"/>
      <protection locked="0"/>
    </xf>
    <xf numFmtId="165" fontId="23" fillId="0" borderId="0" xfId="7" applyNumberFormat="1" applyFont="1" applyFill="1" applyAlignment="1" applyProtection="1">
      <alignment horizontal="center" vertical="center"/>
      <protection locked="0"/>
    </xf>
    <xf numFmtId="165" fontId="8" fillId="0" borderId="15" xfId="7" applyNumberFormat="1" applyFont="1" applyFill="1" applyBorder="1" applyAlignment="1" applyProtection="1">
      <alignment horizontal="center" vertical="center" wrapText="1"/>
    </xf>
    <xf numFmtId="165" fontId="8" fillId="0" borderId="18" xfId="7" applyNumberFormat="1" applyFont="1" applyFill="1" applyBorder="1" applyAlignment="1" applyProtection="1">
      <alignment horizontal="center" vertical="center" wrapText="1"/>
    </xf>
    <xf numFmtId="165" fontId="8" fillId="0" borderId="16" xfId="7" applyNumberFormat="1" applyFont="1" applyFill="1" applyBorder="1" applyAlignment="1" applyProtection="1">
      <alignment horizontal="center" vertical="center" wrapText="1"/>
    </xf>
    <xf numFmtId="165" fontId="8" fillId="0" borderId="19" xfId="7" applyNumberFormat="1" applyFont="1" applyFill="1" applyBorder="1" applyAlignment="1" applyProtection="1">
      <alignment horizontal="center" vertical="center" wrapText="1"/>
    </xf>
    <xf numFmtId="165" fontId="8" fillId="0" borderId="78" xfId="7" applyNumberFormat="1" applyFont="1" applyFill="1" applyBorder="1" applyAlignment="1" applyProtection="1">
      <alignment horizontal="center" vertical="center" wrapText="1"/>
    </xf>
    <xf numFmtId="165" fontId="8" fillId="0" borderId="4" xfId="7" applyNumberFormat="1" applyFont="1" applyFill="1" applyBorder="1" applyAlignment="1" applyProtection="1">
      <alignment horizontal="center" vertical="center" wrapText="1"/>
    </xf>
    <xf numFmtId="165" fontId="8" fillId="0" borderId="64" xfId="7" applyNumberFormat="1" applyFont="1" applyFill="1" applyBorder="1" applyAlignment="1" applyProtection="1">
      <alignment horizontal="center" vertical="center" wrapText="1"/>
    </xf>
    <xf numFmtId="165" fontId="8" fillId="0" borderId="34" xfId="7" applyNumberFormat="1" applyFont="1" applyFill="1" applyBorder="1" applyAlignment="1" applyProtection="1">
      <alignment horizontal="center" vertical="center" wrapText="1"/>
    </xf>
    <xf numFmtId="165" fontId="23" fillId="0" borderId="0" xfId="7" applyNumberFormat="1" applyFont="1" applyFill="1" applyAlignment="1" applyProtection="1">
      <alignment horizontal="center"/>
    </xf>
    <xf numFmtId="165" fontId="52" fillId="0" borderId="0" xfId="0" applyNumberFormat="1" applyFont="1" applyFill="1" applyAlignment="1">
      <alignment horizontal="right" vertical="center" wrapText="1"/>
    </xf>
    <xf numFmtId="0" fontId="52" fillId="0" borderId="0" xfId="0" applyFont="1" applyAlignment="1">
      <alignment horizontal="right" vertical="center" wrapText="1"/>
    </xf>
    <xf numFmtId="165" fontId="52" fillId="0" borderId="32" xfId="0" applyNumberFormat="1" applyFont="1" applyFill="1" applyBorder="1" applyAlignment="1" applyProtection="1">
      <alignment horizontal="right" vertical="center" wrapText="1"/>
      <protection locked="0"/>
    </xf>
    <xf numFmtId="165" fontId="52" fillId="0" borderId="32" xfId="0" applyNumberFormat="1" applyFont="1" applyBorder="1" applyAlignment="1" applyProtection="1">
      <alignment horizontal="right"/>
      <protection locked="0"/>
    </xf>
    <xf numFmtId="165" fontId="7" fillId="0" borderId="40" xfId="0" applyNumberFormat="1" applyFont="1" applyFill="1" applyBorder="1" applyAlignment="1" applyProtection="1">
      <alignment horizontal="center" vertical="center"/>
      <protection locked="0"/>
    </xf>
    <xf numFmtId="165" fontId="7" fillId="0" borderId="41" xfId="0" applyNumberFormat="1" applyFont="1" applyFill="1" applyBorder="1" applyAlignment="1" applyProtection="1">
      <alignment horizontal="center" vertical="center"/>
      <protection locked="0"/>
    </xf>
    <xf numFmtId="165" fontId="3" fillId="0" borderId="41" xfId="0" applyNumberFormat="1" applyFont="1" applyBorder="1" applyAlignment="1" applyProtection="1">
      <alignment horizontal="center" vertical="center"/>
      <protection locked="0"/>
    </xf>
    <xf numFmtId="165" fontId="3" fillId="0" borderId="33" xfId="0" applyNumberFormat="1" applyFont="1" applyBorder="1" applyAlignment="1" applyProtection="1">
      <alignment horizontal="center" vertical="center"/>
      <protection locked="0"/>
    </xf>
    <xf numFmtId="165" fontId="7" fillId="0" borderId="40" xfId="0" applyNumberFormat="1" applyFont="1" applyFill="1" applyBorder="1" applyAlignment="1" applyProtection="1">
      <alignment horizontal="center" vertical="center" readingOrder="2"/>
      <protection locked="0"/>
    </xf>
    <xf numFmtId="165" fontId="7" fillId="0" borderId="41" xfId="0" applyNumberFormat="1" applyFont="1" applyFill="1" applyBorder="1" applyAlignment="1" applyProtection="1">
      <alignment horizontal="center" vertical="center" readingOrder="2"/>
      <protection locked="0"/>
    </xf>
    <xf numFmtId="165" fontId="3" fillId="0" borderId="41" xfId="0" applyNumberFormat="1" applyFont="1" applyBorder="1" applyAlignment="1" applyProtection="1">
      <alignment horizontal="center" vertical="center" readingOrder="2"/>
      <protection locked="0"/>
    </xf>
    <xf numFmtId="165" fontId="3" fillId="0" borderId="33" xfId="0" applyNumberFormat="1" applyFont="1" applyBorder="1" applyAlignment="1" applyProtection="1">
      <alignment horizontal="center" vertical="center" readingOrder="2"/>
      <protection locked="0"/>
    </xf>
    <xf numFmtId="165" fontId="8" fillId="0" borderId="40" xfId="0" applyNumberFormat="1" applyFont="1" applyFill="1" applyBorder="1" applyAlignment="1" applyProtection="1">
      <alignment horizontal="center" vertical="center" wrapText="1"/>
    </xf>
    <xf numFmtId="165" fontId="8" fillId="0" borderId="41" xfId="0" applyNumberFormat="1" applyFont="1" applyFill="1" applyBorder="1" applyAlignment="1" applyProtection="1">
      <alignment horizontal="center" vertical="center" wrapText="1"/>
    </xf>
    <xf numFmtId="165" fontId="8" fillId="0" borderId="33" xfId="0" applyNumberFormat="1" applyFont="1" applyFill="1" applyBorder="1" applyAlignment="1" applyProtection="1">
      <alignment horizontal="center" vertical="center" wrapText="1"/>
    </xf>
    <xf numFmtId="165" fontId="8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Fill="1" applyBorder="1" applyAlignment="1" applyProtection="1">
      <alignment horizontal="center" vertical="center"/>
      <protection locked="0"/>
    </xf>
    <xf numFmtId="165" fontId="8" fillId="0" borderId="19" xfId="0" applyNumberFormat="1" applyFont="1" applyFill="1" applyBorder="1" applyAlignment="1" applyProtection="1">
      <alignment horizontal="center" vertical="center"/>
      <protection locked="0"/>
    </xf>
    <xf numFmtId="165" fontId="30" fillId="0" borderId="29" xfId="0" applyNumberFormat="1" applyFont="1" applyFill="1" applyBorder="1" applyAlignment="1" applyProtection="1">
      <alignment horizontal="center" wrapText="1"/>
      <protection locked="0"/>
    </xf>
    <xf numFmtId="165" fontId="30" fillId="0" borderId="30" xfId="0" applyNumberFormat="1" applyFont="1" applyFill="1" applyBorder="1" applyAlignment="1" applyProtection="1">
      <alignment horizontal="center"/>
      <protection locked="0"/>
    </xf>
    <xf numFmtId="165" fontId="30" fillId="0" borderId="35" xfId="0" applyNumberFormat="1" applyFont="1" applyFill="1" applyBorder="1" applyAlignment="1" applyProtection="1">
      <alignment horizontal="center"/>
      <protection locked="0"/>
    </xf>
    <xf numFmtId="165" fontId="8" fillId="0" borderId="66" xfId="0" applyNumberFormat="1" applyFont="1" applyFill="1" applyBorder="1" applyAlignment="1" applyProtection="1">
      <alignment horizontal="center" vertical="center" wrapText="1"/>
    </xf>
    <xf numFmtId="165" fontId="19" fillId="0" borderId="32" xfId="0" applyNumberFormat="1" applyFont="1" applyBorder="1" applyAlignment="1">
      <alignment horizontal="center" vertical="center" wrapText="1"/>
    </xf>
    <xf numFmtId="165" fontId="19" fillId="0" borderId="51" xfId="0" applyNumberFormat="1" applyFont="1" applyBorder="1" applyAlignment="1">
      <alignment horizontal="center" vertical="center" wrapText="1"/>
    </xf>
    <xf numFmtId="165" fontId="0" fillId="0" borderId="41" xfId="0" applyNumberFormat="1" applyBorder="1" applyAlignment="1">
      <alignment vertical="center" wrapText="1"/>
    </xf>
    <xf numFmtId="165" fontId="0" fillId="0" borderId="33" xfId="0" applyNumberFormat="1" applyBorder="1" applyAlignment="1">
      <alignment vertical="center" wrapText="1"/>
    </xf>
    <xf numFmtId="165" fontId="7" fillId="0" borderId="64" xfId="0" applyNumberFormat="1" applyFont="1" applyFill="1" applyBorder="1" applyAlignment="1" applyProtection="1">
      <alignment horizontal="center" vertical="center"/>
      <protection locked="0"/>
    </xf>
    <xf numFmtId="165" fontId="3" fillId="0" borderId="72" xfId="0" applyNumberFormat="1" applyFont="1" applyBorder="1" applyAlignment="1" applyProtection="1">
      <alignment horizontal="center" vertical="center"/>
      <protection locked="0"/>
    </xf>
    <xf numFmtId="165" fontId="7" fillId="0" borderId="45" xfId="0" applyNumberFormat="1" applyFont="1" applyFill="1" applyBorder="1" applyAlignment="1" applyProtection="1">
      <alignment horizontal="center" vertical="center"/>
      <protection locked="0"/>
    </xf>
    <xf numFmtId="165" fontId="3" fillId="0" borderId="79" xfId="0" applyNumberFormat="1" applyFont="1" applyBorder="1" applyAlignment="1" applyProtection="1">
      <alignment horizontal="center" vertical="center"/>
      <protection locked="0"/>
    </xf>
    <xf numFmtId="165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7" xfId="0" applyNumberFormat="1" applyBorder="1" applyAlignment="1" applyProtection="1">
      <alignment vertical="center"/>
      <protection locked="0"/>
    </xf>
    <xf numFmtId="165" fontId="0" fillId="0" borderId="18" xfId="0" applyNumberFormat="1" applyBorder="1" applyAlignment="1" applyProtection="1">
      <alignment vertical="center"/>
      <protection locked="0"/>
    </xf>
    <xf numFmtId="165" fontId="0" fillId="0" borderId="1" xfId="0" applyNumberFormat="1" applyBorder="1" applyAlignment="1" applyProtection="1">
      <alignment vertical="center"/>
      <protection locked="0"/>
    </xf>
    <xf numFmtId="165" fontId="0" fillId="0" borderId="19" xfId="0" applyNumberFormat="1" applyBorder="1" applyAlignment="1" applyProtection="1">
      <alignment vertical="center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30" fillId="0" borderId="29" xfId="0" applyFont="1" applyFill="1" applyBorder="1" applyAlignment="1" applyProtection="1">
      <alignment horizontal="center" wrapText="1"/>
      <protection locked="0"/>
    </xf>
    <xf numFmtId="0" fontId="30" fillId="0" borderId="30" xfId="0" applyFont="1" applyFill="1" applyBorder="1" applyAlignment="1" applyProtection="1">
      <alignment horizontal="center"/>
      <protection locked="0"/>
    </xf>
    <xf numFmtId="0" fontId="30" fillId="0" borderId="35" xfId="0" applyFont="1" applyFill="1" applyBorder="1" applyAlignment="1" applyProtection="1">
      <alignment horizontal="center"/>
      <protection locked="0"/>
    </xf>
    <xf numFmtId="0" fontId="8" fillId="0" borderId="66" xfId="0" applyFont="1" applyFill="1" applyBorder="1" applyAlignment="1" applyProtection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7" fillId="0" borderId="64" xfId="0" applyFont="1" applyFill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7" fillId="0" borderId="45" xfId="0" applyFont="1" applyFill="1" applyBorder="1" applyAlignment="1" applyProtection="1">
      <alignment horizontal="center" vertical="center"/>
      <protection locked="0"/>
    </xf>
    <xf numFmtId="0" fontId="3" fillId="0" borderId="79" xfId="0" applyFont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165" fontId="16" fillId="0" borderId="0" xfId="0" applyNumberFormat="1" applyFont="1" applyFill="1" applyBorder="1" applyAlignment="1" applyProtection="1">
      <alignment horizontal="center" vertical="center"/>
      <protection locked="0"/>
    </xf>
    <xf numFmtId="165" fontId="52" fillId="0" borderId="0" xfId="0" applyNumberFormat="1" applyFont="1" applyFill="1" applyBorder="1" applyAlignment="1">
      <alignment horizontal="center" textRotation="180"/>
    </xf>
    <xf numFmtId="0" fontId="23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34" fillId="7" borderId="0" xfId="0" applyFont="1" applyFill="1" applyAlignment="1">
      <alignment horizontal="center"/>
    </xf>
    <xf numFmtId="165" fontId="8" fillId="0" borderId="73" xfId="7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horizontal="center" vertical="center"/>
    </xf>
    <xf numFmtId="0" fontId="30" fillId="0" borderId="29" xfId="0" applyFont="1" applyFill="1" applyBorder="1" applyAlignment="1" applyProtection="1">
      <alignment horizontal="center" wrapText="1"/>
    </xf>
    <xf numFmtId="0" fontId="30" fillId="0" borderId="30" xfId="0" applyFont="1" applyFill="1" applyBorder="1" applyAlignment="1" applyProtection="1">
      <alignment horizontal="center"/>
    </xf>
    <xf numFmtId="0" fontId="30" fillId="0" borderId="35" xfId="0" applyFont="1" applyFill="1" applyBorder="1" applyAlignment="1" applyProtection="1">
      <alignment horizontal="center"/>
    </xf>
    <xf numFmtId="0" fontId="19" fillId="0" borderId="32" xfId="0" applyFont="1" applyBorder="1" applyAlignment="1" applyProtection="1">
      <alignment horizontal="center" vertical="center" wrapText="1"/>
    </xf>
    <xf numFmtId="0" fontId="19" fillId="0" borderId="51" xfId="0" applyFont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0" fontId="0" fillId="0" borderId="41" xfId="0" applyBorder="1" applyAlignment="1" applyProtection="1">
      <alignment vertical="center" wrapText="1"/>
    </xf>
    <xf numFmtId="0" fontId="0" fillId="0" borderId="33" xfId="0" applyBorder="1" applyAlignment="1" applyProtection="1">
      <alignment vertical="center" wrapText="1"/>
    </xf>
    <xf numFmtId="0" fontId="23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165" fontId="52" fillId="0" borderId="0" xfId="0" applyNumberFormat="1" applyFont="1" applyFill="1" applyAlignment="1" applyProtection="1">
      <alignment horizontal="center" textRotation="180" wrapText="1"/>
      <protection locked="0"/>
    </xf>
    <xf numFmtId="165" fontId="30" fillId="0" borderId="68" xfId="0" applyNumberFormat="1" applyFont="1" applyFill="1" applyBorder="1" applyAlignment="1" applyProtection="1">
      <alignment horizontal="center" vertical="center" wrapText="1"/>
      <protection locked="0"/>
    </xf>
    <xf numFmtId="165" fontId="30" fillId="0" borderId="67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Alignment="1">
      <alignment horizontal="right"/>
    </xf>
    <xf numFmtId="0" fontId="55" fillId="0" borderId="32" xfId="0" applyFont="1" applyBorder="1" applyAlignment="1" applyProtection="1">
      <alignment horizontal="right" vertical="top"/>
      <protection locked="0"/>
    </xf>
    <xf numFmtId="0" fontId="41" fillId="0" borderId="32" xfId="0" applyFont="1" applyBorder="1" applyAlignment="1" applyProtection="1"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/>
      <protection locked="0"/>
    </xf>
    <xf numFmtId="0" fontId="7" fillId="0" borderId="41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52" fillId="0" borderId="32" xfId="0" applyFont="1" applyBorder="1" applyAlignment="1" applyProtection="1">
      <alignment horizontal="right"/>
      <protection locked="0"/>
    </xf>
    <xf numFmtId="0" fontId="8" fillId="0" borderId="40" xfId="0" applyFont="1" applyFill="1" applyBorder="1" applyAlignment="1" applyProtection="1">
      <alignment horizontal="left" vertical="center" wrapText="1" indent="1"/>
    </xf>
    <xf numFmtId="0" fontId="8" fillId="0" borderId="39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23" fillId="0" borderId="0" xfId="0" applyFont="1" applyFill="1" applyAlignment="1" applyProtection="1">
      <alignment horizontal="center" vertical="center" wrapText="1"/>
    </xf>
    <xf numFmtId="0" fontId="23" fillId="0" borderId="0" xfId="0" applyFont="1" applyAlignment="1">
      <alignment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30" fillId="0" borderId="14" xfId="0" applyFont="1" applyFill="1" applyBorder="1" applyAlignment="1" applyProtection="1">
      <alignment horizontal="center" vertical="center" wrapText="1"/>
    </xf>
    <xf numFmtId="0" fontId="30" fillId="0" borderId="17" xfId="0" applyFont="1" applyFill="1" applyBorder="1" applyAlignment="1" applyProtection="1">
      <alignment horizontal="center" vertical="center" wrapText="1"/>
    </xf>
    <xf numFmtId="165" fontId="87" fillId="0" borderId="0" xfId="0" applyNumberFormat="1" applyFont="1" applyFill="1" applyBorder="1" applyAlignment="1" applyProtection="1">
      <alignment horizontal="center" vertical="center"/>
      <protection locked="0"/>
    </xf>
    <xf numFmtId="165" fontId="87" fillId="0" borderId="32" xfId="0" applyNumberFormat="1" applyFont="1" applyFill="1" applyBorder="1" applyAlignment="1" applyProtection="1">
      <alignment horizontal="center" vertical="center"/>
    </xf>
    <xf numFmtId="165" fontId="88" fillId="0" borderId="0" xfId="0" applyNumberFormat="1" applyFont="1" applyFill="1" applyBorder="1" applyAlignment="1">
      <alignment horizontal="left" textRotation="180"/>
    </xf>
    <xf numFmtId="0" fontId="8" fillId="0" borderId="11" xfId="7" applyFont="1" applyFill="1" applyBorder="1" applyAlignment="1" applyProtection="1">
      <alignment horizontal="center" vertical="center" wrapText="1"/>
      <protection locked="0"/>
    </xf>
    <xf numFmtId="0" fontId="8" fillId="0" borderId="12" xfId="7" applyFont="1" applyFill="1" applyBorder="1" applyAlignment="1" applyProtection="1">
      <alignment horizontal="center" vertical="center" wrapText="1"/>
      <protection locked="0"/>
    </xf>
    <xf numFmtId="0" fontId="8" fillId="0" borderId="4" xfId="7" applyFont="1" applyFill="1" applyBorder="1" applyAlignment="1" applyProtection="1">
      <alignment horizontal="center" vertical="center" wrapText="1"/>
      <protection locked="0"/>
    </xf>
    <xf numFmtId="0" fontId="8" fillId="0" borderId="27" xfId="7" applyFont="1" applyFill="1" applyBorder="1" applyAlignment="1" applyProtection="1">
      <alignment horizontal="center" vertical="center" wrapText="1"/>
      <protection locked="0"/>
    </xf>
    <xf numFmtId="0" fontId="8" fillId="0" borderId="16" xfId="7" applyFont="1" applyFill="1" applyBorder="1" applyAlignment="1" applyProtection="1">
      <alignment horizontal="center" vertical="center" wrapText="1"/>
      <protection locked="0"/>
    </xf>
    <xf numFmtId="0" fontId="8" fillId="0" borderId="19" xfId="7" applyFont="1" applyFill="1" applyBorder="1" applyAlignment="1" applyProtection="1">
      <alignment horizontal="center" vertical="center" wrapText="1"/>
      <protection locked="0"/>
    </xf>
    <xf numFmtId="165" fontId="30" fillId="0" borderId="4" xfId="7" applyNumberFormat="1" applyFont="1" applyFill="1" applyBorder="1" applyAlignment="1" applyProtection="1">
      <alignment horizontal="center" vertical="center"/>
      <protection locked="0"/>
    </xf>
    <xf numFmtId="165" fontId="30" fillId="0" borderId="34" xfId="7" applyNumberFormat="1" applyFont="1" applyFill="1" applyBorder="1" applyAlignment="1" applyProtection="1">
      <alignment horizontal="center" vertical="center"/>
      <protection locked="0"/>
    </xf>
    <xf numFmtId="0" fontId="8" fillId="0" borderId="11" xfId="7" applyFont="1" applyFill="1" applyBorder="1" applyAlignment="1" applyProtection="1">
      <alignment horizontal="center" vertical="center" wrapText="1"/>
    </xf>
    <xf numFmtId="0" fontId="8" fillId="0" borderId="12" xfId="7" applyFont="1" applyFill="1" applyBorder="1" applyAlignment="1" applyProtection="1">
      <alignment horizontal="center" vertical="center" wrapText="1"/>
    </xf>
    <xf numFmtId="0" fontId="8" fillId="0" borderId="27" xfId="7" applyFont="1" applyFill="1" applyBorder="1" applyAlignment="1" applyProtection="1">
      <alignment horizontal="center" vertical="center" wrapText="1"/>
    </xf>
    <xf numFmtId="165" fontId="30" fillId="0" borderId="4" xfId="7" applyNumberFormat="1" applyFont="1" applyFill="1" applyBorder="1" applyAlignment="1" applyProtection="1">
      <alignment horizontal="center" vertical="center"/>
    </xf>
    <xf numFmtId="165" fontId="30" fillId="0" borderId="34" xfId="7" applyNumberFormat="1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vertical="center" wrapText="1"/>
      <protection locked="0"/>
    </xf>
    <xf numFmtId="165" fontId="8" fillId="0" borderId="15" xfId="0" applyNumberFormat="1" applyFont="1" applyFill="1" applyBorder="1" applyAlignment="1" applyProtection="1">
      <alignment horizontal="center" vertical="center" wrapText="1"/>
    </xf>
    <xf numFmtId="165" fontId="8" fillId="0" borderId="18" xfId="0" applyNumberFormat="1" applyFont="1" applyFill="1" applyBorder="1" applyAlignment="1" applyProtection="1">
      <alignment horizontal="center" vertical="center" wrapText="1"/>
    </xf>
    <xf numFmtId="165" fontId="8" fillId="0" borderId="16" xfId="0" applyNumberFormat="1" applyFont="1" applyFill="1" applyBorder="1" applyAlignment="1" applyProtection="1">
      <alignment horizontal="center" vertical="center" wrapText="1"/>
    </xf>
    <xf numFmtId="165" fontId="8" fillId="0" borderId="19" xfId="0" applyNumberFormat="1" applyFont="1" applyFill="1" applyBorder="1" applyAlignment="1" applyProtection="1">
      <alignment horizontal="center" vertical="center"/>
    </xf>
    <xf numFmtId="165" fontId="8" fillId="0" borderId="19" xfId="0" applyNumberFormat="1" applyFont="1" applyFill="1" applyBorder="1" applyAlignment="1" applyProtection="1">
      <alignment horizontal="center" vertical="center" wrapText="1"/>
    </xf>
    <xf numFmtId="165" fontId="10" fillId="0" borderId="0" xfId="0" applyNumberFormat="1" applyFont="1" applyFill="1" applyAlignment="1" applyProtection="1">
      <alignment horizontal="center" textRotation="180" wrapText="1"/>
      <protection locked="0"/>
    </xf>
    <xf numFmtId="165" fontId="8" fillId="0" borderId="68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67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68" xfId="0" applyNumberFormat="1" applyFont="1" applyFill="1" applyBorder="1" applyAlignment="1" applyProtection="1">
      <alignment horizontal="center" vertical="center"/>
      <protection locked="0"/>
    </xf>
    <xf numFmtId="165" fontId="8" fillId="0" borderId="67" xfId="0" applyNumberFormat="1" applyFont="1" applyFill="1" applyBorder="1" applyAlignment="1" applyProtection="1">
      <alignment horizontal="center" vertical="center"/>
      <protection locked="0"/>
    </xf>
    <xf numFmtId="165" fontId="8" fillId="0" borderId="77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66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64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78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56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 applyProtection="1">
      <alignment horizontal="center" vertical="center" wrapText="1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32" fillId="0" borderId="32" xfId="0" applyFont="1" applyFill="1" applyBorder="1" applyAlignment="1" applyProtection="1">
      <alignment horizontal="right"/>
      <protection locked="0"/>
    </xf>
    <xf numFmtId="0" fontId="8" fillId="0" borderId="77" xfId="0" applyFont="1" applyFill="1" applyBorder="1" applyAlignment="1" applyProtection="1">
      <alignment horizontal="center" vertical="center" wrapText="1"/>
      <protection locked="0"/>
    </xf>
    <xf numFmtId="0" fontId="8" fillId="0" borderId="66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horizontal="center" vertical="center" wrapText="1"/>
      <protection locked="0"/>
    </xf>
    <xf numFmtId="0" fontId="8" fillId="0" borderId="52" xfId="0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Fill="1" applyBorder="1" applyAlignment="1" applyProtection="1">
      <alignment horizontal="center" vertical="center" wrapText="1"/>
      <protection locked="0"/>
    </xf>
    <xf numFmtId="0" fontId="30" fillId="0" borderId="46" xfId="0" applyFont="1" applyFill="1" applyBorder="1" applyAlignment="1" applyProtection="1">
      <alignment horizontal="center"/>
      <protection locked="0"/>
    </xf>
    <xf numFmtId="0" fontId="30" fillId="0" borderId="41" xfId="0" applyFont="1" applyFill="1" applyBorder="1" applyAlignment="1" applyProtection="1">
      <alignment horizontal="center"/>
      <protection locked="0"/>
    </xf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0" fontId="8" fillId="0" borderId="35" xfId="0" applyFont="1" applyFill="1" applyBorder="1" applyAlignment="1" applyProtection="1">
      <alignment horizontal="center" vertical="center" wrapText="1"/>
      <protection locked="0"/>
    </xf>
    <xf numFmtId="0" fontId="8" fillId="0" borderId="77" xfId="0" applyFont="1" applyFill="1" applyBorder="1" applyAlignment="1">
      <alignment horizontal="left" vertical="center" wrapText="1"/>
    </xf>
    <xf numFmtId="0" fontId="8" fillId="0" borderId="52" xfId="0" applyFont="1" applyFill="1" applyBorder="1" applyAlignment="1">
      <alignment horizontal="left" vertical="center" wrapText="1"/>
    </xf>
    <xf numFmtId="0" fontId="8" fillId="0" borderId="56" xfId="0" applyFont="1" applyFill="1" applyBorder="1" applyAlignment="1">
      <alignment horizontal="left" vertical="center" wrapText="1"/>
    </xf>
    <xf numFmtId="0" fontId="28" fillId="0" borderId="40" xfId="0" applyFont="1" applyFill="1" applyBorder="1" applyAlignment="1" applyProtection="1">
      <alignment horizontal="left" vertical="center"/>
    </xf>
    <xf numFmtId="0" fontId="28" fillId="0" borderId="39" xfId="0" applyFont="1" applyFill="1" applyBorder="1" applyAlignment="1" applyProtection="1">
      <alignment horizontal="left" vertical="center"/>
    </xf>
    <xf numFmtId="0" fontId="8" fillId="0" borderId="77" xfId="0" applyFont="1" applyFill="1" applyBorder="1" applyAlignment="1" applyProtection="1">
      <alignment horizontal="left" vertical="center" wrapText="1"/>
    </xf>
    <xf numFmtId="0" fontId="8" fillId="0" borderId="52" xfId="0" applyFont="1" applyFill="1" applyBorder="1" applyAlignment="1" applyProtection="1">
      <alignment horizontal="left" vertical="center" wrapText="1"/>
    </xf>
    <xf numFmtId="0" fontId="8" fillId="0" borderId="56" xfId="0" applyFont="1" applyFill="1" applyBorder="1" applyAlignment="1" applyProtection="1">
      <alignment horizontal="left" vertical="center" wrapText="1"/>
    </xf>
    <xf numFmtId="0" fontId="31" fillId="0" borderId="40" xfId="0" applyFont="1" applyFill="1" applyBorder="1" applyAlignment="1" applyProtection="1">
      <alignment horizontal="left" vertical="center"/>
    </xf>
    <xf numFmtId="0" fontId="31" fillId="0" borderId="39" xfId="0" applyFont="1" applyFill="1" applyBorder="1" applyAlignment="1" applyProtection="1">
      <alignment horizontal="left" vertical="center"/>
    </xf>
    <xf numFmtId="0" fontId="52" fillId="0" borderId="0" xfId="0" applyFont="1" applyFill="1" applyAlignment="1" applyProtection="1">
      <alignment horizontal="right" vertical="center" wrapText="1"/>
      <protection locked="0"/>
    </xf>
    <xf numFmtId="0" fontId="30" fillId="0" borderId="40" xfId="0" applyFont="1" applyFill="1" applyBorder="1" applyAlignment="1">
      <alignment horizontal="left" vertical="center" indent="2"/>
    </xf>
    <xf numFmtId="0" fontId="30" fillId="0" borderId="39" xfId="0" applyFont="1" applyFill="1" applyBorder="1" applyAlignment="1">
      <alignment horizontal="left" vertical="center" indent="2"/>
    </xf>
    <xf numFmtId="0" fontId="55" fillId="0" borderId="0" xfId="10" applyFont="1" applyFill="1" applyAlignment="1" applyProtection="1">
      <alignment horizontal="right"/>
      <protection locked="0"/>
    </xf>
    <xf numFmtId="0" fontId="16" fillId="0" borderId="0" xfId="10" applyFont="1" applyFill="1" applyAlignment="1" applyProtection="1">
      <alignment horizontal="center"/>
      <protection locked="0"/>
    </xf>
    <xf numFmtId="0" fontId="31" fillId="0" borderId="0" xfId="0" applyFont="1" applyAlignment="1">
      <alignment horizontal="center"/>
    </xf>
    <xf numFmtId="0" fontId="16" fillId="0" borderId="0" xfId="10" applyFont="1" applyFill="1" applyAlignment="1" applyProtection="1">
      <alignment horizontal="center" vertical="center" wrapText="1"/>
      <protection locked="0"/>
    </xf>
    <xf numFmtId="0" fontId="16" fillId="0" borderId="0" xfId="10" applyFont="1" applyFill="1" applyAlignment="1" applyProtection="1">
      <alignment horizontal="center" vertical="center"/>
      <protection locked="0"/>
    </xf>
    <xf numFmtId="0" fontId="59" fillId="0" borderId="0" xfId="10" applyFont="1" applyFill="1" applyBorder="1" applyAlignment="1" applyProtection="1">
      <alignment horizontal="right"/>
      <protection locked="0"/>
    </xf>
    <xf numFmtId="0" fontId="56" fillId="0" borderId="0" xfId="10" applyFont="1" applyFill="1" applyAlignment="1" applyProtection="1">
      <alignment horizontal="left"/>
    </xf>
    <xf numFmtId="0" fontId="60" fillId="0" borderId="15" xfId="10" applyFont="1" applyFill="1" applyBorder="1" applyAlignment="1" applyProtection="1">
      <alignment horizontal="center" vertical="center" wrapText="1"/>
      <protection locked="0"/>
    </xf>
    <xf numFmtId="0" fontId="60" fillId="0" borderId="7" xfId="10" applyFont="1" applyFill="1" applyBorder="1" applyAlignment="1" applyProtection="1">
      <alignment horizontal="center" vertical="center" wrapText="1"/>
      <protection locked="0"/>
    </xf>
    <xf numFmtId="0" fontId="60" fillId="0" borderId="9" xfId="10" applyFont="1" applyFill="1" applyBorder="1" applyAlignment="1" applyProtection="1">
      <alignment horizontal="center" vertical="center" wrapText="1"/>
      <protection locked="0"/>
    </xf>
    <xf numFmtId="0" fontId="21" fillId="0" borderId="16" xfId="9" applyFont="1" applyFill="1" applyBorder="1" applyAlignment="1" applyProtection="1">
      <alignment horizontal="center" vertical="center" textRotation="90"/>
      <protection locked="0"/>
    </xf>
    <xf numFmtId="0" fontId="21" fillId="0" borderId="1" xfId="9" applyFont="1" applyFill="1" applyBorder="1" applyAlignment="1" applyProtection="1">
      <alignment horizontal="center" vertical="center" textRotation="90"/>
      <protection locked="0"/>
    </xf>
    <xf numFmtId="0" fontId="21" fillId="0" borderId="3" xfId="9" applyFont="1" applyFill="1" applyBorder="1" applyAlignment="1" applyProtection="1">
      <alignment horizontal="center" vertical="center" textRotation="90"/>
      <protection locked="0"/>
    </xf>
    <xf numFmtId="0" fontId="59" fillId="0" borderId="4" xfId="10" applyFont="1" applyFill="1" applyBorder="1" applyAlignment="1" applyProtection="1">
      <alignment horizontal="center" vertical="center" wrapText="1"/>
      <protection locked="0"/>
    </xf>
    <xf numFmtId="0" fontId="59" fillId="0" borderId="2" xfId="10" applyFont="1" applyFill="1" applyBorder="1" applyAlignment="1" applyProtection="1">
      <alignment horizontal="center" vertical="center" wrapText="1"/>
      <protection locked="0"/>
    </xf>
    <xf numFmtId="0" fontId="59" fillId="0" borderId="29" xfId="10" applyFont="1" applyFill="1" applyBorder="1" applyAlignment="1" applyProtection="1">
      <alignment horizontal="center" vertical="center" wrapText="1"/>
      <protection locked="0"/>
    </xf>
    <xf numFmtId="0" fontId="59" fillId="0" borderId="26" xfId="10" applyFont="1" applyFill="1" applyBorder="1" applyAlignment="1" applyProtection="1">
      <alignment horizontal="center" vertical="center" wrapText="1"/>
      <protection locked="0"/>
    </xf>
    <xf numFmtId="0" fontId="59" fillId="0" borderId="2" xfId="10" applyFont="1" applyFill="1" applyBorder="1" applyAlignment="1" applyProtection="1">
      <alignment horizontal="center" wrapText="1"/>
      <protection locked="0"/>
    </xf>
    <xf numFmtId="0" fontId="59" fillId="0" borderId="20" xfId="10" applyFont="1" applyFill="1" applyBorder="1" applyAlignment="1" applyProtection="1">
      <alignment horizontal="center" wrapText="1"/>
      <protection locked="0"/>
    </xf>
    <xf numFmtId="0" fontId="56" fillId="0" borderId="0" xfId="10" applyFont="1" applyFill="1" applyAlignment="1" applyProtection="1">
      <alignment horizontal="center"/>
    </xf>
    <xf numFmtId="0" fontId="52" fillId="0" borderId="0" xfId="9" applyFont="1" applyFill="1" applyAlignment="1" applyProtection="1">
      <alignment horizontal="right" vertical="center" wrapText="1"/>
      <protection locked="0"/>
    </xf>
    <xf numFmtId="0" fontId="17" fillId="0" borderId="0" xfId="9" applyFill="1" applyAlignment="1" applyProtection="1">
      <alignment horizontal="right" vertical="center" wrapText="1"/>
      <protection locked="0"/>
    </xf>
    <xf numFmtId="0" fontId="31" fillId="0" borderId="0" xfId="9" applyFont="1" applyFill="1" applyAlignment="1" applyProtection="1">
      <alignment horizontal="center" vertical="center" wrapText="1"/>
      <protection locked="0"/>
    </xf>
    <xf numFmtId="0" fontId="23" fillId="0" borderId="0" xfId="9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35" fillId="0" borderId="0" xfId="9" applyFont="1" applyFill="1" applyBorder="1" applyAlignment="1" applyProtection="1">
      <alignment horizontal="right" vertical="center"/>
      <protection locked="0"/>
    </xf>
    <xf numFmtId="0" fontId="23" fillId="0" borderId="11" xfId="9" applyFont="1" applyFill="1" applyBorder="1" applyAlignment="1" applyProtection="1">
      <alignment horizontal="center" vertical="center" wrapText="1"/>
      <protection locked="0"/>
    </xf>
    <xf numFmtId="0" fontId="23" fillId="0" borderId="8" xfId="9" applyFont="1" applyFill="1" applyBorder="1" applyAlignment="1" applyProtection="1">
      <alignment horizontal="center" vertical="center" wrapText="1"/>
      <protection locked="0"/>
    </xf>
    <xf numFmtId="0" fontId="21" fillId="0" borderId="4" xfId="9" applyFont="1" applyFill="1" applyBorder="1" applyAlignment="1" applyProtection="1">
      <alignment horizontal="center" vertical="center" textRotation="90"/>
      <protection locked="0"/>
    </xf>
    <xf numFmtId="0" fontId="21" fillId="0" borderId="2" xfId="9" applyFont="1" applyFill="1" applyBorder="1" applyAlignment="1" applyProtection="1">
      <alignment horizontal="center" vertical="center" textRotation="90"/>
      <protection locked="0"/>
    </xf>
    <xf numFmtId="0" fontId="6" fillId="0" borderId="34" xfId="9" applyFont="1" applyFill="1" applyBorder="1" applyAlignment="1" applyProtection="1">
      <alignment horizontal="center" vertical="center" wrapText="1"/>
      <protection locked="0"/>
    </xf>
    <xf numFmtId="0" fontId="6" fillId="0" borderId="20" xfId="9" applyFont="1" applyFill="1" applyBorder="1" applyAlignment="1" applyProtection="1">
      <alignment horizontal="center" vertical="center"/>
      <protection locked="0"/>
    </xf>
    <xf numFmtId="3" fontId="56" fillId="0" borderId="0" xfId="10" applyNumberFormat="1" applyFont="1" applyFill="1" applyAlignment="1">
      <alignment horizontal="center"/>
    </xf>
    <xf numFmtId="0" fontId="55" fillId="0" borderId="0" xfId="10" applyFont="1" applyFill="1" applyAlignment="1">
      <alignment horizontal="right"/>
    </xf>
    <xf numFmtId="0" fontId="16" fillId="0" borderId="0" xfId="10" applyFont="1" applyFill="1" applyAlignment="1">
      <alignment horizontal="center"/>
    </xf>
    <xf numFmtId="0" fontId="16" fillId="0" borderId="0" xfId="10" applyFont="1" applyFill="1" applyAlignment="1">
      <alignment horizontal="center" vertical="center" wrapText="1"/>
    </xf>
    <xf numFmtId="0" fontId="16" fillId="0" borderId="0" xfId="10" applyFont="1" applyFill="1" applyAlignment="1">
      <alignment horizontal="center" vertical="center"/>
    </xf>
    <xf numFmtId="0" fontId="25" fillId="0" borderId="40" xfId="10" applyFont="1" applyFill="1" applyBorder="1" applyAlignment="1">
      <alignment horizontal="left"/>
    </xf>
    <xf numFmtId="0" fontId="25" fillId="0" borderId="39" xfId="10" applyFont="1" applyFill="1" applyBorder="1" applyAlignment="1">
      <alignment horizontal="left"/>
    </xf>
    <xf numFmtId="0" fontId="67" fillId="0" borderId="0" xfId="0" applyFont="1" applyAlignment="1" applyProtection="1">
      <alignment horizontal="center"/>
      <protection locked="0"/>
    </xf>
    <xf numFmtId="0" fontId="52" fillId="0" borderId="0" xfId="0" applyFont="1" applyAlignment="1" applyProtection="1">
      <alignment horizontal="center" textRotation="180" wrapText="1"/>
      <protection locked="0"/>
    </xf>
    <xf numFmtId="0" fontId="67" fillId="0" borderId="13" xfId="0" applyFont="1" applyBorder="1" applyAlignment="1" applyProtection="1">
      <alignment wrapText="1"/>
    </xf>
    <xf numFmtId="0" fontId="67" fillId="0" borderId="14" xfId="0" applyFont="1" applyBorder="1" applyAlignment="1" applyProtection="1">
      <alignment wrapText="1"/>
    </xf>
    <xf numFmtId="0" fontId="52" fillId="0" borderId="0" xfId="0" applyFont="1" applyFill="1" applyAlignment="1" applyProtection="1">
      <alignment horizontal="right" wrapText="1"/>
      <protection locked="0"/>
    </xf>
    <xf numFmtId="0" fontId="52" fillId="0" borderId="0" xfId="0" applyFont="1" applyAlignment="1">
      <alignment horizontal="right" wrapText="1"/>
    </xf>
    <xf numFmtId="0" fontId="7" fillId="0" borderId="0" xfId="0" applyFont="1" applyFill="1" applyAlignment="1" applyProtection="1">
      <alignment horizontal="center" vertical="top" wrapText="1"/>
      <protection locked="0"/>
    </xf>
  </cellXfs>
  <cellStyles count="12">
    <cellStyle name="Ezres" xfId="1" builtinId="3"/>
    <cellStyle name="Ezres 2" xfId="2" xr:uid="{00000000-0005-0000-0000-000001000000}"/>
    <cellStyle name="Ezres 3" xfId="3" xr:uid="{00000000-0005-0000-0000-000002000000}"/>
    <cellStyle name="Hiperhivatkozás" xfId="4" xr:uid="{00000000-0005-0000-0000-000003000000}"/>
    <cellStyle name="Hivatkozás" xfId="5" builtinId="8"/>
    <cellStyle name="Már látott hiperhivatkozás" xfId="6" xr:uid="{00000000-0005-0000-0000-000005000000}"/>
    <cellStyle name="Normál" xfId="0" builtinId="0"/>
    <cellStyle name="Normál_KVRENMUNKA" xfId="7" xr:uid="{00000000-0005-0000-0000-000007000000}"/>
    <cellStyle name="Normál_SEGEDLETEK" xfId="8" xr:uid="{00000000-0005-0000-0000-000008000000}"/>
    <cellStyle name="Normál_VAGYONK" xfId="9" xr:uid="{00000000-0005-0000-0000-000009000000}"/>
    <cellStyle name="Normál_VAGYONKIM" xfId="10" xr:uid="{00000000-0005-0000-0000-00000A000000}"/>
    <cellStyle name="Százalék 2" xfId="11" xr:uid="{00000000-0005-0000-0000-00000B000000}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60"/>
  <sheetViews>
    <sheetView view="pageBreakPreview" zoomScale="60" zoomScaleNormal="120" workbookViewId="0">
      <selection activeCell="B148" sqref="B148"/>
    </sheetView>
  </sheetViews>
  <sheetFormatPr defaultRowHeight="13.2" x14ac:dyDescent="0.25"/>
  <cols>
    <col min="1" max="1" width="35.33203125" customWidth="1"/>
    <col min="2" max="2" width="83" customWidth="1"/>
    <col min="3" max="3" width="34.44140625" customWidth="1"/>
  </cols>
  <sheetData>
    <row r="2" spans="1:3" ht="18.75" customHeight="1" x14ac:dyDescent="0.25">
      <c r="A2" s="1540" t="s">
        <v>584</v>
      </c>
      <c r="B2" s="1540"/>
      <c r="C2" s="1540"/>
    </row>
    <row r="3" spans="1:3" ht="13.8" x14ac:dyDescent="0.25">
      <c r="A3" s="580"/>
      <c r="B3" s="581"/>
      <c r="C3" s="580"/>
    </row>
    <row r="4" spans="1:3" ht="13.8" x14ac:dyDescent="0.25">
      <c r="A4" s="582" t="s">
        <v>594</v>
      </c>
      <c r="B4" s="583" t="s">
        <v>593</v>
      </c>
      <c r="C4" s="582" t="s">
        <v>585</v>
      </c>
    </row>
    <row r="5" spans="1:3" x14ac:dyDescent="0.25">
      <c r="A5" s="584"/>
      <c r="B5" s="584"/>
      <c r="C5" s="584"/>
    </row>
    <row r="6" spans="1:3" ht="17.399999999999999" x14ac:dyDescent="0.3">
      <c r="A6" s="1539" t="s">
        <v>588</v>
      </c>
      <c r="B6" s="1539"/>
      <c r="C6" s="1539"/>
    </row>
    <row r="7" spans="1:3" x14ac:dyDescent="0.25">
      <c r="A7" s="584" t="s">
        <v>595</v>
      </c>
      <c r="B7" s="584" t="s">
        <v>596</v>
      </c>
      <c r="C7" s="652" t="str">
        <f ca="1">HYPERLINK(SUBSTITUTE(CELL("address",ALAPADATOK!A1),"'",""),SUBSTITUTE(MID(CELL("address",ALAPADATOK!A1),SEARCH("]",CELL("address",ALAPADATOK!A1),1)+1,LEN(CELL("address",ALAPADATOK!A1))-SEARCH("]",CELL("address",ALAPADATOK!A1),1)),"'",""))</f>
        <v>ALAPADATOK!$A$1</v>
      </c>
    </row>
    <row r="8" spans="1:3" x14ac:dyDescent="0.25">
      <c r="A8" s="584" t="s">
        <v>597</v>
      </c>
      <c r="B8" s="584" t="s">
        <v>598</v>
      </c>
      <c r="C8" s="652" t="str">
        <f ca="1">HYPERLINK(SUBSTITUTE(CELL("address",KV_ÖSSZEFÜGGÉSEK!A1),"'",""),SUBSTITUTE(MID(CELL("address",KV_ÖSSZEFÜGGÉSEK!A1),SEARCH("]",CELL("address",KV_ÖSSZEFÜGGÉSEK!A1),1)+1,LEN(CELL("address",KV_ÖSSZEFÜGGÉSEK!A1))-SEARCH("]",CELL("address",KV_ÖSSZEFÜGGÉSEK!A1),1)),"'",""))</f>
        <v>KV_ÖSSZEFÜGGÉSEK!$A$1</v>
      </c>
    </row>
    <row r="9" spans="1:3" x14ac:dyDescent="0.25">
      <c r="A9" s="584" t="s">
        <v>599</v>
      </c>
      <c r="B9" s="584" t="s">
        <v>600</v>
      </c>
      <c r="C9" s="652" t="str">
        <f ca="1">HYPERLINK(SUBSTITUTE(CELL("address",'KV_1.1.sz.mell.'!A1),"'",""),SUBSTITUTE(MID(CELL("address",'KV_1.1.sz.mell.'!A1),SEARCH("]",CELL("address",'KV_1.1.sz.mell.'!A1),1)+1,LEN(CELL("address",'KV_1.1.sz.mell.'!A1))-SEARCH("]",CELL("address",'KV_1.1.sz.mell.'!A1),1)),"'",""))</f>
        <v>KV_1.1.sz.mell.!$A$1</v>
      </c>
    </row>
    <row r="10" spans="1:3" x14ac:dyDescent="0.25">
      <c r="A10" s="584" t="s">
        <v>601</v>
      </c>
      <c r="B10" s="584" t="s">
        <v>603</v>
      </c>
      <c r="C10" s="652" t="str">
        <f ca="1">HYPERLINK(SUBSTITUTE(CELL("address",'KV_1.2.sz.mell.'!A1),"'",""),SUBSTITUTE(MID(CELL("address",'KV_1.2.sz.mell.'!A1),SEARCH("]",CELL("address",'KV_1.2.sz.mell.'!A1),1)+1,LEN(CELL("address",'KV_1.2.sz.mell.'!A1))-SEARCH("]",CELL("address",'KV_1.2.sz.mell.'!A1),1)),"'",""))</f>
        <v>KV_1.2.sz.mell.!$A$1</v>
      </c>
    </row>
    <row r="11" spans="1:3" x14ac:dyDescent="0.25">
      <c r="A11" s="584" t="s">
        <v>602</v>
      </c>
      <c r="B11" s="584" t="s">
        <v>604</v>
      </c>
      <c r="C11" s="652" t="str">
        <f ca="1">HYPERLINK(SUBSTITUTE(CELL("address",'KV_1.3.sz.mell.'!A1),"'",""),SUBSTITUTE(MID(CELL("address",'KV_1.3.sz.mell.'!A1),SEARCH("]",CELL("address",'KV_1.3.sz.mell.'!A1),1)+1,LEN(CELL("address",'KV_1.3.sz.mell.'!A1))-SEARCH("]",CELL("address",'KV_1.3.sz.mell.'!A1),1)),"'",""))</f>
        <v>KV_1.3.sz.mell.!$A$1</v>
      </c>
    </row>
    <row r="12" spans="1:3" x14ac:dyDescent="0.25">
      <c r="A12" s="584" t="s">
        <v>605</v>
      </c>
      <c r="B12" s="584" t="s">
        <v>606</v>
      </c>
      <c r="C12" s="652" t="str">
        <f ca="1">HYPERLINK(SUBSTITUTE(CELL("address",'KV_1.4.sz.mell.'!A1),"'",""),SUBSTITUTE(MID(CELL("address",'KV_1.4.sz.mell.'!A1),SEARCH("]",CELL("address",'KV_1.4.sz.mell.'!A1),1)+1,LEN(CELL("address",'KV_1.4.sz.mell.'!A1))-SEARCH("]",CELL("address",'KV_1.4.sz.mell.'!A1),1)),"'",""))</f>
        <v>KV_1.4.sz.mell.!$A$1</v>
      </c>
    </row>
    <row r="13" spans="1:3" x14ac:dyDescent="0.25">
      <c r="A13" s="584" t="s">
        <v>607</v>
      </c>
      <c r="B13" s="584" t="s">
        <v>608</v>
      </c>
      <c r="C13" s="652" t="str">
        <f ca="1">HYPERLINK(SUBSTITUTE(CELL("address",'KV_2.1.sz.mell.'!A1),"'",""),SUBSTITUTE(MID(CELL("address",'KV_2.1.sz.mell.'!A1),SEARCH("]",CELL("address",'KV_2.1.sz.mell.'!A1),1)+1,LEN(CELL("address",'KV_2.1.sz.mell.'!A1))-SEARCH("]",CELL("address",'KV_2.1.sz.mell.'!A1),1)),"'",""))</f>
        <v>KV_2.1.sz.mell.!$A$1</v>
      </c>
    </row>
    <row r="14" spans="1:3" x14ac:dyDescent="0.25">
      <c r="A14" s="584" t="s">
        <v>609</v>
      </c>
      <c r="B14" s="584" t="s">
        <v>610</v>
      </c>
      <c r="C14" s="652" t="str">
        <f ca="1">HYPERLINK(SUBSTITUTE(CELL("address",'KV_2.2.sz.mell.'!A1),"'",""),SUBSTITUTE(MID(CELL("address",'KV_2.2.sz.mell.'!A1),SEARCH("]",CELL("address",'KV_2.2.sz.mell.'!A1),1)+1,LEN(CELL("address",'KV_2.2.sz.mell.'!A1))-SEARCH("]",CELL("address",'KV_2.2.sz.mell.'!A1),1)),"'",""))</f>
        <v>KV_2.2.sz.mell.!$A$1</v>
      </c>
    </row>
    <row r="15" spans="1:3" x14ac:dyDescent="0.25">
      <c r="A15" s="584" t="s">
        <v>611</v>
      </c>
      <c r="B15" s="584" t="s">
        <v>612</v>
      </c>
      <c r="C15" s="652" t="str">
        <f ca="1">HYPERLINK(SUBSTITUTE(CELL("address",KV_ELLENŐRZÉS!A1),"'",""),SUBSTITUTE(MID(CELL("address",KV_ELLENŐRZÉS!A1),SEARCH("]",CELL("address",KV_ELLENŐRZÉS!A1),1)+1,LEN(CELL("address",KV_ELLENŐRZÉS!A1))-SEARCH("]",CELL("address",KV_ELLENŐRZÉS!A1),1)),"'",""))</f>
        <v>KV_ELLENŐRZÉS!$A$1</v>
      </c>
    </row>
    <row r="16" spans="1:3" x14ac:dyDescent="0.25">
      <c r="A16" s="584" t="s">
        <v>613</v>
      </c>
      <c r="B16" s="584" t="s">
        <v>614</v>
      </c>
      <c r="C16" s="652" t="str">
        <f ca="1">HYPERLINK(SUBSTITUTE(CELL("address",'KV_3.sz.mell.'!A1),"'",""),SUBSTITUTE(MID(CELL("address",'KV_3.sz.mell.'!A1),SEARCH("]",CELL("address",'KV_3.sz.mell.'!A1),1)+1,LEN(CELL("address",'KV_3.sz.mell.'!A1))-SEARCH("]",CELL("address",'KV_3.sz.mell.'!A1),1)),"'",""))</f>
        <v>KV_3.sz.mell.!$A$1</v>
      </c>
    </row>
    <row r="17" spans="1:3" x14ac:dyDescent="0.25">
      <c r="A17" s="584" t="s">
        <v>615</v>
      </c>
      <c r="B17" s="584" t="s">
        <v>616</v>
      </c>
      <c r="C17" s="652" t="str">
        <f ca="1">HYPERLINK(SUBSTITUTE(CELL("address",'KV_4.sz.mell.'!A1),"'",""),SUBSTITUTE(MID(CELL("address",'KV_4.sz.mell.'!A1),SEARCH("]",CELL("address",'KV_4.sz.mell.'!A1),1)+1,LEN(CELL("address",'KV_4.sz.mell.'!A1))-SEARCH("]",CELL("address",'KV_4.sz.mell.'!A1),1)),"'",""))</f>
        <v>KV_4.sz.mell.!$A$1</v>
      </c>
    </row>
    <row r="18" spans="1:3" x14ac:dyDescent="0.25">
      <c r="A18" s="584" t="s">
        <v>618</v>
      </c>
      <c r="B18" s="584" t="s">
        <v>617</v>
      </c>
      <c r="C18" s="652" t="str">
        <f ca="1">HYPERLINK(SUBSTITUTE(CELL("address",'KV_5.sz.mell.'!A1),"'",""),SUBSTITUTE(MID(CELL("address",'KV_5.sz.mell.'!A1),SEARCH("]",CELL("address",'KV_5.sz.mell.'!A1),1)+1,LEN(CELL("address",'KV_5.sz.mell.'!A1))-SEARCH("]",CELL("address",'KV_5.sz.mell.'!A1),1)),"'",""))</f>
        <v>KV_5.sz.mell.!$A$1</v>
      </c>
    </row>
    <row r="19" spans="1:3" x14ac:dyDescent="0.25">
      <c r="A19" s="584" t="s">
        <v>619</v>
      </c>
      <c r="B19" s="584" t="s">
        <v>620</v>
      </c>
      <c r="C19" s="652" t="str">
        <f ca="1">HYPERLINK(SUBSTITUTE(CELL("address",'KV_6.sz.mell.'!A1),"'",""),SUBSTITUTE(MID(CELL("address",'KV_6.sz.mell.'!A1),SEARCH("]",CELL("address",'KV_6.sz.mell.'!A1),1)+1,LEN(CELL("address",'KV_6.sz.mell.'!A1))-SEARCH("]",CELL("address",'KV_6.sz.mell.'!A1),1)),"'",""))</f>
        <v>KV_6.sz.mell.!$A$1</v>
      </c>
    </row>
    <row r="20" spans="1:3" x14ac:dyDescent="0.25">
      <c r="A20" s="584" t="s">
        <v>621</v>
      </c>
      <c r="B20" s="584" t="s">
        <v>622</v>
      </c>
      <c r="C20" s="652" t="str">
        <f ca="1">HYPERLINK(SUBSTITUTE(CELL("address",'KV_7.sz.mell.'!A1),"'",""),SUBSTITUTE(MID(CELL("address",'KV_7.sz.mell.'!A1),SEARCH("]",CELL("address",'KV_7.sz.mell.'!A1),1)+1,LEN(CELL("address",'KV_7.sz.mell.'!A1))-SEARCH("]",CELL("address",'KV_7.sz.mell.'!A1),1)),"'",""))</f>
        <v>KV_7.sz.mell.!$A$1</v>
      </c>
    </row>
    <row r="21" spans="1:3" x14ac:dyDescent="0.25">
      <c r="A21" s="584" t="s">
        <v>623</v>
      </c>
      <c r="B21" s="584" t="s">
        <v>624</v>
      </c>
      <c r="C21" s="652" t="str">
        <f ca="1">HYPERLINK(SUBSTITUTE(CELL("address",'KV_8.sz.mell.'!A1),"'",""),SUBSTITUTE(MID(CELL("address",'KV_8.sz.mell.'!A1),SEARCH("]",CELL("address",'KV_8.sz.mell.'!A1),1)+1,LEN(CELL("address",'KV_8.sz.mell.'!A1))-SEARCH("]",CELL("address",'KV_8.sz.mell.'!A1),1)),"'",""))</f>
        <v>KV_8.sz.mell.!$A$1</v>
      </c>
    </row>
    <row r="22" spans="1:3" x14ac:dyDescent="0.25">
      <c r="A22" s="592" t="s">
        <v>625</v>
      </c>
      <c r="B22" s="584" t="s">
        <v>626</v>
      </c>
      <c r="C22" s="652" t="str">
        <f ca="1">HYPERLINK(SUBSTITUTE(CELL("address",'KV_9.1.sz.mell'!A1),"'",""),SUBSTITUTE(MID(CELL("address",'KV_9.1.sz.mell'!A1),SEARCH("]",CELL("address",'KV_9.1.sz.mell'!A1),1)+1,LEN(CELL("address",'KV_9.1.sz.mell'!A1))-SEARCH("]",CELL("address",'KV_9.1.sz.mell'!A1),1)),"'",""))</f>
        <v>KV_9.1.sz.mell!$A$1</v>
      </c>
    </row>
    <row r="23" spans="1:3" x14ac:dyDescent="0.25">
      <c r="A23" s="593" t="s">
        <v>627</v>
      </c>
      <c r="B23" s="584" t="s">
        <v>628</v>
      </c>
      <c r="C23" s="652" t="str">
        <f ca="1">HYPERLINK(SUBSTITUTE(CELL("address",'KV_9.1.1.sz.mell'!A1),"'",""),SUBSTITUTE(MID(CELL("address",'KV_9.1.1.sz.mell'!A1),SEARCH("]",CELL("address",'KV_9.1.1.sz.mell'!A1),1)+1,LEN(CELL("address",'KV_9.1.1.sz.mell'!A1))-SEARCH("]",CELL("address",'KV_9.1.1.sz.mell'!A1),1)),"'",""))</f>
        <v>KV_9.1.1.sz.mell!$A$1</v>
      </c>
    </row>
    <row r="24" spans="1:3" x14ac:dyDescent="0.25">
      <c r="A24" s="584" t="s">
        <v>629</v>
      </c>
      <c r="B24" s="584" t="s">
        <v>630</v>
      </c>
      <c r="C24" s="652" t="str">
        <f ca="1">HYPERLINK(SUBSTITUTE(CELL("address",'KV_9.1.2.sz.mell.'!A1),"'",""),SUBSTITUTE(MID(CELL("address",'KV_9.1.2.sz.mell.'!A1),SEARCH("]",CELL("address",'KV_9.1.2.sz.mell.'!A1),1)+1,LEN(CELL("address",'KV_9.1.2.sz.mell.'!A1))-SEARCH("]",CELL("address",'KV_9.1.2.sz.mell.'!A1),1)),"'",""))</f>
        <v>KV_9.1.2.sz.mell.!$A$1</v>
      </c>
    </row>
    <row r="25" spans="1:3" x14ac:dyDescent="0.25">
      <c r="A25" s="584" t="s">
        <v>631</v>
      </c>
      <c r="B25" s="584" t="s">
        <v>632</v>
      </c>
      <c r="C25" s="652" t="str">
        <f ca="1">HYPERLINK(SUBSTITUTE(CELL("address",'KV_9.1.3.sz.mell'!A1),"'",""),SUBSTITUTE(MID(CELL("address",'KV_9.1.3.sz.mell'!A1),SEARCH("]",CELL("address",'KV_9.1.3.sz.mell'!A1),1)+1,LEN(CELL("address",'KV_9.1.3.sz.mell'!A1))-SEARCH("]",CELL("address",'KV_9.1.3.sz.mell'!A1),1)),"'",""))</f>
        <v>KV_9.1.3.sz.mell!$A$1</v>
      </c>
    </row>
    <row r="26" spans="1:3" x14ac:dyDescent="0.25">
      <c r="A26" s="584" t="s">
        <v>633</v>
      </c>
      <c r="B26" s="584" t="s">
        <v>634</v>
      </c>
      <c r="C26" s="652" t="str">
        <f ca="1">HYPERLINK(SUBSTITUTE(CELL("address",'KV_9.2.sz.mell'!A1),"'",""),SUBSTITUTE(MID(CELL("address",'KV_9.2.sz.mell'!A1),SEARCH("]",CELL("address",'KV_9.2.sz.mell'!A1),1)+1,LEN(CELL("address",'KV_9.2.sz.mell'!A1))-SEARCH("]",CELL("address",'KV_9.2.sz.mell'!A1),1)),"'",""))</f>
        <v>KV_9.2.sz.mell!$A$1</v>
      </c>
    </row>
    <row r="27" spans="1:3" x14ac:dyDescent="0.25">
      <c r="A27" s="584" t="s">
        <v>635</v>
      </c>
      <c r="B27" s="584" t="str">
        <f>CONCATENATE(ALAPADATOK!B13)</f>
        <v>Hercegkúti Konyha</v>
      </c>
      <c r="C27" s="652" t="str">
        <f ca="1">HYPERLINK(SUBSTITUTE(CELL("address",'KV_9.3.sz.mell'!A1),"'",""),SUBSTITUTE(MID(CELL("address",'KV_9.3.sz.mell'!A1),SEARCH("]",CELL("address",'KV_9.3.sz.mell'!A1),1)+1,LEN(CELL("address",'KV_9.3.sz.mell'!A1))-SEARCH("]",CELL("address",'KV_9.3.sz.mell'!A1),1)),"'",""))</f>
        <v>KV_9.3.sz.mell!$A$1</v>
      </c>
    </row>
    <row r="28" spans="1:3" x14ac:dyDescent="0.25">
      <c r="A28" s="584" t="s">
        <v>636</v>
      </c>
      <c r="B28" s="584" t="e">
        <f>CONCATENATE(ALAPADATOK!#REF!)</f>
        <v>#REF!</v>
      </c>
      <c r="C28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9" spans="1:3" x14ac:dyDescent="0.25">
      <c r="A29" s="584" t="s">
        <v>643</v>
      </c>
      <c r="B29" s="584" t="e">
        <f>CONCATENATE(ALAPADATOK!#REF!)</f>
        <v>#REF!</v>
      </c>
      <c r="C29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0" spans="1:3" x14ac:dyDescent="0.25">
      <c r="A30" s="584" t="s">
        <v>644</v>
      </c>
      <c r="B30" s="584" t="e">
        <f>CONCATENATE(ALAPADATOK!#REF!)</f>
        <v>#REF!</v>
      </c>
      <c r="C30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1" spans="1:3" x14ac:dyDescent="0.25">
      <c r="A31" s="584" t="s">
        <v>645</v>
      </c>
      <c r="B31" s="584" t="e">
        <f>CONCATENATE(ALAPADATOK!#REF!)</f>
        <v>#REF!</v>
      </c>
      <c r="C31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2" spans="1:3" x14ac:dyDescent="0.25">
      <c r="A32" s="584" t="s">
        <v>646</v>
      </c>
      <c r="B32" s="584" t="e">
        <f>CONCATENATE(ALAPADATOK!#REF!)</f>
        <v>#REF!</v>
      </c>
      <c r="C32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3" spans="1:3" x14ac:dyDescent="0.25">
      <c r="A33" s="584" t="s">
        <v>647</v>
      </c>
      <c r="B33" s="584" t="e">
        <f>CONCATENATE(ALAPADATOK!#REF!)</f>
        <v>#REF!</v>
      </c>
      <c r="C33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4" spans="1:3" x14ac:dyDescent="0.25">
      <c r="A34" s="584" t="s">
        <v>648</v>
      </c>
      <c r="B34" s="584" t="e">
        <f>CONCATENATE(ALAPADATOK!#REF!)</f>
        <v>#REF!</v>
      </c>
      <c r="C34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5" spans="1:3" x14ac:dyDescent="0.25">
      <c r="A35" s="584" t="s">
        <v>649</v>
      </c>
      <c r="B35" s="584" t="e">
        <f>CONCATENATE(ALAPADATOK!#REF!)</f>
        <v>#REF!</v>
      </c>
      <c r="C35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6" spans="1:3" x14ac:dyDescent="0.25">
      <c r="A36" s="584" t="s">
        <v>650</v>
      </c>
      <c r="B36" s="584" t="e">
        <f>CONCATENATE(ALAPADATOK!#REF!)</f>
        <v>#REF!</v>
      </c>
      <c r="C36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7" spans="1:3" x14ac:dyDescent="0.25">
      <c r="A37" s="584" t="s">
        <v>651</v>
      </c>
      <c r="B37" s="584" t="s">
        <v>659</v>
      </c>
      <c r="C37" s="652" t="str">
        <f ca="1">HYPERLINK(SUBSTITUTE(CELL("address",'KV_10.sz.mell'!A1),"'",""),SUBSTITUTE(MID(CELL("address",'KV_10.sz.mell'!A1),SEARCH("]",CELL("address",'KV_10.sz.mell'!A1),1)+1,LEN(CELL("address",'KV_10.sz.mell'!A1))-SEARCH("]",CELL("address",'KV_10.sz.mell'!A1),1)),"'",""))</f>
        <v>KV_10.sz.mell!$A$1</v>
      </c>
    </row>
    <row r="38" spans="1:3" x14ac:dyDescent="0.25">
      <c r="A38" s="584" t="s">
        <v>652</v>
      </c>
      <c r="B38" s="584" t="s">
        <v>590</v>
      </c>
      <c r="C38" s="652" t="str">
        <f ca="1">HYPERLINK(SUBSTITUTE(CELL("address",'KV_1.sz.tájékoztató_t.'!A1),"'",""),SUBSTITUTE(MID(CELL("address",'KV_1.sz.tájékoztató_t.'!A1),SEARCH("]",CELL("address",'KV_1.sz.tájékoztató_t.'!A1),1)+1,LEN(CELL("address",'KV_1.sz.tájékoztató_t.'!A1))-SEARCH("]",CELL("address",'KV_1.sz.tájékoztató_t.'!A1),1)),"'",""))</f>
        <v>KV_1.sz.tájékoztató_t.!$A$1</v>
      </c>
    </row>
    <row r="39" spans="1:3" x14ac:dyDescent="0.25">
      <c r="A39" s="584" t="s">
        <v>653</v>
      </c>
      <c r="B39" s="653" t="s">
        <v>4</v>
      </c>
      <c r="C39" s="652" t="str">
        <f ca="1">HYPERLINK(SUBSTITUTE(CELL("address",'KV_2.sz.tájékoztató_t.'!A1),"'",""),SUBSTITUTE(MID(CELL("address",'KV_2.sz.tájékoztató_t.'!A1),SEARCH("]",CELL("address",'KV_2.sz.tájékoztató_t.'!A1),1)+1,LEN(CELL("address",'KV_2.sz.tájékoztató_t.'!A1))-SEARCH("]",CELL("address",'KV_2.sz.tájékoztató_t.'!A1),1)),"'",""))</f>
        <v>KV_2.sz.tájékoztató_t.!$A$1</v>
      </c>
    </row>
    <row r="40" spans="1:3" x14ac:dyDescent="0.25">
      <c r="A40" s="584" t="s">
        <v>654</v>
      </c>
      <c r="B40" s="584" t="s">
        <v>660</v>
      </c>
      <c r="C40" s="652" t="str">
        <f ca="1">HYPERLINK(SUBSTITUTE(CELL("address",'KV_3.sz.tájékoztató_t.'!A1),"'",""),SUBSTITUTE(MID(CELL("address",'KV_3.sz.tájékoztató_t.'!A1),SEARCH("]",CELL("address",'KV_3.sz.tájékoztató_t.'!A1),1)+1,LEN(CELL("address",'KV_3.sz.tájékoztató_t.'!A1))-SEARCH("]",CELL("address",'KV_3.sz.tájékoztató_t.'!A1),1)),"'",""))</f>
        <v>KV_3.sz.tájékoztató_t.!$A$1</v>
      </c>
    </row>
    <row r="41" spans="1:3" x14ac:dyDescent="0.25">
      <c r="A41" s="584" t="s">
        <v>655</v>
      </c>
      <c r="B41" s="584" t="s">
        <v>661</v>
      </c>
      <c r="C41" s="652" t="str">
        <f ca="1">HYPERLINK(SUBSTITUTE(CELL("address",'KV_4.sz.tájékoztató_t.'!A1),"'",""),SUBSTITUTE(MID(CELL("address",'KV_4.sz.tájékoztató_t.'!A1),SEARCH("]",CELL("address",'KV_4.sz.tájékoztató_t.'!A1),1)+1,LEN(CELL("address",'KV_4.sz.tájékoztató_t.'!A1))-SEARCH("]",CELL("address",'KV_4.sz.tájékoztató_t.'!A1),1)),"'",""))</f>
        <v>KV_4.sz.tájékoztató_t.!$A$1</v>
      </c>
    </row>
    <row r="42" spans="1:3" x14ac:dyDescent="0.25">
      <c r="A42" s="584" t="s">
        <v>656</v>
      </c>
      <c r="B42" s="584" t="s">
        <v>662</v>
      </c>
      <c r="C42" s="652" t="str">
        <f ca="1">HYPERLINK(SUBSTITUTE(CELL("address",'KV_5.sz.tájékoztató_t.'!B1),"'",""),SUBSTITUTE(MID(CELL("address",'KV_5.sz.tájékoztató_t.'!B1),SEARCH("]",CELL("address",'KV_5.sz.tájékoztató_t.'!B1),1)+1,LEN(CELL("address",'KV_5.sz.tájékoztató_t.'!B1))-SEARCH("]",CELL("address",'KV_5.sz.tájékoztató_t.'!B1),1)),"'",""))</f>
        <v>KV_5.sz.tájékoztató_t.!$B$1</v>
      </c>
    </row>
    <row r="43" spans="1:3" x14ac:dyDescent="0.25">
      <c r="A43" s="584" t="s">
        <v>657</v>
      </c>
      <c r="B43" s="584" t="s">
        <v>663</v>
      </c>
      <c r="C43" s="652" t="str">
        <f ca="1">HYPERLINK(SUBSTITUTE(CELL("address",'KV_6.sz.tájékoztató_t.'!A1),"'",""),SUBSTITUTE(MID(CELL("address",'KV_6.sz.tájékoztató_t.'!A1),SEARCH("]",CELL("address",'KV_6.sz.tájékoztató_t.'!A1),1)+1,LEN(CELL("address",'KV_6.sz.tájékoztató_t.'!A1))-SEARCH("]",CELL("address",'KV_6.sz.tájékoztató_t.'!A1),1)),"'",""))</f>
        <v>KV_6.sz.tájékoztató_t.!$A$1</v>
      </c>
    </row>
    <row r="44" spans="1:3" x14ac:dyDescent="0.25">
      <c r="A44" s="584" t="s">
        <v>658</v>
      </c>
      <c r="B44" s="584" t="s">
        <v>664</v>
      </c>
      <c r="C44" s="652" t="str">
        <f ca="1">HYPERLINK(SUBSTITUTE(CELL("address",'KV_7.sz.tájékoztató_t.'!A1),"'",""),SUBSTITUTE(MID(CELL("address",'KV_7.sz.tájékoztató_t.'!A1),SEARCH("]",CELL("address",'KV_7.sz.tájékoztató_t.'!A1),1)+1,LEN(CELL("address",'KV_7.sz.tájékoztató_t.'!A1))-SEARCH("]",CELL("address",'KV_7.sz.tájékoztató_t.'!A1),1)),"'",""))</f>
        <v>KV_7.sz.tájékoztató_t.!$A$1</v>
      </c>
    </row>
    <row r="45" spans="1:3" x14ac:dyDescent="0.25">
      <c r="A45" s="584"/>
      <c r="B45" s="584"/>
      <c r="C45" s="652"/>
    </row>
    <row r="46" spans="1:3" ht="17.399999999999999" x14ac:dyDescent="0.3">
      <c r="A46" s="1539" t="s">
        <v>665</v>
      </c>
      <c r="B46" s="1539"/>
      <c r="C46" s="1539"/>
    </row>
    <row r="47" spans="1:3" x14ac:dyDescent="0.25">
      <c r="A47" s="584" t="s">
        <v>595</v>
      </c>
      <c r="B47" s="584" t="s">
        <v>596</v>
      </c>
      <c r="C47" s="652" t="str">
        <f ca="1">HYPERLINK(SUBSTITUTE(CELL("address",RM_ALAPADATOK!A1),"'",""),SUBSTITUTE(MID(CELL("address",RM_ALAPADATOK!A1),SEARCH("]",CELL("address",RM_ALAPADATOK!A1),1)+1,LEN(CELL("address",RM_ALAPADATOK!A1))-SEARCH("]",CELL("address",RM_ALAPADATOK!A1),1)),"'",""))</f>
        <v>RM_ALAPADATOK!$A$1</v>
      </c>
    </row>
    <row r="48" spans="1:3" x14ac:dyDescent="0.25">
      <c r="A48" s="584" t="s">
        <v>597</v>
      </c>
      <c r="B48" s="584" t="s">
        <v>776</v>
      </c>
      <c r="C48" s="652" t="str">
        <f ca="1">HYPERLINK(SUBSTITUTE(CELL("address",RM_ÖSSZEFÜGGÉSEK!A1),"'",""),SUBSTITUTE(MID(CELL("address",RM_ÖSSZEFÜGGÉSEK!A1),SEARCH("]",CELL("address",RM_ÖSSZEFÜGGÉSEK!A1),1)+1,LEN(CELL("address",RM_ÖSSZEFÜGGÉSEK!A1))-SEARCH("]",CELL("address",RM_ÖSSZEFÜGGÉSEK!A1),1)),"'",""))</f>
        <v>RM_ÖSSZEFÜGGÉSEK!$A$1</v>
      </c>
    </row>
    <row r="49" spans="1:3" x14ac:dyDescent="0.25">
      <c r="A49" s="584" t="s">
        <v>599</v>
      </c>
      <c r="B49" s="584" t="s">
        <v>669</v>
      </c>
      <c r="C49" s="652" t="str">
        <f ca="1">HYPERLINK(SUBSTITUTE(CELL("address",'RM_1.1.sz.mell.'!A1),"'",""),SUBSTITUTE(MID(CELL("address",'RM_1.1.sz.mell.'!A1),SEARCH("]",CELL("address",'RM_1.1.sz.mell.'!A1),1)+1,LEN(CELL("address",'RM_1.1.sz.mell.'!A1))-SEARCH("]",CELL("address",'RM_1.1.sz.mell.'!A1),1)),"'",""))</f>
        <v>RM_1.1.sz.mell.!$A$1</v>
      </c>
    </row>
    <row r="50" spans="1:3" x14ac:dyDescent="0.25">
      <c r="A50" s="584" t="s">
        <v>601</v>
      </c>
      <c r="B50" s="584" t="s">
        <v>670</v>
      </c>
      <c r="C50" s="652" t="str">
        <f ca="1">HYPERLINK(SUBSTITUTE(CELL("address",'RM_1.2.sz.mell'!A1),"'",""),SUBSTITUTE(MID(CELL("address",'RM_1.2.sz.mell'!A1),SEARCH("]",CELL("address",'RM_1.2.sz.mell'!A1),1)+1,LEN(CELL("address",'RM_1.2.sz.mell'!A1))-SEARCH("]",CELL("address",'RM_1.2.sz.mell'!A1),1)),"'",""))</f>
        <v>RM_1.2.sz.mell!$A$1</v>
      </c>
    </row>
    <row r="51" spans="1:3" x14ac:dyDescent="0.25">
      <c r="A51" s="584" t="s">
        <v>602</v>
      </c>
      <c r="B51" s="584" t="s">
        <v>671</v>
      </c>
      <c r="C51" s="652" t="str">
        <f ca="1">HYPERLINK(SUBSTITUTE(CELL("address",'RM_1.3.sz.mell.'!A1),"'",""),SUBSTITUTE(MID(CELL("address",'RM_1.3.sz.mell.'!A1),SEARCH("]",CELL("address",'RM_1.3.sz.mell.'!A1),1)+1,LEN(CELL("address",'RM_1.3.sz.mell.'!A1))-SEARCH("]",CELL("address",'RM_1.3.sz.mell.'!A1),1)),"'",""))</f>
        <v>RM_1.3.sz.mell.!$A$1</v>
      </c>
    </row>
    <row r="52" spans="1:3" x14ac:dyDescent="0.25">
      <c r="A52" s="584" t="s">
        <v>605</v>
      </c>
      <c r="B52" s="584" t="s">
        <v>672</v>
      </c>
      <c r="C52" s="652" t="str">
        <f ca="1">HYPERLINK(SUBSTITUTE(CELL("address",'RM_1.4.sz.mell.'!A1),"'",""),SUBSTITUTE(MID(CELL("address",'RM_1.4.sz.mell.'!A1),SEARCH("]",CELL("address",'RM_1.4.sz.mell.'!A1),1)+1,LEN(CELL("address",'RM_1.4.sz.mell.'!A1))-SEARCH("]",CELL("address",'RM_1.4.sz.mell.'!A1),1)),"'",""))</f>
        <v>RM_1.4.sz.mell.!$A$1</v>
      </c>
    </row>
    <row r="53" spans="1:3" x14ac:dyDescent="0.25">
      <c r="A53" s="584" t="s">
        <v>607</v>
      </c>
      <c r="B53" s="584" t="s">
        <v>673</v>
      </c>
      <c r="C53" s="652" t="str">
        <f ca="1">HYPERLINK(SUBSTITUTE(CELL("address",'RM_2.1.sz.mell.'!A1),"'",""),SUBSTITUTE(MID(CELL("address",'RM_2.1.sz.mell.'!A1),SEARCH("]",CELL("address",'RM_2.1.sz.mell.'!A1),1)+1,LEN(CELL("address",'RM_2.1.sz.mell.'!A1))-SEARCH("]",CELL("address",'RM_2.1.sz.mell.'!A1),1)),"'",""))</f>
        <v>RM_2.1.sz.mell.!$A$1</v>
      </c>
    </row>
    <row r="54" spans="1:3" x14ac:dyDescent="0.25">
      <c r="A54" s="584" t="s">
        <v>609</v>
      </c>
      <c r="B54" s="584" t="s">
        <v>674</v>
      </c>
      <c r="C54" s="652" t="str">
        <f ca="1">HYPERLINK(SUBSTITUTE(CELL("address",'RM_2.2.sz.mell.'!A1),"'",""),SUBSTITUTE(MID(CELL("address",'RM_2.2.sz.mell.'!A1),SEARCH("]",CELL("address",'RM_2.2.sz.mell.'!A1),1)+1,LEN(CELL("address",'RM_2.2.sz.mell.'!A1))-SEARCH("]",CELL("address",'RM_2.2.sz.mell.'!A1),1)),"'",""))</f>
        <v>RM_2.2.sz.mell.!$A$1</v>
      </c>
    </row>
    <row r="55" spans="1:3" x14ac:dyDescent="0.25">
      <c r="A55" s="584" t="s">
        <v>611</v>
      </c>
      <c r="B55" s="584" t="s">
        <v>612</v>
      </c>
      <c r="C55" s="652" t="str">
        <f ca="1">HYPERLINK(SUBSTITUTE(CELL("address",RM_ELLENŐRZÉS!A1),"'",""),SUBSTITUTE(MID(CELL("address",RM_ELLENŐRZÉS!A1),SEARCH("]",CELL("address",RM_ELLENŐRZÉS!A1),1)+1,LEN(CELL("address",RM_ELLENŐRZÉS!A1))-SEARCH("]",CELL("address",RM_ELLENŐRZÉS!A1),1)),"'",""))</f>
        <v>RM_ELLENŐRZÉS!$A$1</v>
      </c>
    </row>
    <row r="56" spans="1:3" x14ac:dyDescent="0.25">
      <c r="A56" s="584" t="s">
        <v>613</v>
      </c>
      <c r="B56" s="584" t="s">
        <v>675</v>
      </c>
      <c r="C56" s="652" t="str">
        <f ca="1">HYPERLINK(SUBSTITUTE(CELL("address",'RM_3.sz.mell.'!A1),"'",""),SUBSTITUTE(MID(CELL("address",'RM_3.sz.mell.'!A1),SEARCH("]",CELL("address",'RM_3.sz.mell.'!A1),1)+1,LEN(CELL("address",'RM_3.sz.mell.'!A1))-SEARCH("]",CELL("address",'RM_3.sz.mell.'!A1),1)),"'",""))</f>
        <v>RM_3.sz.mell.!$A$1</v>
      </c>
    </row>
    <row r="57" spans="1:3" x14ac:dyDescent="0.25">
      <c r="A57" s="584" t="s">
        <v>615</v>
      </c>
      <c r="B57" s="584" t="s">
        <v>676</v>
      </c>
      <c r="C57" s="652" t="str">
        <f ca="1">HYPERLINK(SUBSTITUTE(CELL("address",'RM_4.sz.mell.'!A1),"'",""),SUBSTITUTE(MID(CELL("address",'RM_4.sz.mell.'!A1),SEARCH("]",CELL("address",'RM_4.sz.mell.'!A1),1)+1,LEN(CELL("address",'RM_4.sz.mell.'!A1))-SEARCH("]",CELL("address",'RM_4.sz.mell.'!A1),1)),"'",""))</f>
        <v>RM_4.sz.mell.!$A$1</v>
      </c>
    </row>
    <row r="58" spans="1:3" x14ac:dyDescent="0.25">
      <c r="A58" s="584" t="s">
        <v>677</v>
      </c>
      <c r="B58" s="584" t="s">
        <v>678</v>
      </c>
      <c r="C58" s="652" t="str">
        <f ca="1">HYPERLINK(SUBSTITUTE(CELL("address",'RM_5.1.sz.mell'!A1),"'",""),SUBSTITUTE(MID(CELL("address",'RM_5.1.sz.mell'!A1),SEARCH("]",CELL("address",'RM_5.1.sz.mell'!A1),1)+1,LEN(CELL("address",'RM_5.1.sz.mell'!A1))-SEARCH("]",CELL("address",'RM_5.1.sz.mell'!A1),1)),"'",""))</f>
        <v>RM_5.1.sz.mell!$A$1</v>
      </c>
    </row>
    <row r="59" spans="1:3" x14ac:dyDescent="0.25">
      <c r="A59" s="584" t="s">
        <v>679</v>
      </c>
      <c r="B59" s="584" t="s">
        <v>680</v>
      </c>
      <c r="C59" s="652" t="str">
        <f ca="1">HYPERLINK(SUBSTITUTE(CELL("address",'RM_5.1.1.sz.mell'!A1),"'",""),SUBSTITUTE(MID(CELL("address",'RM_5.1.1.sz.mell'!A1),SEARCH("]",CELL("address",'RM_5.1.1.sz.mell'!A1),1)+1,LEN(CELL("address",'RM_5.1.1.sz.mell'!A1))-SEARCH("]",CELL("address",'RM_5.1.1.sz.mell'!A1),1)),"'",""))</f>
        <v>RM_5.1.1.sz.mell!$A$1</v>
      </c>
    </row>
    <row r="60" spans="1:3" x14ac:dyDescent="0.25">
      <c r="A60" s="584" t="s">
        <v>681</v>
      </c>
      <c r="B60" s="584" t="s">
        <v>682</v>
      </c>
      <c r="C60" s="652" t="str">
        <f ca="1">HYPERLINK(SUBSTITUTE(CELL("address",'RM_5.1.2.sz.mell'!A1),"'",""),SUBSTITUTE(MID(CELL("address",'RM_5.1.2.sz.mell'!A1),SEARCH("]",CELL("address",'RM_5.1.2.sz.mell'!A1),1)+1,LEN(CELL("address",'RM_5.1.2.sz.mell'!A1))-SEARCH("]",CELL("address",'RM_5.1.2.sz.mell'!A1),1)),"'",""))</f>
        <v>RM_5.1.2.sz.mell!$A$1</v>
      </c>
    </row>
    <row r="61" spans="1:3" x14ac:dyDescent="0.25">
      <c r="A61" s="584" t="s">
        <v>683</v>
      </c>
      <c r="B61" s="584" t="s">
        <v>684</v>
      </c>
      <c r="C61" s="652" t="str">
        <f ca="1">HYPERLINK(SUBSTITUTE(CELL("address",'RM_5.1.3.sz.mell'!A1),"'",""),SUBSTITUTE(MID(CELL("address",'RM_5.1.3.sz.mell'!A1),SEARCH("]",CELL("address",'RM_5.1.3.sz.mell'!A1),1)+1,LEN(CELL("address",'RM_5.1.3.sz.mell'!A1))-SEARCH("]",CELL("address",'RM_5.1.3.sz.mell'!A1),1)),"'",""))</f>
        <v>RM_5.1.3.sz.mell!$A$1</v>
      </c>
    </row>
    <row r="62" spans="1:3" x14ac:dyDescent="0.25">
      <c r="A62" s="584" t="s">
        <v>685</v>
      </c>
      <c r="B62" s="584" t="str">
        <f>ALAPADATOK!A11</f>
        <v>Hercegkút Gyöngyszem Német Nemzetiségi Óvoda</v>
      </c>
      <c r="C62" s="652" t="str">
        <f ca="1">HYPERLINK(SUBSTITUTE(CELL("address",'RM_5.2.sz.mell'!A1),"'",""),SUBSTITUTE(MID(CELL("address",'RM_5.2.sz.mell'!A1),SEARCH("]",CELL("address",'RM_5.2.sz.mell'!A1),1)+1,LEN(CELL("address",'RM_5.2.sz.mell'!A1))-SEARCH("]",CELL("address",'RM_5.2.sz.mell'!A1),1)),"'",""))</f>
        <v>RM_5.2.sz.mell!$A$1</v>
      </c>
    </row>
    <row r="63" spans="1:3" x14ac:dyDescent="0.25">
      <c r="A63" s="584" t="s">
        <v>686</v>
      </c>
      <c r="B63" t="str">
        <f>B27</f>
        <v>Hercegkúti Konyha</v>
      </c>
      <c r="C63" s="652" t="str">
        <f ca="1">HYPERLINK(SUBSTITUTE(CELL("address",'RM_5.3.sz.mell'!A1),"'",""),SUBSTITUTE(MID(CELL("address",'RM_5.3.sz.mell'!A1),SEARCH("]",CELL("address",'RM_5.3.sz.mell'!A1),1)+1,LEN(CELL("address",'RM_5.3.sz.mell'!A1))-SEARCH("]",CELL("address",'RM_5.3.sz.mell'!A1),1)),"'",""))</f>
        <v>RM_5.3.sz.mell!$A$1</v>
      </c>
    </row>
    <row r="64" spans="1:3" x14ac:dyDescent="0.25">
      <c r="A64" s="584" t="s">
        <v>687</v>
      </c>
      <c r="B64" t="e">
        <f t="shared" ref="B64:B72" si="0">B28</f>
        <v>#REF!</v>
      </c>
      <c r="C64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65" spans="1:3" x14ac:dyDescent="0.25">
      <c r="A65" s="584" t="s">
        <v>688</v>
      </c>
      <c r="B65" t="e">
        <f t="shared" si="0"/>
        <v>#REF!</v>
      </c>
      <c r="C65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66" spans="1:3" x14ac:dyDescent="0.25">
      <c r="A66" s="584" t="s">
        <v>689</v>
      </c>
      <c r="B66" t="e">
        <f t="shared" si="0"/>
        <v>#REF!</v>
      </c>
      <c r="C66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67" spans="1:3" x14ac:dyDescent="0.25">
      <c r="A67" s="584" t="s">
        <v>690</v>
      </c>
      <c r="B67" t="e">
        <f t="shared" si="0"/>
        <v>#REF!</v>
      </c>
      <c r="C67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68" spans="1:3" x14ac:dyDescent="0.25">
      <c r="A68" s="584" t="s">
        <v>691</v>
      </c>
      <c r="B68" t="e">
        <f t="shared" si="0"/>
        <v>#REF!</v>
      </c>
      <c r="C68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69" spans="1:3" x14ac:dyDescent="0.25">
      <c r="A69" s="584" t="s">
        <v>692</v>
      </c>
      <c r="B69" t="e">
        <f t="shared" si="0"/>
        <v>#REF!</v>
      </c>
      <c r="C69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70" spans="1:3" x14ac:dyDescent="0.25">
      <c r="A70" s="584" t="s">
        <v>693</v>
      </c>
      <c r="B70" t="e">
        <f t="shared" si="0"/>
        <v>#REF!</v>
      </c>
      <c r="C70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71" spans="1:3" x14ac:dyDescent="0.25">
      <c r="A71" s="584" t="s">
        <v>694</v>
      </c>
      <c r="B71" t="e">
        <f t="shared" si="0"/>
        <v>#REF!</v>
      </c>
      <c r="C71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72" spans="1:3" x14ac:dyDescent="0.25">
      <c r="A72" s="584" t="s">
        <v>695</v>
      </c>
      <c r="B72" t="e">
        <f t="shared" si="0"/>
        <v>#REF!</v>
      </c>
      <c r="C72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73" spans="1:3" x14ac:dyDescent="0.25">
      <c r="A73" s="584" t="s">
        <v>619</v>
      </c>
      <c r="B73" t="str">
        <f>'RM_6.sz.mell'!B1</f>
        <v>A 2019. évi általános működés és ágazati feladatok támogatásának alakulása jogcímenként</v>
      </c>
      <c r="C73" s="652" t="str">
        <f ca="1">HYPERLINK(SUBSTITUTE(CELL("address",'RM_6.sz.mell'!A1),"'",""),SUBSTITUTE(MID(CELL("address",'RM_6.sz.mell'!A1),SEARCH("]",CELL("address",'RM_6.sz.mell'!A1),1)+1,LEN(CELL("address",'RM_6.sz.mell'!A1))-SEARCH("]",CELL("address",'RM_6.sz.mell'!A1),1)),"'",""))</f>
        <v>RM_6.sz.mell!$A$1</v>
      </c>
    </row>
    <row r="74" spans="1:3" ht="33.75" customHeight="1" x14ac:dyDescent="0.3">
      <c r="A74" s="1539" t="s">
        <v>762</v>
      </c>
      <c r="B74" s="1539"/>
      <c r="C74" s="1539"/>
    </row>
    <row r="75" spans="1:3" x14ac:dyDescent="0.25">
      <c r="A75" s="584" t="s">
        <v>595</v>
      </c>
      <c r="B75" s="584" t="s">
        <v>596</v>
      </c>
      <c r="C75" s="652" t="str">
        <f ca="1">HYPERLINK(SUBSTITUTE(CELL("address",E_ALAPADATOK!A1),"'",""),SUBSTITUTE(MID(CELL("address",E_ALAPADATOK!A1),SEARCH("]",CELL("address",E_ALAPADATOK!A1),1)+1,LEN(CELL("address",E_ALAPADATOK!A1))-SEARCH("]",CELL("address",E_ALAPADATOK!A1),1)),"'",""))</f>
        <v>E_ALAPADATOK!$A$1</v>
      </c>
    </row>
    <row r="76" spans="1:3" x14ac:dyDescent="0.25">
      <c r="A76" s="584" t="s">
        <v>597</v>
      </c>
      <c r="B76" s="584" t="s">
        <v>598</v>
      </c>
      <c r="C76" s="652" t="str">
        <f ca="1">HYPERLINK(SUBSTITUTE(CELL("address",E_ÖSSZEFÜGGÉSEK!A1),"'",""),SUBSTITUTE(MID(CELL("address",E_ÖSSZEFÜGGÉSEK!A1),SEARCH("]",CELL("address",E_ÖSSZEFÜGGÉSEK!A1),1)+1,LEN(CELL("address",E_ÖSSZEFÜGGÉSEK!A1))-SEARCH("]",CELL("address",E_ÖSSZEFÜGGÉSEK!A1),1)),"'",""))</f>
        <v>E_ÖSSZEFÜGGÉSEK!$A$1</v>
      </c>
    </row>
    <row r="77" spans="1:3" x14ac:dyDescent="0.25">
      <c r="A77" s="584" t="s">
        <v>599</v>
      </c>
      <c r="B77" s="584" t="s">
        <v>669</v>
      </c>
      <c r="C77" s="652" t="str">
        <f ca="1">HYPERLINK(SUBSTITUTE(CELL("address",'E_1.1.sz.mell.'!A1),"'",""),SUBSTITUTE(MID(CELL("address",'E_1.1.sz.mell.'!A1),SEARCH("]",CELL("address",'E_1.1.sz.mell.'!A1),1)+1,LEN(CELL("address",'E_1.1.sz.mell.'!A1))-SEARCH("]",CELL("address",'E_1.1.sz.mell.'!A1),1)),"'",""))</f>
        <v>E_1.1.sz.mell.!$A$1</v>
      </c>
    </row>
    <row r="78" spans="1:3" x14ac:dyDescent="0.25">
      <c r="A78" s="584" t="s">
        <v>601</v>
      </c>
      <c r="B78" s="584" t="s">
        <v>670</v>
      </c>
      <c r="C78" s="652" t="str">
        <f ca="1">HYPERLINK(SUBSTITUTE(CELL("address",'E_1.2.sz.mell'!A1),"'",""),SUBSTITUTE(MID(CELL("address",'E_1.2.sz.mell'!A1),SEARCH("]",CELL("address",'E_1.2.sz.mell'!A1),1)+1,LEN(CELL("address",'E_1.2.sz.mell'!A1))-SEARCH("]",CELL("address",'E_1.2.sz.mell'!A1),1)),"'",""))</f>
        <v>E_1.2.sz.mell!$A$1</v>
      </c>
    </row>
    <row r="79" spans="1:3" x14ac:dyDescent="0.25">
      <c r="A79" s="584" t="s">
        <v>602</v>
      </c>
      <c r="B79" s="584" t="s">
        <v>671</v>
      </c>
      <c r="C79" s="652" t="str">
        <f ca="1">HYPERLINK(SUBSTITUTE(CELL("address",'E_1.3.sz.mell.'!A1),"'",""),SUBSTITUTE(MID(CELL("address",'E_1.3.sz.mell.'!A1),SEARCH("]",CELL("address",'E_1.3.sz.mell.'!A1),1)+1,LEN(CELL("address",'E_1.3.sz.mell.'!A1))-SEARCH("]",CELL("address",'E_1.3.sz.mell.'!A1),1)),"'",""))</f>
        <v>E_1.3.sz.mell.!$A$1</v>
      </c>
    </row>
    <row r="80" spans="1:3" x14ac:dyDescent="0.25">
      <c r="A80" s="584" t="s">
        <v>605</v>
      </c>
      <c r="B80" s="584" t="s">
        <v>672</v>
      </c>
      <c r="C80" s="652" t="str">
        <f ca="1">HYPERLINK(SUBSTITUTE(CELL("address",'E_1.4.sz.mell.'!A1),"'",""),SUBSTITUTE(MID(CELL("address",'E_1.4.sz.mell.'!A1),SEARCH("]",CELL("address",'E_1.4.sz.mell.'!A1),1)+1,LEN(CELL("address",'E_1.4.sz.mell.'!A1))-SEARCH("]",CELL("address",'E_1.4.sz.mell.'!A1),1)),"'",""))</f>
        <v>E_1.4.sz.mell.!$A$1</v>
      </c>
    </row>
    <row r="81" spans="1:3" x14ac:dyDescent="0.25">
      <c r="A81" s="584" t="s">
        <v>607</v>
      </c>
      <c r="B81" s="584" t="s">
        <v>673</v>
      </c>
      <c r="C81" s="652" t="str">
        <f ca="1">HYPERLINK(SUBSTITUTE(CELL("address",'E_2.1.sz.mell.'!A1),"'",""),SUBSTITUTE(MID(CELL("address",'E_2.1.sz.mell.'!A1),SEARCH("]",CELL("address",'E_2.1.sz.mell.'!A1),1)+1,LEN(CELL("address",'E_2.1.sz.mell.'!A1))-SEARCH("]",CELL("address",'E_2.1.sz.mell.'!A1),1)),"'",""))</f>
        <v>E_2.1.sz.mell.!$A$1</v>
      </c>
    </row>
    <row r="82" spans="1:3" x14ac:dyDescent="0.25">
      <c r="A82" s="584" t="s">
        <v>609</v>
      </c>
      <c r="B82" s="584" t="s">
        <v>674</v>
      </c>
      <c r="C82" s="652" t="str">
        <f ca="1">HYPERLINK(SUBSTITUTE(CELL("address",'E_2.2.sz.mell.'!A1),"'",""),SUBSTITUTE(MID(CELL("address",'E_2.2.sz.mell.'!A1),SEARCH("]",CELL("address",'E_2.2.sz.mell.'!A1),1)+1,LEN(CELL("address",'E_2.2.sz.mell.'!A1))-SEARCH("]",CELL("address",'E_2.2.sz.mell.'!A1),1)),"'",""))</f>
        <v>E_2.2.sz.mell.!$A$1</v>
      </c>
    </row>
    <row r="83" spans="1:3" x14ac:dyDescent="0.25">
      <c r="A83" s="584" t="s">
        <v>611</v>
      </c>
      <c r="B83" s="584" t="s">
        <v>612</v>
      </c>
      <c r="C83" s="652" t="str">
        <f ca="1">HYPERLINK(SUBSTITUTE(CELL("address",E_ELLENŐRZÉS!A1),"'",""),SUBSTITUTE(MID(CELL("address",E_ELLENŐRZÉS!A1),SEARCH("]",CELL("address",E_ELLENŐRZÉS!A1),1)+1,LEN(CELL("address",E_ELLENŐRZÉS!A1))-SEARCH("]",CELL("address",E_ELLENŐRZÉS!A1),1)),"'",""))</f>
        <v>E_ELLENŐRZÉS!$A$1</v>
      </c>
    </row>
    <row r="84" spans="1:3" x14ac:dyDescent="0.25">
      <c r="A84" s="584" t="s">
        <v>613</v>
      </c>
      <c r="B84" s="584" t="s">
        <v>675</v>
      </c>
      <c r="C84" s="652" t="str">
        <f ca="1">HYPERLINK(SUBSTITUTE(CELL("address",'E_3.sz.mell.'!A1),"'",""),SUBSTITUTE(MID(CELL("address",'E_3.sz.mell.'!A1),SEARCH("]",CELL("address",'E_3.sz.mell.'!A1),1)+1,LEN(CELL("address",'E_3.sz.mell.'!A1))-SEARCH("]",CELL("address",'E_3.sz.mell.'!A1),1)),"'",""))</f>
        <v>E_3.sz.mell.!$A$1</v>
      </c>
    </row>
    <row r="85" spans="1:3" x14ac:dyDescent="0.25">
      <c r="A85" s="584" t="s">
        <v>615</v>
      </c>
      <c r="B85" s="584" t="s">
        <v>676</v>
      </c>
      <c r="C85" s="652" t="str">
        <f ca="1">HYPERLINK(SUBSTITUTE(CELL("address",'E_4.sz.mell.'!A1),"'",""),SUBSTITUTE(MID(CELL("address",'E_4.sz.mell.'!A1),SEARCH("]",CELL("address",'E_4.sz.mell.'!A1),1)+1,LEN(CELL("address",'E_4.sz.mell.'!A1))-SEARCH("]",CELL("address",'E_4.sz.mell.'!A1),1)),"'",""))</f>
        <v>E_4.sz.mell.!$A$1</v>
      </c>
    </row>
    <row r="86" spans="1:3" x14ac:dyDescent="0.25">
      <c r="A86" s="584" t="s">
        <v>677</v>
      </c>
      <c r="B86" s="584" t="s">
        <v>678</v>
      </c>
      <c r="C86" s="652" t="str">
        <f ca="1">HYPERLINK(SUBSTITUTE(CELL("address",'E_5.1.sz.mell'!A1),"'",""),SUBSTITUTE(MID(CELL("address",'E_5.1.sz.mell'!A1),SEARCH("]",CELL("address",'E_5.1.sz.mell'!A1),1)+1,LEN(CELL("address",'E_5.1.sz.mell'!A1))-SEARCH("]",CELL("address",'E_5.1.sz.mell'!A1),1)),"'",""))</f>
        <v>E_5.1.sz.mell!$A$1</v>
      </c>
    </row>
    <row r="87" spans="1:3" x14ac:dyDescent="0.25">
      <c r="A87" s="584" t="s">
        <v>679</v>
      </c>
      <c r="B87" s="584" t="s">
        <v>680</v>
      </c>
      <c r="C87" s="652" t="str">
        <f ca="1">HYPERLINK(SUBSTITUTE(CELL("address",'E_5.1.1.sz.mell'!A1),"'",""),SUBSTITUTE(MID(CELL("address",'E_5.1.1.sz.mell'!A1),SEARCH("]",CELL("address",'E_5.1.1.sz.mell'!A1),1)+1,LEN(CELL("address",'E_5.1.1.sz.mell'!A1))-SEARCH("]",CELL("address",'E_5.1.1.sz.mell'!A1),1)),"'",""))</f>
        <v>E_5.1.1.sz.mell!$A$1</v>
      </c>
    </row>
    <row r="88" spans="1:3" x14ac:dyDescent="0.25">
      <c r="A88" s="584" t="s">
        <v>681</v>
      </c>
      <c r="B88" s="584" t="s">
        <v>682</v>
      </c>
      <c r="C88" s="652" t="str">
        <f ca="1">HYPERLINK(SUBSTITUTE(CELL("address",'E_5.1.2.sz.mell'!A1),"'",""),SUBSTITUTE(MID(CELL("address",'E_5.1.2.sz.mell'!A1),SEARCH("]",CELL("address",'E_5.1.2.sz.mell'!A1),1)+1,LEN(CELL("address",'E_5.1.2.sz.mell'!A1))-SEARCH("]",CELL("address",'E_5.1.2.sz.mell'!A1),1)),"'",""))</f>
        <v>E_5.1.2.sz.mell!$A$1</v>
      </c>
    </row>
    <row r="89" spans="1:3" x14ac:dyDescent="0.25">
      <c r="A89" s="584" t="s">
        <v>683</v>
      </c>
      <c r="B89" s="584" t="s">
        <v>684</v>
      </c>
      <c r="C89" s="652" t="str">
        <f ca="1">HYPERLINK(SUBSTITUTE(CELL("address",'E_5.1.3.sz.mell'!A1),"'",""),SUBSTITUTE(MID(CELL("address",'E_5.1.3.sz.mell'!A1),SEARCH("]",CELL("address",'E_5.1.3.sz.mell'!A1),1)+1,LEN(CELL("address",'E_5.1.3.sz.mell'!A1))-SEARCH("]",CELL("address",'E_5.1.3.sz.mell'!A1),1)),"'",""))</f>
        <v>E_5.1.3.sz.mell!$A$1</v>
      </c>
    </row>
    <row r="90" spans="1:3" x14ac:dyDescent="0.25">
      <c r="A90" s="584" t="s">
        <v>685</v>
      </c>
      <c r="B90" s="584" t="str">
        <f t="shared" ref="B90:B100" si="1">B62</f>
        <v>Hercegkút Gyöngyszem Német Nemzetiségi Óvoda</v>
      </c>
      <c r="C90" s="652" t="str">
        <f ca="1">HYPERLINK(SUBSTITUTE(CELL("address",'E_5.2.sz.mell'!A1),"'",""),SUBSTITUTE(MID(CELL("address",'E_5.2.sz.mell'!A1),SEARCH("]",CELL("address",'E_5.2.sz.mell'!A1),1)+1,LEN(CELL("address",'E_5.2.sz.mell'!A1))-SEARCH("]",CELL("address",'E_5.2.sz.mell'!A1),1)),"'",""))</f>
        <v>E_5.2.sz.mell!$A$1</v>
      </c>
    </row>
    <row r="91" spans="1:3" x14ac:dyDescent="0.25">
      <c r="A91" s="584" t="s">
        <v>686</v>
      </c>
      <c r="B91" s="584" t="str">
        <f t="shared" si="1"/>
        <v>Hercegkúti Konyha</v>
      </c>
      <c r="C91" s="652" t="str">
        <f ca="1">HYPERLINK(SUBSTITUTE(CELL("address",'E_5.3.sz.mell'!A1),"'",""),SUBSTITUTE(MID(CELL("address",'E_5.3.sz.mell'!A1),SEARCH("]",CELL("address",'E_5.3.sz.mell'!A1),1)+1,LEN(CELL("address",'E_5.3.sz.mell'!A1))-SEARCH("]",CELL("address",'E_5.3.sz.mell'!A1),1)),"'",""))</f>
        <v>E_5.3.sz.mell!$A$1</v>
      </c>
    </row>
    <row r="92" spans="1:3" x14ac:dyDescent="0.25">
      <c r="A92" s="584" t="s">
        <v>687</v>
      </c>
      <c r="B92" s="584" t="e">
        <f t="shared" si="1"/>
        <v>#REF!</v>
      </c>
      <c r="C92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93" spans="1:3" x14ac:dyDescent="0.25">
      <c r="A93" s="584" t="s">
        <v>688</v>
      </c>
      <c r="B93" s="584" t="e">
        <f t="shared" si="1"/>
        <v>#REF!</v>
      </c>
      <c r="C93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94" spans="1:3" x14ac:dyDescent="0.25">
      <c r="A94" s="584" t="s">
        <v>689</v>
      </c>
      <c r="B94" s="584" t="e">
        <f t="shared" si="1"/>
        <v>#REF!</v>
      </c>
      <c r="C94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95" spans="1:3" x14ac:dyDescent="0.25">
      <c r="A95" s="584" t="s">
        <v>690</v>
      </c>
      <c r="B95" s="584" t="e">
        <f t="shared" si="1"/>
        <v>#REF!</v>
      </c>
      <c r="C95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96" spans="1:3" x14ac:dyDescent="0.25">
      <c r="A96" s="584" t="s">
        <v>691</v>
      </c>
      <c r="B96" s="584" t="e">
        <f t="shared" si="1"/>
        <v>#REF!</v>
      </c>
      <c r="C96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97" spans="1:3" x14ac:dyDescent="0.25">
      <c r="A97" s="584" t="s">
        <v>692</v>
      </c>
      <c r="B97" s="584" t="e">
        <f t="shared" si="1"/>
        <v>#REF!</v>
      </c>
      <c r="C97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98" spans="1:3" x14ac:dyDescent="0.25">
      <c r="A98" s="584" t="s">
        <v>693</v>
      </c>
      <c r="B98" s="584" t="e">
        <f t="shared" si="1"/>
        <v>#REF!</v>
      </c>
      <c r="C98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99" spans="1:3" x14ac:dyDescent="0.25">
      <c r="A99" s="584" t="s">
        <v>694</v>
      </c>
      <c r="B99" s="584" t="e">
        <f t="shared" si="1"/>
        <v>#REF!</v>
      </c>
      <c r="C99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00" spans="1:3" x14ac:dyDescent="0.25">
      <c r="A100" s="584" t="s">
        <v>695</v>
      </c>
      <c r="B100" s="584" t="e">
        <f t="shared" si="1"/>
        <v>#REF!</v>
      </c>
      <c r="C100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01" spans="1:3" ht="17.399999999999999" x14ac:dyDescent="0.3">
      <c r="A101" s="1539" t="e">
        <f>CONCATENATE("IDŐKÖZI (",UPPER(#REF!)," BESZÁMOLÓ) TÁJÉKOZTATÓ")</f>
        <v>#REF!</v>
      </c>
      <c r="B101" s="1539"/>
      <c r="C101" s="1539"/>
    </row>
    <row r="102" spans="1:3" x14ac:dyDescent="0.25">
      <c r="A102" s="584" t="s">
        <v>595</v>
      </c>
      <c r="B102" s="584" t="s">
        <v>596</v>
      </c>
      <c r="C102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03" spans="1:3" x14ac:dyDescent="0.25">
      <c r="A103" s="584" t="s">
        <v>597</v>
      </c>
      <c r="B103" s="584" t="s">
        <v>776</v>
      </c>
      <c r="C103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04" spans="1:3" x14ac:dyDescent="0.25">
      <c r="A104" s="584" t="s">
        <v>599</v>
      </c>
      <c r="B104" s="584" t="e">
        <f>CONCATENATE(#REF!)</f>
        <v>#REF!</v>
      </c>
      <c r="C104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05" spans="1:3" x14ac:dyDescent="0.25">
      <c r="A105" s="584" t="s">
        <v>601</v>
      </c>
      <c r="B105" s="584" t="e">
        <f>#REF!</f>
        <v>#REF!</v>
      </c>
      <c r="C105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06" spans="1:3" x14ac:dyDescent="0.25">
      <c r="A106" s="584" t="s">
        <v>602</v>
      </c>
      <c r="B106" s="584" t="e">
        <f>#REF!</f>
        <v>#REF!</v>
      </c>
      <c r="C106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07" spans="1:3" x14ac:dyDescent="0.25">
      <c r="A107" s="584" t="s">
        <v>605</v>
      </c>
      <c r="B107" s="584" t="e">
        <f>#REF!</f>
        <v>#REF!</v>
      </c>
      <c r="C107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08" spans="1:3" x14ac:dyDescent="0.25">
      <c r="A108" s="584" t="s">
        <v>607</v>
      </c>
      <c r="B108" s="584" t="s">
        <v>608</v>
      </c>
      <c r="C108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09" spans="1:3" x14ac:dyDescent="0.25">
      <c r="A109" s="584" t="s">
        <v>609</v>
      </c>
      <c r="B109" s="584" t="s">
        <v>610</v>
      </c>
      <c r="C109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10" spans="1:3" x14ac:dyDescent="0.25">
      <c r="A110" s="584" t="s">
        <v>611</v>
      </c>
      <c r="B110" s="584" t="s">
        <v>612</v>
      </c>
      <c r="C110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11" spans="1:3" x14ac:dyDescent="0.25">
      <c r="A111" s="584" t="s">
        <v>613</v>
      </c>
      <c r="B111" s="584" t="s">
        <v>0</v>
      </c>
      <c r="C111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12" spans="1:3" x14ac:dyDescent="0.25">
      <c r="A112" s="584" t="s">
        <v>615</v>
      </c>
      <c r="B112" s="584" t="s">
        <v>1</v>
      </c>
      <c r="C112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13" spans="1:3" x14ac:dyDescent="0.25">
      <c r="A113" s="584" t="s">
        <v>618</v>
      </c>
      <c r="B113" s="584" t="e">
        <f>#REF!</f>
        <v>#REF!</v>
      </c>
      <c r="C113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14" spans="1:3" x14ac:dyDescent="0.25">
      <c r="A114" s="584" t="s">
        <v>777</v>
      </c>
      <c r="B114" s="584" t="s">
        <v>778</v>
      </c>
      <c r="C114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15" spans="1:3" x14ac:dyDescent="0.25">
      <c r="A115" s="584" t="s">
        <v>779</v>
      </c>
      <c r="B115" s="584" t="s">
        <v>780</v>
      </c>
      <c r="C115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16" spans="1:3" x14ac:dyDescent="0.25">
      <c r="A116" s="584" t="s">
        <v>781</v>
      </c>
      <c r="B116" s="584" t="s">
        <v>417</v>
      </c>
      <c r="C116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17" spans="1:3" x14ac:dyDescent="0.25">
      <c r="A117" s="584" t="s">
        <v>782</v>
      </c>
      <c r="B117" s="584" t="s">
        <v>783</v>
      </c>
      <c r="C117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18" spans="1:3" x14ac:dyDescent="0.25">
      <c r="A118" s="584" t="s">
        <v>784</v>
      </c>
      <c r="B118" s="584" t="str">
        <f t="shared" ref="B118:B128" si="2">B90</f>
        <v>Hercegkút Gyöngyszem Német Nemzetiségi Óvoda</v>
      </c>
      <c r="C118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19" spans="1:3" x14ac:dyDescent="0.25">
      <c r="A119" s="584" t="s">
        <v>785</v>
      </c>
      <c r="B119" s="584" t="str">
        <f t="shared" si="2"/>
        <v>Hercegkúti Konyha</v>
      </c>
      <c r="C119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20" spans="1:3" x14ac:dyDescent="0.25">
      <c r="A120" s="584" t="s">
        <v>786</v>
      </c>
      <c r="B120" s="584" t="e">
        <f t="shared" si="2"/>
        <v>#REF!</v>
      </c>
      <c r="C120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21" spans="1:3" x14ac:dyDescent="0.25">
      <c r="A121" s="584" t="s">
        <v>787</v>
      </c>
      <c r="B121" s="584" t="e">
        <f t="shared" si="2"/>
        <v>#REF!</v>
      </c>
      <c r="C121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22" spans="1:3" x14ac:dyDescent="0.25">
      <c r="A122" s="584" t="s">
        <v>788</v>
      </c>
      <c r="B122" s="584" t="e">
        <f t="shared" si="2"/>
        <v>#REF!</v>
      </c>
      <c r="C122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23" spans="1:3" x14ac:dyDescent="0.25">
      <c r="A123" s="584" t="s">
        <v>789</v>
      </c>
      <c r="B123" s="584" t="e">
        <f t="shared" si="2"/>
        <v>#REF!</v>
      </c>
      <c r="C123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24" spans="1:3" x14ac:dyDescent="0.25">
      <c r="A124" s="584" t="s">
        <v>790</v>
      </c>
      <c r="B124" s="584" t="e">
        <f t="shared" si="2"/>
        <v>#REF!</v>
      </c>
      <c r="C124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25" spans="1:3" x14ac:dyDescent="0.25">
      <c r="A125" s="584" t="s">
        <v>791</v>
      </c>
      <c r="B125" s="584" t="e">
        <f t="shared" si="2"/>
        <v>#REF!</v>
      </c>
      <c r="C125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26" spans="1:3" x14ac:dyDescent="0.25">
      <c r="A126" s="584" t="s">
        <v>792</v>
      </c>
      <c r="B126" s="584" t="e">
        <f t="shared" si="2"/>
        <v>#REF!</v>
      </c>
      <c r="C126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27" spans="1:3" x14ac:dyDescent="0.25">
      <c r="A127" s="584" t="s">
        <v>793</v>
      </c>
      <c r="B127" s="584" t="e">
        <f t="shared" si="2"/>
        <v>#REF!</v>
      </c>
      <c r="C127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28" spans="1:3" x14ac:dyDescent="0.25">
      <c r="A128" s="584" t="s">
        <v>794</v>
      </c>
      <c r="B128" s="584" t="e">
        <f t="shared" si="2"/>
        <v>#REF!</v>
      </c>
      <c r="C128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29" spans="1:3" x14ac:dyDescent="0.25">
      <c r="A129" s="584" t="s">
        <v>621</v>
      </c>
      <c r="B129" t="e">
        <f>#REF!</f>
        <v>#REF!</v>
      </c>
      <c r="C129" s="652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30" spans="1:3" ht="17.399999999999999" x14ac:dyDescent="0.3">
      <c r="A130" s="1539" t="s">
        <v>587</v>
      </c>
      <c r="B130" s="1539"/>
      <c r="C130" s="1539"/>
    </row>
    <row r="131" spans="1:3" x14ac:dyDescent="0.25">
      <c r="A131" s="584" t="s">
        <v>595</v>
      </c>
      <c r="B131" s="584" t="s">
        <v>596</v>
      </c>
      <c r="C131" s="652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132" spans="1:3" x14ac:dyDescent="0.25">
      <c r="A132" s="584" t="s">
        <v>597</v>
      </c>
      <c r="B132" s="584" t="s">
        <v>776</v>
      </c>
      <c r="C132" s="652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133" spans="1:3" x14ac:dyDescent="0.25">
      <c r="A133" s="584" t="s">
        <v>599</v>
      </c>
      <c r="B133" s="584" t="str">
        <f>CONCATENATE(LOWER('Z_1.1.sz.mell.'!A3))</f>
        <v>2019. évi zárszámadásának pénzügyi mérlege</v>
      </c>
      <c r="C133" s="652" t="str">
        <f ca="1">HYPERLINK(SUBSTITUTE(CELL("address",'Z_1.1.sz.mell.'!A1),"'",""),SUBSTITUTE(MID(CELL("address",'Z_1.1.sz.mell.'!A1),SEARCH("]",CELL("address",'Z_1.1.sz.mell.'!A1),1)+1,LEN(CELL("address",'Z_1.1.sz.mell.'!A1))-SEARCH("]",CELL("address",'Z_1.1.sz.mell.'!A1),1)),"'",""))</f>
        <v>Z_1.1.sz.mell.!$A$1</v>
      </c>
    </row>
    <row r="134" spans="1:3" x14ac:dyDescent="0.25">
      <c r="A134" s="584" t="s">
        <v>601</v>
      </c>
      <c r="B134" s="584" t="str">
        <f>PROPER('Z_1.2.sz.mell.'!A4)</f>
        <v>2019. Évi Zárszámadás Kötelező Feladatainak Pénzügyi Mérlege</v>
      </c>
      <c r="C134" s="652" t="str">
        <f ca="1">HYPERLINK(SUBSTITUTE(CELL("address",'Z_1.2.sz.mell.'!A1),"'",""),SUBSTITUTE(MID(CELL("address",'Z_1.2.sz.mell.'!A1),SEARCH("]",CELL("address",'Z_1.2.sz.mell.'!A1),1)+1,LEN(CELL("address",'Z_1.2.sz.mell.'!A1))-SEARCH("]",CELL("address",'Z_1.2.sz.mell.'!A1),1)),"'",""))</f>
        <v>Z_1.2.sz.mell.!$A$1</v>
      </c>
    </row>
    <row r="135" spans="1:3" x14ac:dyDescent="0.25">
      <c r="A135" s="584" t="s">
        <v>602</v>
      </c>
      <c r="B135" s="584" t="str">
        <f>PROPER('Z_1.3.sz.mell.'!A4)</f>
        <v>2019. Évi Zárszámadás Önként Vállalt Feladatainak Pénzügyi Mérlege</v>
      </c>
      <c r="C135" s="652" t="str">
        <f ca="1">HYPERLINK(SUBSTITUTE(CELL("address",'Z_1.3.sz.mell.'!A1),"'",""),SUBSTITUTE(MID(CELL("address",'Z_1.3.sz.mell.'!A1),SEARCH("]",CELL("address",'Z_1.3.sz.mell.'!A1),1)+1,LEN(CELL("address",'Z_1.3.sz.mell.'!A1))-SEARCH("]",CELL("address",'Z_1.3.sz.mell.'!A1),1)),"'",""))</f>
        <v>Z_1.3.sz.mell.!$A$1</v>
      </c>
    </row>
    <row r="136" spans="1:3" x14ac:dyDescent="0.25">
      <c r="A136" s="584" t="s">
        <v>605</v>
      </c>
      <c r="B136" s="584" t="str">
        <f>PROPER('Z_1.4.sz.mell.'!A4)</f>
        <v>2019. Évi Zárszámadás Államigazgatási Feladatainak Pénzügyi Mérlege</v>
      </c>
      <c r="C136" s="652" t="str">
        <f ca="1">HYPERLINK(SUBSTITUTE(CELL("address",'Z_1.4.sz.mell.'!A1),"'",""),SUBSTITUTE(MID(CELL("address",'Z_1.4.sz.mell.'!A1),SEARCH("]",CELL("address",'Z_1.4.sz.mell.'!A1),1)+1,LEN(CELL("address",'Z_1.4.sz.mell.'!A1))-SEARCH("]",CELL("address",'Z_1.4.sz.mell.'!A1),1)),"'",""))</f>
        <v>Z_1.4.sz.mell.!$A$1</v>
      </c>
    </row>
    <row r="137" spans="1:3" x14ac:dyDescent="0.25">
      <c r="A137" s="584" t="s">
        <v>607</v>
      </c>
      <c r="B137" s="584" t="s">
        <v>608</v>
      </c>
      <c r="C137" s="652" t="str">
        <f ca="1">HYPERLINK(SUBSTITUTE(CELL("address",'Z_2.1.sz.mell'!A1),"'",""),SUBSTITUTE(MID(CELL("address",'Z_2.1.sz.mell'!A1),SEARCH("]",CELL("address",'Z_2.1.sz.mell'!A1),1)+1,LEN(CELL("address",'Z_2.1.sz.mell'!A1))-SEARCH("]",CELL("address",'Z_2.1.sz.mell'!A1),1)),"'",""))</f>
        <v>Z_2.1.sz.mell!$A$1</v>
      </c>
    </row>
    <row r="138" spans="1:3" x14ac:dyDescent="0.25">
      <c r="A138" s="584" t="s">
        <v>609</v>
      </c>
      <c r="B138" s="584" t="s">
        <v>610</v>
      </c>
      <c r="C138" s="652" t="str">
        <f ca="1">HYPERLINK(SUBSTITUTE(CELL("address",'Z_2.2.sz.mell'!A1),"'",""),SUBSTITUTE(MID(CELL("address",'Z_2.2.sz.mell'!A1),SEARCH("]",CELL("address",'Z_2.2.sz.mell'!A1),1)+1,LEN(CELL("address",'Z_2.2.sz.mell'!A1))-SEARCH("]",CELL("address",'Z_2.2.sz.mell'!A1),1)),"'",""))</f>
        <v>Z_2.2.sz.mell!$A$1</v>
      </c>
    </row>
    <row r="139" spans="1:3" x14ac:dyDescent="0.25">
      <c r="A139" s="584" t="s">
        <v>611</v>
      </c>
      <c r="B139" s="584" t="s">
        <v>612</v>
      </c>
      <c r="C139" s="652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40" spans="1:3" x14ac:dyDescent="0.25">
      <c r="A140" s="584" t="s">
        <v>613</v>
      </c>
      <c r="B140" s="584" t="s">
        <v>0</v>
      </c>
      <c r="C140" s="652" t="str">
        <f ca="1">HYPERLINK(SUBSTITUTE(CELL("address",'Z_3.sz.mell.'!A1),"'",""),SUBSTITUTE(MID(CELL("address",'Z_3.sz.mell.'!A1),SEARCH("]",CELL("address",'Z_3.sz.mell.'!A1),1)+1,LEN(CELL("address",'Z_3.sz.mell.'!A1))-SEARCH("]",CELL("address",'Z_3.sz.mell.'!A1),1)),"'",""))</f>
        <v>Z_3.sz.mell.!$A$1</v>
      </c>
    </row>
    <row r="141" spans="1:3" x14ac:dyDescent="0.25">
      <c r="A141" s="584" t="s">
        <v>615</v>
      </c>
      <c r="B141" s="584" t="s">
        <v>1</v>
      </c>
      <c r="C141" s="652" t="str">
        <f ca="1">HYPERLINK(SUBSTITUTE(CELL("address",'Z_4.sz.mell.'!A1),"'",""),SUBSTITUTE(MID(CELL("address",'Z_4.sz.mell.'!A1),SEARCH("]",CELL("address",'Z_4.sz.mell.'!A1),1)+1,LEN(CELL("address",'Z_4.sz.mell.'!A1))-SEARCH("]",CELL("address",'Z_4.sz.mell.'!A1),1)),"'",""))</f>
        <v>Z_4.sz.mell.!$A$1</v>
      </c>
    </row>
    <row r="142" spans="1:3" x14ac:dyDescent="0.25">
      <c r="A142" s="584" t="s">
        <v>777</v>
      </c>
      <c r="B142" s="584" t="s">
        <v>778</v>
      </c>
      <c r="C142" s="652" t="str">
        <f ca="1">HYPERLINK(SUBSTITUTE(CELL("address",'Z_6.1.sz.mell'!A1),"'",""),SUBSTITUTE(MID(CELL("address",'Z_6.1.sz.mell'!A1),SEARCH("]",CELL("address",'Z_6.1.sz.mell'!A1),1)+1,LEN(CELL("address",'Z_6.1.sz.mell'!A1))-SEARCH("]",CELL("address",'Z_6.1.sz.mell'!A1),1)),"'",""))</f>
        <v>Z_6.1.sz.mell!$A$1</v>
      </c>
    </row>
    <row r="143" spans="1:3" x14ac:dyDescent="0.25">
      <c r="A143" s="584" t="s">
        <v>779</v>
      </c>
      <c r="B143" s="584" t="s">
        <v>780</v>
      </c>
      <c r="C143" s="652" t="str">
        <f ca="1">HYPERLINK(SUBSTITUTE(CELL("address",'Z_6.1.1.sz.mell'!A1),"'",""),SUBSTITUTE(MID(CELL("address",'Z_6.1.1.sz.mell'!A1),SEARCH("]",CELL("address",'Z_6.1.1.sz.mell'!A1),1)+1,LEN(CELL("address",'Z_6.1.1.sz.mell'!A1))-SEARCH("]",CELL("address",'Z_6.1.1.sz.mell'!A1),1)),"'",""))</f>
        <v>Z_6.1.1.sz.mell!$A$1</v>
      </c>
    </row>
    <row r="144" spans="1:3" x14ac:dyDescent="0.25">
      <c r="A144" s="584" t="s">
        <v>781</v>
      </c>
      <c r="B144" s="584" t="s">
        <v>417</v>
      </c>
      <c r="C144" s="652" t="str">
        <f ca="1">HYPERLINK(SUBSTITUTE(CELL("address",'Z_6.1.2.sz.mell'!A1),"'",""),SUBSTITUTE(MID(CELL("address",'Z_6.1.2.sz.mell'!A1),SEARCH("]",CELL("address",'Z_6.1.2.sz.mell'!A1),1)+1,LEN(CELL("address",'Z_6.1.2.sz.mell'!A1))-SEARCH("]",CELL("address",'Z_6.1.2.sz.mell'!A1),1)),"'",""))</f>
        <v>Z_6.1.2.sz.mell!$A$1</v>
      </c>
    </row>
    <row r="145" spans="1:3" x14ac:dyDescent="0.25">
      <c r="A145" s="584" t="s">
        <v>782</v>
      </c>
      <c r="B145" s="584" t="s">
        <v>783</v>
      </c>
      <c r="C145" s="652" t="str">
        <f ca="1">HYPERLINK(SUBSTITUTE(CELL("address",'Z_6.1.3.sz.mell'!A1),"'",""),SUBSTITUTE(MID(CELL("address",'Z_6.1.3.sz.mell'!A1),SEARCH("]",CELL("address",'Z_6.1.3.sz.mell'!A1),1)+1,LEN(CELL("address",'Z_6.1.3.sz.mell'!A1))-SEARCH("]",CELL("address",'Z_6.1.3.sz.mell'!A1),1)),"'",""))</f>
        <v>Z_6.1.3.sz.mell!$A$1</v>
      </c>
    </row>
    <row r="146" spans="1:3" x14ac:dyDescent="0.25">
      <c r="A146" s="584" t="s">
        <v>784</v>
      </c>
      <c r="B146" s="584" t="str">
        <f>B118</f>
        <v>Hercegkút Gyöngyszem Német Nemzetiségi Óvoda</v>
      </c>
      <c r="C146" s="652" t="str">
        <f ca="1">HYPERLINK(SUBSTITUTE(CELL("address",'Z_6.2.sz.mell'!A1),"'",""),SUBSTITUTE(MID(CELL("address",'Z_6.2.sz.mell'!A1),SEARCH("]",CELL("address",'Z_6.2.sz.mell'!A1),1)+1,LEN(CELL("address",'Z_6.2.sz.mell'!A1))-SEARCH("]",CELL("address",'Z_6.2.sz.mell'!A1),1)),"'",""))</f>
        <v>Z_6.2.sz.mell!$A$1</v>
      </c>
    </row>
    <row r="147" spans="1:3" x14ac:dyDescent="0.25">
      <c r="A147" s="584" t="s">
        <v>785</v>
      </c>
      <c r="B147" s="584" t="str">
        <f>B119</f>
        <v>Hercegkúti Konyha</v>
      </c>
      <c r="C147" s="652" t="str">
        <f ca="1">HYPERLINK(SUBSTITUTE(CELL("address",'Z_6.3.sz.mell'!A1),"'",""),SUBSTITUTE(MID(CELL("address",'Z_6.3.sz.mell'!A1),SEARCH("]",CELL("address",'Z_6.3.sz.mell'!A1),1)+1,LEN(CELL("address",'Z_6.3.sz.mell'!A1))-SEARCH("]",CELL("address",'Z_6.3.sz.mell'!A1),1)),"'",""))</f>
        <v>Z_6.3.sz.mell!$A$1</v>
      </c>
    </row>
    <row r="148" spans="1:3" x14ac:dyDescent="0.25">
      <c r="A148" s="584" t="s">
        <v>621</v>
      </c>
      <c r="B148" t="str">
        <f>PROPER('Z_7.sz.mell'!A3)</f>
        <v>Költségvetési Szervek Maradványának Alakulása</v>
      </c>
      <c r="C148" s="652" t="str">
        <f ca="1">HYPERLINK(SUBSTITUTE(CELL("address",'Z_7.sz.mell'!A1),"'",""),SUBSTITUTE(MID(CELL("address",'Z_7.sz.mell'!A1),SEARCH("]",CELL("address",'Z_7.sz.mell'!A1),1)+1,LEN(CELL("address",'Z_7.sz.mell'!A1))-SEARCH("]",CELL("address",'Z_7.sz.mell'!A1),1)),"'",""))</f>
        <v>Z_7.sz.mell!$A$1</v>
      </c>
    </row>
    <row r="149" spans="1:3" x14ac:dyDescent="0.25">
      <c r="A149" s="584" t="s">
        <v>623</v>
      </c>
      <c r="B149" t="str">
        <f>'Z_8.sz.mell'!B1</f>
        <v>A 2019. évi általános működés és ágazati feladatok támogatásának alakulása jogcímenként</v>
      </c>
      <c r="C149" s="652" t="str">
        <f ca="1">HYPERLINK(SUBSTITUTE(CELL("address",'Z_8.sz.mell'!A1),"'",""),SUBSTITUTE(MID(CELL("address",'Z_8.sz.mell'!A1),SEARCH("]",CELL("address",'Z_8.sz.mell'!A1),1)+1,LEN(CELL("address",'Z_8.sz.mell'!A1))-SEARCH("]",CELL("address",'Z_8.sz.mell'!A1),1)),"'",""))</f>
        <v>Z_8.sz.mell!$A$1</v>
      </c>
    </row>
    <row r="150" spans="1:3" x14ac:dyDescent="0.25">
      <c r="A150" s="584" t="s">
        <v>804</v>
      </c>
      <c r="B150" t="str">
        <f>CONCATENATE(PROPER('Z_1.tájékoztató_t.'!A2)," ",LOWER('Z_1.tájékoztató_t.'!A3))</f>
        <v>Hercegkút Község Önkormányzata 2019. évi zárszámadásának pénzügyi mérlege</v>
      </c>
      <c r="C150" s="652" t="str">
        <f ca="1">HYPERLINK(SUBSTITUTE(CELL("address",'Z_1.tájékoztató_t.'!A1),"'",""),SUBSTITUTE(MID(CELL("address",'Z_1.tájékoztató_t.'!A1),SEARCH("]",CELL("address",'Z_1.tájékoztató_t.'!A1),1)+1,LEN(CELL("address",'Z_1.tájékoztató_t.'!A1))-SEARCH("]",CELL("address",'Z_1.tájékoztató_t.'!A1),1)),"'",""))</f>
        <v>Z_1.tájékoztató_t.!$A$1</v>
      </c>
    </row>
    <row r="151" spans="1:3" x14ac:dyDescent="0.25">
      <c r="A151" s="584" t="s">
        <v>805</v>
      </c>
      <c r="B151" t="str">
        <f>'Z_2.tájékoztató_t.'!A2</f>
        <v>Többéves kihatással járó döntésekből származó kötzelezettségek célok szerinti, évenkénti bontásban</v>
      </c>
      <c r="C151" s="652" t="str">
        <f ca="1">HYPERLINK(SUBSTITUTE(CELL("address",'Z_2.tájékoztató_t.'!A1),"'",""),SUBSTITUTE(MID(CELL("address",'Z_2.tájékoztató_t.'!A1),SEARCH("]",CELL("address",'Z_2.tájékoztató_t.'!A1),1)+1,LEN(CELL("address",'Z_2.tájékoztató_t.'!A1))-SEARCH("]",CELL("address",'Z_2.tájékoztató_t.'!A1),1)),"'",""))</f>
        <v>Z_2.tájékoztató_t.!$A$1</v>
      </c>
    </row>
    <row r="152" spans="1:3" x14ac:dyDescent="0.25">
      <c r="A152" s="584" t="s">
        <v>806</v>
      </c>
      <c r="B152" t="str">
        <f>'Z_3.tájékoztató_t.'!A1</f>
        <v>Az önkormányzat által nyújtott hitel és kölcsön alakulása lejárat és eszközök szerinti bontásban</v>
      </c>
      <c r="C152" s="652" t="str">
        <f ca="1">HYPERLINK(SUBSTITUTE(CELL("address",'Z_3.tájékoztató_t.'!A1),"'",""),SUBSTITUTE(MID(CELL("address",'Z_3.tájékoztató_t.'!A1),SEARCH("]",CELL("address",'Z_3.tájékoztató_t.'!A1),1)+1,LEN(CELL("address",'Z_3.tájékoztató_t.'!A1))-SEARCH("]",CELL("address",'Z_3.tájékoztató_t.'!A1),1)),"'",""))</f>
        <v>Z_3.tájékoztató_t.!$A$1</v>
      </c>
    </row>
    <row r="153" spans="1:3" x14ac:dyDescent="0.25">
      <c r="A153" s="584" t="s">
        <v>807</v>
      </c>
      <c r="B153" t="str">
        <f>'Z_4.tájékoztató_t.'!A1</f>
        <v>Adósság állomány alakulása lejárat, eszközök, bel- és külföldi hitelezők szerinti bontásban
2019. december 31-én</v>
      </c>
      <c r="C153" s="652" t="str">
        <f ca="1">HYPERLINK(SUBSTITUTE(CELL("address",'Z_4.tájékoztató_t.'!A1),"'",""),SUBSTITUTE(MID(CELL("address",'Z_4.tájékoztató_t.'!A1),SEARCH("]",CELL("address",'Z_4.tájékoztató_t.'!A1),1)+1,LEN(CELL("address",'Z_4.tájékoztató_t.'!A1))-SEARCH("]",CELL("address",'Z_4.tájékoztató_t.'!A1),1)),"'",""))</f>
        <v>Z_4.tájékoztató_t.!$A$1</v>
      </c>
    </row>
    <row r="154" spans="1:3" x14ac:dyDescent="0.25">
      <c r="A154" s="584" t="s">
        <v>808</v>
      </c>
      <c r="B154" t="str">
        <f>'Z_5.tájékoztató_t.'!A3</f>
        <v>Az önkormányzat által adott közvetett támogatások</v>
      </c>
      <c r="C154" s="652" t="str">
        <f ca="1">HYPERLINK(SUBSTITUTE(CELL("address",'Z_5.tájékoztató_t.'!A1),"'",""),SUBSTITUTE(MID(CELL("address",'Z_5.tájékoztató_t.'!A1),SEARCH("]",CELL("address",'Z_5.tájékoztató_t.'!A1),1)+1,LEN(CELL("address",'Z_5.tájékoztató_t.'!A1))-SEARCH("]",CELL("address",'Z_5.tájékoztató_t.'!A1),1)),"'",""))</f>
        <v>Z_5.tájékoztató_t.!$A$1</v>
      </c>
    </row>
    <row r="155" spans="1:3" x14ac:dyDescent="0.25">
      <c r="A155" s="584" t="s">
        <v>809</v>
      </c>
      <c r="B155" t="str">
        <f>CONCATENATE(PROPER('Z_6.tájékoztató_t.'!A3)," ",LOWER('Z_6.tájékoztató_t.'!A4))</f>
        <v>K I M U T A T Á S a 2019. évi céljelleggel juttatott támogatások felhasználásáról</v>
      </c>
      <c r="C155" s="652" t="str">
        <f ca="1">HYPERLINK(SUBSTITUTE(CELL("address",'Z_6.tájékoztató_t.'!A1),"'",""),SUBSTITUTE(MID(CELL("address",'Z_6.tájékoztató_t.'!A1),SEARCH("]",CELL("address",'Z_6.tájékoztató_t.'!A1),1)+1,LEN(CELL("address",'Z_6.tájékoztató_t.'!A1))-SEARCH("]",CELL("address",'Z_6.tájékoztató_t.'!A1),1)),"'",""))</f>
        <v>Z_6.tájékoztató_t.!$A$1</v>
      </c>
    </row>
    <row r="156" spans="1:3" x14ac:dyDescent="0.25">
      <c r="A156" s="584" t="s">
        <v>810</v>
      </c>
      <c r="B156" t="str">
        <f>CONCATENATE(PROPER('Z_7.1.tájékoztató_t.'!A2)," ",'Z_7.1.tájékoztató_t.'!A3)</f>
        <v>Vagyonkimutatás a könyvviteli mérlegben értékkel szereplő eszközökről</v>
      </c>
      <c r="C156" s="652" t="str">
        <f ca="1">HYPERLINK(SUBSTITUTE(CELL("address",'Z_7.1.tájékoztató_t.'!A1),"'",""),SUBSTITUTE(MID(CELL("address",'Z_7.1.tájékoztató_t.'!A1),SEARCH("]",CELL("address",'Z_7.1.tájékoztató_t.'!A1),1)+1,LEN(CELL("address",'Z_7.1.tájékoztató_t.'!A1))-SEARCH("]",CELL("address",'Z_7.1.tájékoztató_t.'!A1),1)),"'",""))</f>
        <v>Z_7.1.tájékoztató_t.!$A$1</v>
      </c>
    </row>
    <row r="157" spans="1:3" x14ac:dyDescent="0.25">
      <c r="A157" s="584" t="s">
        <v>811</v>
      </c>
      <c r="B157" t="str">
        <f>CONCATENATE(PROPER('Z_7.2.tájékoztató_t.'!A3)," ",'Z_7.2.tájékoztató_t.'!A4)</f>
        <v>Vagyonkimutatás a könyvviteli mérlegben értékkel szereplő forrásokról</v>
      </c>
      <c r="C157" s="652" t="str">
        <f ca="1">HYPERLINK(SUBSTITUTE(CELL("address",'Z_7.2.tájékoztató_t.'!A1),"'",""),SUBSTITUTE(MID(CELL("address",'Z_7.2.tájékoztató_t.'!A1),SEARCH("]",CELL("address",'Z_7.2.tájékoztató_t.'!A1),1)+1,LEN(CELL("address",'Z_7.2.tájékoztató_t.'!A1))-SEARCH("]",CELL("address",'Z_7.2.tájékoztató_t.'!A1),1)),"'",""))</f>
        <v>Z_7.2.tájékoztató_t.!$A$1</v>
      </c>
    </row>
    <row r="158" spans="1:3" x14ac:dyDescent="0.25">
      <c r="A158" s="584" t="s">
        <v>812</v>
      </c>
      <c r="B158" t="str">
        <f>CONCATENATE(PROPER('Z_7.3.tájékoztató_t.'!A3)," ",'Z_7.3.tájékoztató_t.'!A4)</f>
        <v>Vagyonkimutatás az érték nélkül nyilvántartott eszkzözkről</v>
      </c>
      <c r="C158" s="652" t="str">
        <f ca="1">HYPERLINK(SUBSTITUTE(CELL("address",'Z_7.3.tájékoztató_t.'!A1),"'",""),SUBSTITUTE(MID(CELL("address",'Z_7.3.tájékoztató_t.'!A1),SEARCH("]",CELL("address",'Z_7.3.tájékoztató_t.'!A1),1)+1,LEN(CELL("address",'Z_7.3.tájékoztató_t.'!A1))-SEARCH("]",CELL("address",'Z_7.3.tájékoztató_t.'!A1),1)),"'",""))</f>
        <v>Z_7.3.tájékoztató_t.!$A$1</v>
      </c>
    </row>
    <row r="159" spans="1:3" x14ac:dyDescent="0.25">
      <c r="A159" s="584" t="s">
        <v>813</v>
      </c>
      <c r="B159" t="str">
        <f>CONCATENATE('Z_8.tájékoztató_t.'!A2,'Z_8.tájékoztató_t.'!A3)</f>
        <v>Hercegkút Község Önkormányzata tulajdonában álló gazdálkodó szervezetek működéséből származókötelezettségek és részesedések alakulása 2019-ben</v>
      </c>
      <c r="C159" s="652" t="str">
        <f ca="1">HYPERLINK(SUBSTITUTE(CELL("address",'Z_8.tájékoztató_t.'!A1),"'",""),SUBSTITUTE(MID(CELL("address",'Z_8.tájékoztató_t.'!A1),SEARCH("]",CELL("address",'Z_8.tájékoztató_t.'!A1),1)+1,LEN(CELL("address",'Z_8.tájékoztató_t.'!A1))-SEARCH("]",CELL("address",'Z_8.tájékoztató_t.'!A1),1)),"'",""))</f>
        <v>Z_8.tájékoztató_t.!$A$1</v>
      </c>
    </row>
    <row r="160" spans="1:3" x14ac:dyDescent="0.25">
      <c r="A160" s="584" t="s">
        <v>814</v>
      </c>
      <c r="B160" t="s">
        <v>815</v>
      </c>
      <c r="C160" s="652" t="str">
        <f ca="1">HYPERLINK(SUBSTITUTE(CELL("address",'Z_9.tájékoztató_t.'!A1),"'",""),SUBSTITUTE(MID(CELL("address",'Z_9.tájékoztató_t.'!A1),SEARCH("]",CELL("address",'Z_9.tájékoztató_t.'!A1),1)+1,LEN(CELL("address",'Z_9.tájékoztató_t.'!A1))-SEARCH("]",CELL("address",'Z_9.tájékoztató_t.'!A1),1)),"'",""))</f>
        <v>Z_9.tájékoztató_t.!$A$1</v>
      </c>
    </row>
  </sheetData>
  <mergeCells count="6">
    <mergeCell ref="A130:C130"/>
    <mergeCell ref="A2:C2"/>
    <mergeCell ref="A6:C6"/>
    <mergeCell ref="A46:C46"/>
    <mergeCell ref="A74:C74"/>
    <mergeCell ref="A101:C10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E19"/>
  <sheetViews>
    <sheetView view="pageBreakPreview" zoomScale="60" zoomScaleNormal="120" workbookViewId="0">
      <selection activeCell="D21" sqref="D21"/>
    </sheetView>
  </sheetViews>
  <sheetFormatPr defaultRowHeight="13.2" x14ac:dyDescent="0.25"/>
  <cols>
    <col min="1" max="1" width="46.33203125" customWidth="1"/>
    <col min="2" max="2" width="16.77734375" customWidth="1"/>
    <col min="3" max="3" width="66.109375" customWidth="1"/>
    <col min="4" max="4" width="13.77734375" style="1454" customWidth="1"/>
    <col min="5" max="5" width="17.6640625" customWidth="1"/>
  </cols>
  <sheetData>
    <row r="1" spans="1:5" ht="17.399999999999999" x14ac:dyDescent="0.3">
      <c r="A1" s="126" t="s">
        <v>150</v>
      </c>
      <c r="E1" s="129" t="s">
        <v>154</v>
      </c>
    </row>
    <row r="3" spans="1:5" x14ac:dyDescent="0.25">
      <c r="A3" s="135"/>
      <c r="B3" s="136"/>
      <c r="C3" s="135"/>
      <c r="D3" s="136"/>
      <c r="E3" s="136"/>
    </row>
    <row r="4" spans="1:5" ht="15.6" x14ac:dyDescent="0.3">
      <c r="A4" s="86" t="str">
        <f>+KV_ÖSSZEFÜGGÉSEK!A5</f>
        <v>2019. évi előirányzat BEVÉTELEK</v>
      </c>
      <c r="B4" s="137"/>
      <c r="C4" s="144"/>
      <c r="D4" s="136"/>
      <c r="E4" s="136"/>
    </row>
    <row r="5" spans="1:5" x14ac:dyDescent="0.25">
      <c r="A5" s="135"/>
      <c r="B5" s="136"/>
      <c r="C5" s="135"/>
      <c r="D5" s="136"/>
      <c r="E5" s="136"/>
    </row>
    <row r="6" spans="1:5" x14ac:dyDescent="0.25">
      <c r="A6" s="135" t="s">
        <v>543</v>
      </c>
      <c r="B6" s="136">
        <f>+'KV_1.1.sz.mell.'!C67</f>
        <v>167579913</v>
      </c>
      <c r="C6" s="135" t="s">
        <v>486</v>
      </c>
      <c r="D6" s="136">
        <f>+'KV_2.1.sz.mell.'!C18+'KV_2.2.sz.mell.'!C17</f>
        <v>167579913</v>
      </c>
      <c r="E6" s="136">
        <f t="shared" ref="E6:E15" si="0">+B6-D6</f>
        <v>0</v>
      </c>
    </row>
    <row r="7" spans="1:5" x14ac:dyDescent="0.25">
      <c r="A7" s="135" t="s">
        <v>544</v>
      </c>
      <c r="B7" s="136">
        <f>+'KV_1.1.sz.mell.'!C91</f>
        <v>99584055</v>
      </c>
      <c r="C7" s="135" t="s">
        <v>487</v>
      </c>
      <c r="D7" s="136">
        <f>+'KV_2.1.sz.mell.'!C29+'KV_2.2.sz.mell.'!C30</f>
        <v>99584055</v>
      </c>
      <c r="E7" s="136">
        <f t="shared" si="0"/>
        <v>0</v>
      </c>
    </row>
    <row r="8" spans="1:5" x14ac:dyDescent="0.25">
      <c r="A8" s="135" t="s">
        <v>545</v>
      </c>
      <c r="B8" s="136">
        <f>+'KV_1.1.sz.mell.'!C92</f>
        <v>267163968</v>
      </c>
      <c r="C8" s="135" t="s">
        <v>488</v>
      </c>
      <c r="D8" s="136">
        <f>+'KV_2.1.sz.mell.'!C30+'KV_2.2.sz.mell.'!C31</f>
        <v>267163968</v>
      </c>
      <c r="E8" s="136">
        <f t="shared" si="0"/>
        <v>0</v>
      </c>
    </row>
    <row r="9" spans="1:5" x14ac:dyDescent="0.25">
      <c r="A9" s="135"/>
      <c r="B9" s="136"/>
      <c r="C9" s="135"/>
      <c r="D9" s="136"/>
      <c r="E9" s="136"/>
    </row>
    <row r="10" spans="1:5" x14ac:dyDescent="0.25">
      <c r="A10" s="135"/>
      <c r="B10" s="136"/>
      <c r="C10" s="135"/>
      <c r="D10" s="136"/>
      <c r="E10" s="136"/>
    </row>
    <row r="11" spans="1:5" ht="15.6" x14ac:dyDescent="0.3">
      <c r="A11" s="86" t="str">
        <f>+KV_ÖSSZEFÜGGÉSEK!A12</f>
        <v>2019. évi előirányzat KIADÁSOK</v>
      </c>
      <c r="B11" s="137"/>
      <c r="C11" s="144"/>
      <c r="D11" s="136"/>
      <c r="E11" s="136"/>
    </row>
    <row r="12" spans="1:5" x14ac:dyDescent="0.25">
      <c r="A12" s="135"/>
      <c r="B12" s="136"/>
      <c r="C12" s="135"/>
      <c r="D12" s="136"/>
      <c r="E12" s="136"/>
    </row>
    <row r="13" spans="1:5" x14ac:dyDescent="0.25">
      <c r="A13" s="135" t="s">
        <v>546</v>
      </c>
      <c r="B13" s="136">
        <f>+'KV_1.1.sz.mell.'!C133</f>
        <v>266525968</v>
      </c>
      <c r="C13" s="135" t="s">
        <v>489</v>
      </c>
      <c r="D13" s="136">
        <f>+'KV_2.1.sz.mell.'!E18+'KV_2.2.sz.mell.'!E17</f>
        <v>266525968</v>
      </c>
      <c r="E13" s="136">
        <f t="shared" si="0"/>
        <v>0</v>
      </c>
    </row>
    <row r="14" spans="1:5" x14ac:dyDescent="0.25">
      <c r="A14" s="135" t="s">
        <v>547</v>
      </c>
      <c r="B14" s="136">
        <f>+'KV_1.1.sz.mell.'!C158</f>
        <v>638000</v>
      </c>
      <c r="C14" s="135" t="s">
        <v>490</v>
      </c>
      <c r="D14" s="136">
        <f>+'KV_2.1.sz.mell.'!E29+'KV_2.2.sz.mell.'!E30</f>
        <v>638000</v>
      </c>
      <c r="E14" s="136">
        <f t="shared" si="0"/>
        <v>0</v>
      </c>
    </row>
    <row r="15" spans="1:5" x14ac:dyDescent="0.25">
      <c r="A15" s="135" t="s">
        <v>548</v>
      </c>
      <c r="B15" s="136">
        <f>+'KV_1.1.sz.mell.'!C159</f>
        <v>267163968</v>
      </c>
      <c r="C15" s="135" t="s">
        <v>491</v>
      </c>
      <c r="D15" s="136">
        <f>+'KV_2.1.sz.mell.'!E30+'KV_2.2.sz.mell.'!E31</f>
        <v>267163968</v>
      </c>
      <c r="E15" s="136">
        <f t="shared" si="0"/>
        <v>0</v>
      </c>
    </row>
    <row r="16" spans="1:5" x14ac:dyDescent="0.25">
      <c r="A16" s="127"/>
      <c r="B16" s="127"/>
      <c r="C16" s="135"/>
      <c r="D16" s="136"/>
      <c r="E16" s="128"/>
    </row>
    <row r="17" spans="1:5" x14ac:dyDescent="0.25">
      <c r="A17" s="127"/>
      <c r="B17" s="127"/>
      <c r="C17" s="127"/>
      <c r="D17" s="1455"/>
      <c r="E17" s="127"/>
    </row>
    <row r="18" spans="1:5" x14ac:dyDescent="0.25">
      <c r="A18" s="127"/>
      <c r="B18" s="127"/>
      <c r="C18" s="127"/>
      <c r="D18" s="1455"/>
      <c r="E18" s="127"/>
    </row>
    <row r="19" spans="1:5" x14ac:dyDescent="0.25">
      <c r="A19" s="127"/>
      <c r="B19" s="127"/>
      <c r="C19" s="127"/>
      <c r="D19" s="1455"/>
      <c r="E19" s="127"/>
    </row>
  </sheetData>
  <phoneticPr fontId="29" type="noConversion"/>
  <conditionalFormatting sqref="E3:E15">
    <cfRule type="cellIs" dxfId="15" priority="1" stopIfTrue="1" operator="notEqual">
      <formula>0</formula>
    </cfRule>
  </conditionalFormatting>
  <pageMargins left="0.79" right="0.56999999999999995" top="0.88" bottom="0.66" header="0.5" footer="0.5"/>
  <pageSetup paperSize="9" scale="91" orientation="landscape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1-000000000000}">
  <sheetPr>
    <tabColor theme="5"/>
  </sheetPr>
  <dimension ref="A1:K158"/>
  <sheetViews>
    <sheetView view="pageBreakPreview" topLeftCell="A133" zoomScaleNormal="120" zoomScaleSheetLayoutView="100" workbookViewId="0">
      <selection activeCell="A6" sqref="A6:E6"/>
    </sheetView>
  </sheetViews>
  <sheetFormatPr defaultColWidth="9.33203125" defaultRowHeight="13.2" x14ac:dyDescent="0.25"/>
  <cols>
    <col min="1" max="1" width="16.109375" style="388" customWidth="1"/>
    <col min="2" max="2" width="62" style="389" customWidth="1"/>
    <col min="3" max="3" width="14.109375" style="390" customWidth="1"/>
    <col min="4" max="5" width="14.109375" style="3" customWidth="1"/>
    <col min="6" max="16384" width="9.33203125" style="3"/>
  </cols>
  <sheetData>
    <row r="1" spans="1:5" s="2" customFormat="1" ht="16.5" customHeight="1" thickBot="1" x14ac:dyDescent="0.3">
      <c r="A1" s="594"/>
      <c r="B1" s="1756" t="str">
        <f>CONCATENATE("6.1.1. melléklet ",Z_ALAPADATOK!A8," ",Z_ALAPADATOK!B8," ",Z_ALAPADATOK!C8," ",Z_ALAPADATOK!D8," ",Z_ALAPADATOK!E8," ",Z_ALAPADATOK!F8," ",Z_ALAPADATOK!G8," ",Z_ALAPADATOK!H8)</f>
        <v>6.1.1. melléklet a Hercegkút Község Önkormányzat Polgármesterének 6 / 2020 ( VI.17. ) önkormányzati rendelethez</v>
      </c>
      <c r="C1" s="1757"/>
      <c r="D1" s="1757"/>
      <c r="E1" s="1757"/>
    </row>
    <row r="2" spans="1:5" s="93" customFormat="1" ht="21.15" customHeight="1" thickBot="1" x14ac:dyDescent="0.3">
      <c r="A2" s="864" t="s">
        <v>60</v>
      </c>
      <c r="B2" s="1758" t="str">
        <f>CONCATENATE(Z_ALAPADATOK!A3)</f>
        <v>Hercegkút Község Önkormányzata</v>
      </c>
      <c r="C2" s="1758"/>
      <c r="D2" s="1758"/>
      <c r="E2" s="865" t="s">
        <v>53</v>
      </c>
    </row>
    <row r="3" spans="1:5" s="93" customFormat="1" ht="23.4" thickBot="1" x14ac:dyDescent="0.3">
      <c r="A3" s="864" t="s">
        <v>202</v>
      </c>
      <c r="B3" s="1758" t="s">
        <v>416</v>
      </c>
      <c r="C3" s="1758"/>
      <c r="D3" s="1758"/>
      <c r="E3" s="866" t="s">
        <v>58</v>
      </c>
    </row>
    <row r="4" spans="1:5" s="94" customFormat="1" ht="15.9" customHeight="1" thickBot="1" x14ac:dyDescent="0.35">
      <c r="A4" s="602"/>
      <c r="B4" s="602"/>
      <c r="C4" s="603"/>
      <c r="D4" s="867"/>
      <c r="E4" s="603" t="str">
        <f>'Z_6.1.sz.mell'!E4</f>
        <v xml:space="preserve"> Forintban!</v>
      </c>
    </row>
    <row r="5" spans="1:5" ht="23.4" thickBot="1" x14ac:dyDescent="0.3">
      <c r="A5" s="604" t="s">
        <v>204</v>
      </c>
      <c r="B5" s="605" t="s">
        <v>562</v>
      </c>
      <c r="C5" s="605" t="s">
        <v>799</v>
      </c>
      <c r="D5" s="869" t="s">
        <v>800</v>
      </c>
      <c r="E5" s="870" t="str">
        <f>CONCATENATE('Z_6.1.sz.mell'!E5)</f>
        <v>Teljesítés
2019. XII. 31.</v>
      </c>
    </row>
    <row r="6" spans="1:5" s="67" customFormat="1" ht="12.9" customHeight="1" thickBot="1" x14ac:dyDescent="0.3">
      <c r="A6" s="192" t="s">
        <v>492</v>
      </c>
      <c r="B6" s="193" t="s">
        <v>493</v>
      </c>
      <c r="C6" s="193" t="s">
        <v>494</v>
      </c>
      <c r="D6" s="871" t="s">
        <v>496</v>
      </c>
      <c r="E6" s="194" t="s">
        <v>495</v>
      </c>
    </row>
    <row r="7" spans="1:5" s="67" customFormat="1" ht="15.9" customHeight="1" thickBot="1" x14ac:dyDescent="0.3">
      <c r="A7" s="1714" t="s">
        <v>55</v>
      </c>
      <c r="B7" s="1759"/>
      <c r="C7" s="1759"/>
      <c r="D7" s="1759"/>
      <c r="E7" s="1760"/>
    </row>
    <row r="8" spans="1:5" s="67" customFormat="1" ht="12" customHeight="1" thickBot="1" x14ac:dyDescent="0.3">
      <c r="A8" s="32" t="s">
        <v>18</v>
      </c>
      <c r="B8" s="21" t="s">
        <v>251</v>
      </c>
      <c r="C8" s="395">
        <f>'Z_6.1.sz.mell'!C8</f>
        <v>57122434</v>
      </c>
      <c r="D8" s="395">
        <f>'Z_6.1.sz.mell'!D8</f>
        <v>60665753</v>
      </c>
      <c r="E8" s="395">
        <f>'Z_6.1.sz.mell'!E8</f>
        <v>60665753</v>
      </c>
    </row>
    <row r="9" spans="1:5" s="95" customFormat="1" ht="12" customHeight="1" thickBot="1" x14ac:dyDescent="0.25">
      <c r="A9" s="432" t="s">
        <v>97</v>
      </c>
      <c r="B9" s="413" t="s">
        <v>252</v>
      </c>
      <c r="C9" s="395">
        <f>'Z_6.1.sz.mell'!C9</f>
        <v>9645910</v>
      </c>
      <c r="D9" s="395">
        <f>'Z_6.1.sz.mell'!D9</f>
        <v>9779681</v>
      </c>
      <c r="E9" s="395">
        <f>'Z_6.1.sz.mell'!E9</f>
        <v>9779681</v>
      </c>
    </row>
    <row r="10" spans="1:5" s="96" customFormat="1" ht="12" customHeight="1" thickBot="1" x14ac:dyDescent="0.25">
      <c r="A10" s="433" t="s">
        <v>98</v>
      </c>
      <c r="B10" s="414" t="s">
        <v>253</v>
      </c>
      <c r="C10" s="395">
        <f>'Z_6.1.sz.mell'!C10</f>
        <v>30141200</v>
      </c>
      <c r="D10" s="395">
        <f>'Z_6.1.sz.mell'!D10</f>
        <v>30239766</v>
      </c>
      <c r="E10" s="395">
        <f>'Z_6.1.sz.mell'!E10</f>
        <v>30239766</v>
      </c>
    </row>
    <row r="11" spans="1:5" s="96" customFormat="1" ht="12" customHeight="1" thickBot="1" x14ac:dyDescent="0.25">
      <c r="A11" s="433" t="s">
        <v>99</v>
      </c>
      <c r="B11" s="414" t="s">
        <v>254</v>
      </c>
      <c r="C11" s="395">
        <f>'Z_6.1.sz.mell'!C11</f>
        <v>15535324</v>
      </c>
      <c r="D11" s="395">
        <f>'Z_6.1.sz.mell'!D11</f>
        <v>17210242</v>
      </c>
      <c r="E11" s="395">
        <f>'Z_6.1.sz.mell'!E11</f>
        <v>17210242</v>
      </c>
    </row>
    <row r="12" spans="1:5" s="96" customFormat="1" ht="12" customHeight="1" thickBot="1" x14ac:dyDescent="0.25">
      <c r="A12" s="433" t="s">
        <v>100</v>
      </c>
      <c r="B12" s="414" t="s">
        <v>255</v>
      </c>
      <c r="C12" s="395">
        <f>'Z_6.1.sz.mell'!C12</f>
        <v>1800000</v>
      </c>
      <c r="D12" s="395">
        <f>'Z_6.1.sz.mell'!D12</f>
        <v>2044924</v>
      </c>
      <c r="E12" s="395">
        <f>'Z_6.1.sz.mell'!E12</f>
        <v>2044924</v>
      </c>
    </row>
    <row r="13" spans="1:5" s="96" customFormat="1" ht="12" customHeight="1" thickBot="1" x14ac:dyDescent="0.25">
      <c r="A13" s="433" t="s">
        <v>147</v>
      </c>
      <c r="B13" s="414" t="s">
        <v>505</v>
      </c>
      <c r="C13" s="395">
        <f>'Z_6.1.sz.mell'!C13</f>
        <v>0</v>
      </c>
      <c r="D13" s="395">
        <f>'Z_6.1.sz.mell'!D13</f>
        <v>1391140</v>
      </c>
      <c r="E13" s="395">
        <f>'Z_6.1.sz.mell'!E13</f>
        <v>1391140</v>
      </c>
    </row>
    <row r="14" spans="1:5" s="95" customFormat="1" ht="12" customHeight="1" thickBot="1" x14ac:dyDescent="0.25">
      <c r="A14" s="434" t="s">
        <v>101</v>
      </c>
      <c r="B14" s="415" t="s">
        <v>432</v>
      </c>
      <c r="C14" s="395">
        <f>'Z_6.1.sz.mell'!C14</f>
        <v>0</v>
      </c>
      <c r="D14" s="395">
        <f>'Z_6.1.sz.mell'!D14</f>
        <v>0</v>
      </c>
      <c r="E14" s="395">
        <f>'Z_6.1.sz.mell'!E14</f>
        <v>0</v>
      </c>
    </row>
    <row r="15" spans="1:5" s="95" customFormat="1" ht="12" customHeight="1" thickBot="1" x14ac:dyDescent="0.3">
      <c r="A15" s="32" t="s">
        <v>19</v>
      </c>
      <c r="B15" s="291" t="s">
        <v>256</v>
      </c>
      <c r="C15" s="395">
        <f>'Z_6.1.sz.mell'!C15</f>
        <v>17839904</v>
      </c>
      <c r="D15" s="395">
        <f>'Z_6.1.sz.mell'!D15</f>
        <v>23567039</v>
      </c>
      <c r="E15" s="395">
        <f>'Z_6.1.sz.mell'!E15</f>
        <v>22656471</v>
      </c>
    </row>
    <row r="16" spans="1:5" s="95" customFormat="1" ht="12" customHeight="1" thickBot="1" x14ac:dyDescent="0.25">
      <c r="A16" s="432" t="s">
        <v>103</v>
      </c>
      <c r="B16" s="413" t="s">
        <v>257</v>
      </c>
      <c r="C16" s="395">
        <f>'Z_6.1.sz.mell'!C16</f>
        <v>0</v>
      </c>
      <c r="D16" s="395">
        <f>'Z_6.1.sz.mell'!D16</f>
        <v>0</v>
      </c>
      <c r="E16" s="395">
        <f>'Z_6.1.sz.mell'!E16</f>
        <v>0</v>
      </c>
    </row>
    <row r="17" spans="1:5" s="95" customFormat="1" ht="12" customHeight="1" thickBot="1" x14ac:dyDescent="0.25">
      <c r="A17" s="433" t="s">
        <v>104</v>
      </c>
      <c r="B17" s="414" t="s">
        <v>258</v>
      </c>
      <c r="C17" s="395">
        <f>'Z_6.1.sz.mell'!C17</f>
        <v>0</v>
      </c>
      <c r="D17" s="395">
        <f>'Z_6.1.sz.mell'!D17</f>
        <v>0</v>
      </c>
      <c r="E17" s="395">
        <f>'Z_6.1.sz.mell'!E17</f>
        <v>0</v>
      </c>
    </row>
    <row r="18" spans="1:5" s="95" customFormat="1" ht="12" customHeight="1" thickBot="1" x14ac:dyDescent="0.25">
      <c r="A18" s="433" t="s">
        <v>105</v>
      </c>
      <c r="B18" s="414" t="s">
        <v>421</v>
      </c>
      <c r="C18" s="395">
        <f>'Z_6.1.sz.mell'!C18</f>
        <v>0</v>
      </c>
      <c r="D18" s="395">
        <f>'Z_6.1.sz.mell'!D18</f>
        <v>0</v>
      </c>
      <c r="E18" s="395">
        <f>'Z_6.1.sz.mell'!E18</f>
        <v>0</v>
      </c>
    </row>
    <row r="19" spans="1:5" s="95" customFormat="1" ht="12" customHeight="1" thickBot="1" x14ac:dyDescent="0.25">
      <c r="A19" s="433" t="s">
        <v>106</v>
      </c>
      <c r="B19" s="414" t="s">
        <v>422</v>
      </c>
      <c r="C19" s="395">
        <f>'Z_6.1.sz.mell'!C19</f>
        <v>0</v>
      </c>
      <c r="D19" s="395">
        <f>'Z_6.1.sz.mell'!D19</f>
        <v>0</v>
      </c>
      <c r="E19" s="395">
        <f>'Z_6.1.sz.mell'!E19</f>
        <v>0</v>
      </c>
    </row>
    <row r="20" spans="1:5" s="95" customFormat="1" ht="12" customHeight="1" thickBot="1" x14ac:dyDescent="0.25">
      <c r="A20" s="433" t="s">
        <v>107</v>
      </c>
      <c r="B20" s="414" t="s">
        <v>259</v>
      </c>
      <c r="C20" s="395">
        <f>'Z_6.1.sz.mell'!C20</f>
        <v>17839904</v>
      </c>
      <c r="D20" s="395">
        <f>'Z_6.1.sz.mell'!D20</f>
        <v>23567039</v>
      </c>
      <c r="E20" s="395">
        <f>'Z_6.1.sz.mell'!E20</f>
        <v>22656471</v>
      </c>
    </row>
    <row r="21" spans="1:5" s="96" customFormat="1" ht="12" customHeight="1" thickBot="1" x14ac:dyDescent="0.25">
      <c r="A21" s="434" t="s">
        <v>116</v>
      </c>
      <c r="B21" s="415" t="s">
        <v>260</v>
      </c>
      <c r="C21" s="395">
        <f>'Z_6.1.sz.mell'!C21</f>
        <v>0</v>
      </c>
      <c r="D21" s="395">
        <f>'Z_6.1.sz.mell'!D21</f>
        <v>0</v>
      </c>
      <c r="E21" s="395">
        <f>'Z_6.1.sz.mell'!E21</f>
        <v>0</v>
      </c>
    </row>
    <row r="22" spans="1:5" s="96" customFormat="1" ht="12" customHeight="1" thickBot="1" x14ac:dyDescent="0.3">
      <c r="A22" s="32" t="s">
        <v>20</v>
      </c>
      <c r="B22" s="21" t="s">
        <v>261</v>
      </c>
      <c r="C22" s="395">
        <f>'Z_6.1.sz.mell'!C22</f>
        <v>58244872</v>
      </c>
      <c r="D22" s="395">
        <f>'Z_6.1.sz.mell'!D22</f>
        <v>89837682</v>
      </c>
      <c r="E22" s="395">
        <f>'Z_6.1.sz.mell'!E22</f>
        <v>89837682</v>
      </c>
    </row>
    <row r="23" spans="1:5" s="96" customFormat="1" ht="12" customHeight="1" thickBot="1" x14ac:dyDescent="0.25">
      <c r="A23" s="432" t="s">
        <v>86</v>
      </c>
      <c r="B23" s="413" t="s">
        <v>262</v>
      </c>
      <c r="C23" s="395">
        <f>'Z_6.1.sz.mell'!C23</f>
        <v>0</v>
      </c>
      <c r="D23" s="395">
        <f>'Z_6.1.sz.mell'!D23</f>
        <v>834000</v>
      </c>
      <c r="E23" s="395">
        <f>'Z_6.1.sz.mell'!E23</f>
        <v>834000</v>
      </c>
    </row>
    <row r="24" spans="1:5" s="95" customFormat="1" ht="12" customHeight="1" thickBot="1" x14ac:dyDescent="0.25">
      <c r="A24" s="433" t="s">
        <v>87</v>
      </c>
      <c r="B24" s="414" t="s">
        <v>263</v>
      </c>
      <c r="C24" s="395">
        <f>'Z_6.1.sz.mell'!C24</f>
        <v>0</v>
      </c>
      <c r="D24" s="395">
        <f>'Z_6.1.sz.mell'!D24</f>
        <v>0</v>
      </c>
      <c r="E24" s="395">
        <f>'Z_6.1.sz.mell'!E24</f>
        <v>0</v>
      </c>
    </row>
    <row r="25" spans="1:5" s="96" customFormat="1" ht="12" customHeight="1" thickBot="1" x14ac:dyDescent="0.25">
      <c r="A25" s="433" t="s">
        <v>88</v>
      </c>
      <c r="B25" s="414" t="s">
        <v>423</v>
      </c>
      <c r="C25" s="395">
        <f>'Z_6.1.sz.mell'!C25</f>
        <v>0</v>
      </c>
      <c r="D25" s="395">
        <f>'Z_6.1.sz.mell'!D25</f>
        <v>0</v>
      </c>
      <c r="E25" s="395">
        <f>'Z_6.1.sz.mell'!E25</f>
        <v>0</v>
      </c>
    </row>
    <row r="26" spans="1:5" s="96" customFormat="1" ht="12" customHeight="1" thickBot="1" x14ac:dyDescent="0.25">
      <c r="A26" s="433" t="s">
        <v>89</v>
      </c>
      <c r="B26" s="414" t="s">
        <v>424</v>
      </c>
      <c r="C26" s="395">
        <f>'Z_6.1.sz.mell'!C26</f>
        <v>0</v>
      </c>
      <c r="D26" s="395">
        <f>'Z_6.1.sz.mell'!D26</f>
        <v>0</v>
      </c>
      <c r="E26" s="395">
        <f>'Z_6.1.sz.mell'!E26</f>
        <v>0</v>
      </c>
    </row>
    <row r="27" spans="1:5" s="96" customFormat="1" ht="12" customHeight="1" thickBot="1" x14ac:dyDescent="0.25">
      <c r="A27" s="433" t="s">
        <v>170</v>
      </c>
      <c r="B27" s="414" t="s">
        <v>264</v>
      </c>
      <c r="C27" s="395">
        <f>'Z_6.1.sz.mell'!C27</f>
        <v>58244872</v>
      </c>
      <c r="D27" s="395">
        <f>'Z_6.1.sz.mell'!D27</f>
        <v>89003682</v>
      </c>
      <c r="E27" s="395">
        <f>'Z_6.1.sz.mell'!E27</f>
        <v>89003682</v>
      </c>
    </row>
    <row r="28" spans="1:5" s="96" customFormat="1" ht="12" customHeight="1" thickBot="1" x14ac:dyDescent="0.25">
      <c r="A28" s="434" t="s">
        <v>171</v>
      </c>
      <c r="B28" s="415" t="s">
        <v>265</v>
      </c>
      <c r="C28" s="395">
        <f>'Z_6.1.sz.mell'!C28</f>
        <v>58244872</v>
      </c>
      <c r="D28" s="395">
        <f>'Z_6.1.sz.mell'!D28</f>
        <v>58244872</v>
      </c>
      <c r="E28" s="395">
        <f>'Z_6.1.sz.mell'!E28</f>
        <v>0</v>
      </c>
    </row>
    <row r="29" spans="1:5" s="96" customFormat="1" ht="12" customHeight="1" thickBot="1" x14ac:dyDescent="0.3">
      <c r="A29" s="32" t="s">
        <v>172</v>
      </c>
      <c r="B29" s="21" t="s">
        <v>550</v>
      </c>
      <c r="C29" s="395">
        <f>'Z_6.1.sz.mell'!C29</f>
        <v>6675000</v>
      </c>
      <c r="D29" s="395">
        <f>'Z_6.1.sz.mell'!D29</f>
        <v>7480561</v>
      </c>
      <c r="E29" s="395">
        <f>'Z_6.1.sz.mell'!E29</f>
        <v>7183721</v>
      </c>
    </row>
    <row r="30" spans="1:5" s="96" customFormat="1" ht="12" customHeight="1" thickBot="1" x14ac:dyDescent="0.25">
      <c r="A30" s="432" t="s">
        <v>267</v>
      </c>
      <c r="B30" s="413" t="s">
        <v>554</v>
      </c>
      <c r="C30" s="395">
        <f>'Z_6.1.sz.mell'!C30</f>
        <v>1500000</v>
      </c>
      <c r="D30" s="395">
        <f>'Z_6.1.sz.mell'!D30</f>
        <v>1530031</v>
      </c>
      <c r="E30" s="395">
        <f>'Z_6.1.sz.mell'!E30</f>
        <v>0</v>
      </c>
    </row>
    <row r="31" spans="1:5" s="96" customFormat="1" ht="12" customHeight="1" thickBot="1" x14ac:dyDescent="0.25">
      <c r="A31" s="433" t="s">
        <v>268</v>
      </c>
      <c r="B31" s="414" t="s">
        <v>555</v>
      </c>
      <c r="C31" s="395">
        <f>'Z_6.1.sz.mell'!C31</f>
        <v>0</v>
      </c>
      <c r="D31" s="395">
        <f>'Z_6.1.sz.mell'!D31</f>
        <v>0</v>
      </c>
      <c r="E31" s="395">
        <f>'Z_6.1.sz.mell'!E31</f>
        <v>0</v>
      </c>
    </row>
    <row r="32" spans="1:5" s="96" customFormat="1" ht="12" customHeight="1" thickBot="1" x14ac:dyDescent="0.25">
      <c r="A32" s="433" t="s">
        <v>269</v>
      </c>
      <c r="B32" s="414" t="s">
        <v>556</v>
      </c>
      <c r="C32" s="395">
        <f>'Z_6.1.sz.mell'!C32</f>
        <v>0</v>
      </c>
      <c r="D32" s="395">
        <f>'Z_6.1.sz.mell'!D32</f>
        <v>0</v>
      </c>
      <c r="E32" s="395">
        <f>'Z_6.1.sz.mell'!E32</f>
        <v>0</v>
      </c>
    </row>
    <row r="33" spans="1:5" s="96" customFormat="1" ht="12" customHeight="1" thickBot="1" x14ac:dyDescent="0.25">
      <c r="A33" s="433" t="s">
        <v>270</v>
      </c>
      <c r="B33" s="414" t="s">
        <v>557</v>
      </c>
      <c r="C33" s="395">
        <f>'Z_6.1.sz.mell'!C33</f>
        <v>0</v>
      </c>
      <c r="D33" s="395">
        <f>'Z_6.1.sz.mell'!D33</f>
        <v>0</v>
      </c>
      <c r="E33" s="395">
        <f>'Z_6.1.sz.mell'!E33</f>
        <v>0</v>
      </c>
    </row>
    <row r="34" spans="1:5" s="96" customFormat="1" ht="12" customHeight="1" thickBot="1" x14ac:dyDescent="0.25">
      <c r="A34" s="433" t="s">
        <v>551</v>
      </c>
      <c r="B34" s="414" t="s">
        <v>271</v>
      </c>
      <c r="C34" s="395">
        <f>'Z_6.1.sz.mell'!C34</f>
        <v>5175000</v>
      </c>
      <c r="D34" s="395">
        <f>'Z_6.1.sz.mell'!D34</f>
        <v>5634763</v>
      </c>
      <c r="E34" s="395">
        <f>'Z_6.1.sz.mell'!E34</f>
        <v>5469593</v>
      </c>
    </row>
    <row r="35" spans="1:5" s="96" customFormat="1" ht="12" customHeight="1" thickBot="1" x14ac:dyDescent="0.25">
      <c r="A35" s="433" t="s">
        <v>552</v>
      </c>
      <c r="B35" s="414" t="s">
        <v>272</v>
      </c>
      <c r="C35" s="395">
        <f>'Z_6.1.sz.mell'!C35</f>
        <v>0</v>
      </c>
      <c r="D35" s="395">
        <f>'Z_6.1.sz.mell'!D35</f>
        <v>0</v>
      </c>
      <c r="E35" s="395">
        <f>'Z_6.1.sz.mell'!E35</f>
        <v>0</v>
      </c>
    </row>
    <row r="36" spans="1:5" s="96" customFormat="1" ht="12" customHeight="1" thickBot="1" x14ac:dyDescent="0.25">
      <c r="A36" s="434" t="s">
        <v>553</v>
      </c>
      <c r="B36" s="508" t="s">
        <v>273</v>
      </c>
      <c r="C36" s="395">
        <f>'Z_6.1.sz.mell'!C36</f>
        <v>0</v>
      </c>
      <c r="D36" s="395">
        <f>'Z_6.1.sz.mell'!D36</f>
        <v>315767</v>
      </c>
      <c r="E36" s="395">
        <f>'Z_6.1.sz.mell'!E36</f>
        <v>1714128</v>
      </c>
    </row>
    <row r="37" spans="1:5" s="96" customFormat="1" ht="12" customHeight="1" thickBot="1" x14ac:dyDescent="0.3">
      <c r="A37" s="32" t="s">
        <v>22</v>
      </c>
      <c r="B37" s="21" t="s">
        <v>433</v>
      </c>
      <c r="C37" s="395">
        <f>'Z_6.1.sz.mell'!C37</f>
        <v>5746500</v>
      </c>
      <c r="D37" s="395">
        <f>'Z_6.1.sz.mell'!D37</f>
        <v>19078786</v>
      </c>
      <c r="E37" s="395">
        <f>'Z_6.1.sz.mell'!E37</f>
        <v>18892985</v>
      </c>
    </row>
    <row r="38" spans="1:5" s="96" customFormat="1" ht="12" customHeight="1" thickBot="1" x14ac:dyDescent="0.25">
      <c r="A38" s="432" t="s">
        <v>90</v>
      </c>
      <c r="B38" s="413" t="s">
        <v>276</v>
      </c>
      <c r="C38" s="395">
        <f>'Z_6.1.sz.mell'!C38</f>
        <v>0</v>
      </c>
      <c r="D38" s="395">
        <f>'Z_6.1.sz.mell'!D38</f>
        <v>56832</v>
      </c>
      <c r="E38" s="395">
        <f>'Z_6.1.sz.mell'!E38</f>
        <v>56832</v>
      </c>
    </row>
    <row r="39" spans="1:5" s="96" customFormat="1" ht="12" customHeight="1" thickBot="1" x14ac:dyDescent="0.25">
      <c r="A39" s="433" t="s">
        <v>91</v>
      </c>
      <c r="B39" s="414" t="s">
        <v>277</v>
      </c>
      <c r="C39" s="395">
        <f>'Z_6.1.sz.mell'!C39</f>
        <v>1425000</v>
      </c>
      <c r="D39" s="395">
        <f>'Z_6.1.sz.mell'!D39</f>
        <v>13886134</v>
      </c>
      <c r="E39" s="395">
        <f>'Z_6.1.sz.mell'!E39</f>
        <v>13831524</v>
      </c>
    </row>
    <row r="40" spans="1:5" s="96" customFormat="1" ht="12" customHeight="1" thickBot="1" x14ac:dyDescent="0.25">
      <c r="A40" s="433" t="s">
        <v>92</v>
      </c>
      <c r="B40" s="414" t="s">
        <v>278</v>
      </c>
      <c r="C40" s="395">
        <f>'Z_6.1.sz.mell'!C40</f>
        <v>3390000</v>
      </c>
      <c r="D40" s="395">
        <f>'Z_6.1.sz.mell'!D40</f>
        <v>2555041</v>
      </c>
      <c r="E40" s="395">
        <f>'Z_6.1.sz.mell'!E40</f>
        <v>2454840</v>
      </c>
    </row>
    <row r="41" spans="1:5" s="96" customFormat="1" ht="12" customHeight="1" thickBot="1" x14ac:dyDescent="0.25">
      <c r="A41" s="433" t="s">
        <v>174</v>
      </c>
      <c r="B41" s="414" t="s">
        <v>279</v>
      </c>
      <c r="C41" s="395">
        <f>'Z_6.1.sz.mell'!C41</f>
        <v>0</v>
      </c>
      <c r="D41" s="395">
        <f>'Z_6.1.sz.mell'!D41</f>
        <v>0</v>
      </c>
      <c r="E41" s="395">
        <f>'Z_6.1.sz.mell'!E41</f>
        <v>0</v>
      </c>
    </row>
    <row r="42" spans="1:5" s="96" customFormat="1" ht="12" customHeight="1" thickBot="1" x14ac:dyDescent="0.25">
      <c r="A42" s="433" t="s">
        <v>175</v>
      </c>
      <c r="B42" s="414" t="s">
        <v>280</v>
      </c>
      <c r="C42" s="395">
        <f>'Z_6.1.sz.mell'!C42</f>
        <v>0</v>
      </c>
      <c r="D42" s="395">
        <f>'Z_6.1.sz.mell'!D42</f>
        <v>0</v>
      </c>
      <c r="E42" s="395">
        <f>'Z_6.1.sz.mell'!E42</f>
        <v>0</v>
      </c>
    </row>
    <row r="43" spans="1:5" s="96" customFormat="1" ht="12" customHeight="1" thickBot="1" x14ac:dyDescent="0.25">
      <c r="A43" s="433" t="s">
        <v>176</v>
      </c>
      <c r="B43" s="414" t="s">
        <v>281</v>
      </c>
      <c r="C43" s="395">
        <f>'Z_6.1.sz.mell'!C43</f>
        <v>931500</v>
      </c>
      <c r="D43" s="395">
        <f>'Z_6.1.sz.mell'!D43</f>
        <v>2051550</v>
      </c>
      <c r="E43" s="395">
        <f>'Z_6.1.sz.mell'!E43</f>
        <v>2020606</v>
      </c>
    </row>
    <row r="44" spans="1:5" s="96" customFormat="1" ht="12" customHeight="1" thickBot="1" x14ac:dyDescent="0.25">
      <c r="A44" s="433" t="s">
        <v>177</v>
      </c>
      <c r="B44" s="414" t="s">
        <v>282</v>
      </c>
      <c r="C44" s="395">
        <f>'Z_6.1.sz.mell'!C44</f>
        <v>0</v>
      </c>
      <c r="D44" s="395">
        <f>'Z_6.1.sz.mell'!D44</f>
        <v>44000</v>
      </c>
      <c r="E44" s="395">
        <f>'Z_6.1.sz.mell'!E44</f>
        <v>44000</v>
      </c>
    </row>
    <row r="45" spans="1:5" s="96" customFormat="1" ht="12" customHeight="1" thickBot="1" x14ac:dyDescent="0.25">
      <c r="A45" s="433" t="s">
        <v>178</v>
      </c>
      <c r="B45" s="414" t="s">
        <v>558</v>
      </c>
      <c r="C45" s="395">
        <f>'Z_6.1.sz.mell'!C45</f>
        <v>0</v>
      </c>
      <c r="D45" s="395">
        <f>'Z_6.1.sz.mell'!D45</f>
        <v>124</v>
      </c>
      <c r="E45" s="395">
        <f>'Z_6.1.sz.mell'!E45</f>
        <v>78</v>
      </c>
    </row>
    <row r="46" spans="1:5" s="96" customFormat="1" ht="12" customHeight="1" thickBot="1" x14ac:dyDescent="0.25">
      <c r="A46" s="433" t="s">
        <v>274</v>
      </c>
      <c r="B46" s="414" t="s">
        <v>284</v>
      </c>
      <c r="C46" s="395">
        <f>'Z_6.1.sz.mell'!C46</f>
        <v>0</v>
      </c>
      <c r="D46" s="395">
        <f>'Z_6.1.sz.mell'!D46</f>
        <v>0</v>
      </c>
      <c r="E46" s="395">
        <f>'Z_6.1.sz.mell'!E46</f>
        <v>0</v>
      </c>
    </row>
    <row r="47" spans="1:5" s="96" customFormat="1" ht="12" customHeight="1" thickBot="1" x14ac:dyDescent="0.25">
      <c r="A47" s="434" t="s">
        <v>275</v>
      </c>
      <c r="B47" s="415" t="s">
        <v>435</v>
      </c>
      <c r="C47" s="395">
        <f>'Z_6.1.sz.mell'!C47</f>
        <v>0</v>
      </c>
      <c r="D47" s="395">
        <f>'Z_6.1.sz.mell'!D47</f>
        <v>0</v>
      </c>
      <c r="E47" s="395">
        <f>'Z_6.1.sz.mell'!E47</f>
        <v>0</v>
      </c>
    </row>
    <row r="48" spans="1:5" s="96" customFormat="1" ht="12" customHeight="1" thickBot="1" x14ac:dyDescent="0.25">
      <c r="A48" s="434" t="s">
        <v>434</v>
      </c>
      <c r="B48" s="415" t="s">
        <v>285</v>
      </c>
      <c r="C48" s="395">
        <f>'Z_6.1.sz.mell'!C48</f>
        <v>0</v>
      </c>
      <c r="D48" s="395">
        <f>'Z_6.1.sz.mell'!D48</f>
        <v>485105</v>
      </c>
      <c r="E48" s="395">
        <f>'Z_6.1.sz.mell'!E48</f>
        <v>485105</v>
      </c>
    </row>
    <row r="49" spans="1:5" s="96" customFormat="1" ht="12" customHeight="1" thickBot="1" x14ac:dyDescent="0.3">
      <c r="A49" s="32" t="s">
        <v>23</v>
      </c>
      <c r="B49" s="21" t="s">
        <v>286</v>
      </c>
      <c r="C49" s="395">
        <f>'Z_6.1.sz.mell'!C49</f>
        <v>0</v>
      </c>
      <c r="D49" s="395">
        <f>'Z_6.1.sz.mell'!D49</f>
        <v>6000000</v>
      </c>
      <c r="E49" s="395">
        <f>'Z_6.1.sz.mell'!E49</f>
        <v>6000000</v>
      </c>
    </row>
    <row r="50" spans="1:5" s="96" customFormat="1" ht="12" customHeight="1" thickBot="1" x14ac:dyDescent="0.25">
      <c r="A50" s="432" t="s">
        <v>93</v>
      </c>
      <c r="B50" s="413" t="s">
        <v>290</v>
      </c>
      <c r="C50" s="395">
        <f>'Z_6.1.sz.mell'!C50</f>
        <v>0</v>
      </c>
      <c r="D50" s="395">
        <f>'Z_6.1.sz.mell'!D50</f>
        <v>0</v>
      </c>
      <c r="E50" s="395">
        <f>'Z_6.1.sz.mell'!E50</f>
        <v>0</v>
      </c>
    </row>
    <row r="51" spans="1:5" s="96" customFormat="1" ht="12" customHeight="1" thickBot="1" x14ac:dyDescent="0.25">
      <c r="A51" s="433" t="s">
        <v>94</v>
      </c>
      <c r="B51" s="414" t="s">
        <v>291</v>
      </c>
      <c r="C51" s="395">
        <f>'Z_6.1.sz.mell'!C51</f>
        <v>0</v>
      </c>
      <c r="D51" s="395">
        <f>'Z_6.1.sz.mell'!D51</f>
        <v>6000000</v>
      </c>
      <c r="E51" s="395">
        <f>'Z_6.1.sz.mell'!E51</f>
        <v>6000000</v>
      </c>
    </row>
    <row r="52" spans="1:5" s="96" customFormat="1" ht="12" customHeight="1" thickBot="1" x14ac:dyDescent="0.25">
      <c r="A52" s="433" t="s">
        <v>287</v>
      </c>
      <c r="B52" s="414" t="s">
        <v>292</v>
      </c>
      <c r="C52" s="395">
        <f>'Z_6.1.sz.mell'!C52</f>
        <v>0</v>
      </c>
      <c r="D52" s="395">
        <f>'Z_6.1.sz.mell'!D52</f>
        <v>0</v>
      </c>
      <c r="E52" s="395">
        <f>'Z_6.1.sz.mell'!E52</f>
        <v>0</v>
      </c>
    </row>
    <row r="53" spans="1:5" s="96" customFormat="1" ht="12" customHeight="1" thickBot="1" x14ac:dyDescent="0.25">
      <c r="A53" s="433" t="s">
        <v>288</v>
      </c>
      <c r="B53" s="414" t="s">
        <v>293</v>
      </c>
      <c r="C53" s="395">
        <f>'Z_6.1.sz.mell'!C53</f>
        <v>0</v>
      </c>
      <c r="D53" s="395">
        <f>'Z_6.1.sz.mell'!D53</f>
        <v>0</v>
      </c>
      <c r="E53" s="395">
        <f>'Z_6.1.sz.mell'!E53</f>
        <v>0</v>
      </c>
    </row>
    <row r="54" spans="1:5" s="96" customFormat="1" ht="12" customHeight="1" thickBot="1" x14ac:dyDescent="0.25">
      <c r="A54" s="434" t="s">
        <v>289</v>
      </c>
      <c r="B54" s="415" t="s">
        <v>294</v>
      </c>
      <c r="C54" s="395">
        <f>'Z_6.1.sz.mell'!C54</f>
        <v>0</v>
      </c>
      <c r="D54" s="395">
        <f>'Z_6.1.sz.mell'!D54</f>
        <v>0</v>
      </c>
      <c r="E54" s="395">
        <f>'Z_6.1.sz.mell'!E54</f>
        <v>0</v>
      </c>
    </row>
    <row r="55" spans="1:5" s="96" customFormat="1" ht="12" customHeight="1" thickBot="1" x14ac:dyDescent="0.3">
      <c r="A55" s="32" t="s">
        <v>179</v>
      </c>
      <c r="B55" s="21" t="s">
        <v>295</v>
      </c>
      <c r="C55" s="395">
        <f>'Z_6.1.sz.mell'!C55</f>
        <v>10626783</v>
      </c>
      <c r="D55" s="395">
        <f>'Z_6.1.sz.mell'!D55</f>
        <v>2689079</v>
      </c>
      <c r="E55" s="395">
        <f>'Z_6.1.sz.mell'!E55</f>
        <v>542170</v>
      </c>
    </row>
    <row r="56" spans="1:5" s="96" customFormat="1" ht="12" customHeight="1" thickBot="1" x14ac:dyDescent="0.25">
      <c r="A56" s="432" t="s">
        <v>95</v>
      </c>
      <c r="B56" s="413" t="s">
        <v>296</v>
      </c>
      <c r="C56" s="395">
        <f>'Z_6.1.sz.mell'!C56</f>
        <v>0</v>
      </c>
      <c r="D56" s="395">
        <f>'Z_6.1.sz.mell'!D56</f>
        <v>0</v>
      </c>
      <c r="E56" s="395">
        <f>'Z_6.1.sz.mell'!E56</f>
        <v>0</v>
      </c>
    </row>
    <row r="57" spans="1:5" s="96" customFormat="1" ht="12" customHeight="1" thickBot="1" x14ac:dyDescent="0.25">
      <c r="A57" s="433" t="s">
        <v>96</v>
      </c>
      <c r="B57" s="414" t="s">
        <v>425</v>
      </c>
      <c r="C57" s="395">
        <f>'Z_6.1.sz.mell'!C57</f>
        <v>0</v>
      </c>
      <c r="D57" s="395">
        <f>'Z_6.1.sz.mell'!D57</f>
        <v>0</v>
      </c>
      <c r="E57" s="395">
        <f>'Z_6.1.sz.mell'!E57</f>
        <v>0</v>
      </c>
    </row>
    <row r="58" spans="1:5" s="96" customFormat="1" ht="12" customHeight="1" thickBot="1" x14ac:dyDescent="0.25">
      <c r="A58" s="433" t="s">
        <v>299</v>
      </c>
      <c r="B58" s="414" t="s">
        <v>297</v>
      </c>
      <c r="C58" s="395">
        <f>'Z_6.1.sz.mell'!C58</f>
        <v>10626783</v>
      </c>
      <c r="D58" s="395">
        <f>'Z_6.1.sz.mell'!D58</f>
        <v>2689079</v>
      </c>
      <c r="E58" s="395">
        <f>'Z_6.1.sz.mell'!E58</f>
        <v>542170</v>
      </c>
    </row>
    <row r="59" spans="1:5" s="96" customFormat="1" ht="12" customHeight="1" thickBot="1" x14ac:dyDescent="0.25">
      <c r="A59" s="434" t="s">
        <v>300</v>
      </c>
      <c r="B59" s="415" t="s">
        <v>298</v>
      </c>
      <c r="C59" s="395">
        <f>'Z_6.1.sz.mell'!C59</f>
        <v>0</v>
      </c>
      <c r="D59" s="395">
        <f>'Z_6.1.sz.mell'!D59</f>
        <v>0</v>
      </c>
      <c r="E59" s="395">
        <f>'Z_6.1.sz.mell'!E59</f>
        <v>0</v>
      </c>
    </row>
    <row r="60" spans="1:5" s="96" customFormat="1" ht="12" customHeight="1" thickBot="1" x14ac:dyDescent="0.3">
      <c r="A60" s="32" t="s">
        <v>25</v>
      </c>
      <c r="B60" s="291" t="s">
        <v>301</v>
      </c>
      <c r="C60" s="395">
        <f>'Z_6.1.sz.mell'!C60</f>
        <v>0</v>
      </c>
      <c r="D60" s="395">
        <f>'Z_6.1.sz.mell'!D60</f>
        <v>23352346</v>
      </c>
      <c r="E60" s="395">
        <f>'Z_6.1.sz.mell'!E60</f>
        <v>17023000</v>
      </c>
    </row>
    <row r="61" spans="1:5" s="96" customFormat="1" ht="12" customHeight="1" thickBot="1" x14ac:dyDescent="0.25">
      <c r="A61" s="432" t="s">
        <v>180</v>
      </c>
      <c r="B61" s="413" t="s">
        <v>303</v>
      </c>
      <c r="C61" s="395">
        <f>'Z_6.1.sz.mell'!C61</f>
        <v>0</v>
      </c>
      <c r="D61" s="395">
        <f>'Z_6.1.sz.mell'!D61</f>
        <v>0</v>
      </c>
      <c r="E61" s="395">
        <f>'Z_6.1.sz.mell'!E61</f>
        <v>0</v>
      </c>
    </row>
    <row r="62" spans="1:5" s="96" customFormat="1" ht="12" customHeight="1" thickBot="1" x14ac:dyDescent="0.25">
      <c r="A62" s="433" t="s">
        <v>181</v>
      </c>
      <c r="B62" s="414" t="s">
        <v>426</v>
      </c>
      <c r="C62" s="395">
        <f>'Z_6.1.sz.mell'!C62</f>
        <v>0</v>
      </c>
      <c r="D62" s="395">
        <f>'Z_6.1.sz.mell'!D62</f>
        <v>0</v>
      </c>
      <c r="E62" s="395">
        <f>'Z_6.1.sz.mell'!E62</f>
        <v>0</v>
      </c>
    </row>
    <row r="63" spans="1:5" s="96" customFormat="1" ht="12" customHeight="1" thickBot="1" x14ac:dyDescent="0.25">
      <c r="A63" s="433" t="s">
        <v>230</v>
      </c>
      <c r="B63" s="414" t="s">
        <v>304</v>
      </c>
      <c r="C63" s="395">
        <f>'Z_6.1.sz.mell'!C63</f>
        <v>0</v>
      </c>
      <c r="D63" s="395">
        <f>'Z_6.1.sz.mell'!D63</f>
        <v>23352346</v>
      </c>
      <c r="E63" s="395">
        <f>'Z_6.1.sz.mell'!E63</f>
        <v>17023000</v>
      </c>
    </row>
    <row r="64" spans="1:5" s="96" customFormat="1" ht="12" customHeight="1" thickBot="1" x14ac:dyDescent="0.25">
      <c r="A64" s="434" t="s">
        <v>302</v>
      </c>
      <c r="B64" s="415" t="s">
        <v>305</v>
      </c>
      <c r="C64" s="395">
        <f>'Z_6.1.sz.mell'!C64</f>
        <v>0</v>
      </c>
      <c r="D64" s="395">
        <f>'Z_6.1.sz.mell'!D64</f>
        <v>0</v>
      </c>
      <c r="E64" s="395">
        <f>'Z_6.1.sz.mell'!E64</f>
        <v>0</v>
      </c>
    </row>
    <row r="65" spans="1:5" s="96" customFormat="1" ht="12" customHeight="1" thickBot="1" x14ac:dyDescent="0.3">
      <c r="A65" s="32" t="s">
        <v>26</v>
      </c>
      <c r="B65" s="21" t="s">
        <v>306</v>
      </c>
      <c r="C65" s="395">
        <f>'Z_6.1.sz.mell'!C65</f>
        <v>156255493</v>
      </c>
      <c r="D65" s="395">
        <f>'Z_6.1.sz.mell'!D65</f>
        <v>232671246</v>
      </c>
      <c r="E65" s="395">
        <f>'Z_6.1.sz.mell'!E65</f>
        <v>222801782</v>
      </c>
    </row>
    <row r="66" spans="1:5" s="96" customFormat="1" ht="12" customHeight="1" thickBot="1" x14ac:dyDescent="0.25">
      <c r="A66" s="435" t="s">
        <v>393</v>
      </c>
      <c r="B66" s="291" t="s">
        <v>308</v>
      </c>
      <c r="C66" s="395">
        <f>'Z_6.1.sz.mell'!C66</f>
        <v>0</v>
      </c>
      <c r="D66" s="395">
        <f>'Z_6.1.sz.mell'!D66</f>
        <v>25102000</v>
      </c>
      <c r="E66" s="395">
        <f>'Z_6.1.sz.mell'!E66</f>
        <v>25102000</v>
      </c>
    </row>
    <row r="67" spans="1:5" s="96" customFormat="1" ht="12" customHeight="1" thickBot="1" x14ac:dyDescent="0.25">
      <c r="A67" s="432" t="s">
        <v>336</v>
      </c>
      <c r="B67" s="413" t="s">
        <v>309</v>
      </c>
      <c r="C67" s="395">
        <f>'Z_6.1.sz.mell'!C67</f>
        <v>0</v>
      </c>
      <c r="D67" s="395">
        <f>'Z_6.1.sz.mell'!D67</f>
        <v>0</v>
      </c>
      <c r="E67" s="395">
        <f>'Z_6.1.sz.mell'!E67</f>
        <v>0</v>
      </c>
    </row>
    <row r="68" spans="1:5" s="96" customFormat="1" ht="12" customHeight="1" thickBot="1" x14ac:dyDescent="0.25">
      <c r="A68" s="433" t="s">
        <v>345</v>
      </c>
      <c r="B68" s="414" t="s">
        <v>310</v>
      </c>
      <c r="C68" s="395">
        <f>'Z_6.1.sz.mell'!C68</f>
        <v>0</v>
      </c>
      <c r="D68" s="395">
        <f>'Z_6.1.sz.mell'!D68</f>
        <v>25102000</v>
      </c>
      <c r="E68" s="395">
        <f>'Z_6.1.sz.mell'!E68</f>
        <v>25102000</v>
      </c>
    </row>
    <row r="69" spans="1:5" s="96" customFormat="1" ht="12" customHeight="1" thickBot="1" x14ac:dyDescent="0.25">
      <c r="A69" s="442" t="s">
        <v>346</v>
      </c>
      <c r="B69" s="777" t="s">
        <v>311</v>
      </c>
      <c r="C69" s="395">
        <f>'Z_6.1.sz.mell'!C69</f>
        <v>0</v>
      </c>
      <c r="D69" s="395">
        <f>'Z_6.1.sz.mell'!D69</f>
        <v>0</v>
      </c>
      <c r="E69" s="395">
        <f>'Z_6.1.sz.mell'!E69</f>
        <v>0</v>
      </c>
    </row>
    <row r="70" spans="1:5" s="96" customFormat="1" ht="12" customHeight="1" thickBot="1" x14ac:dyDescent="0.25">
      <c r="A70" s="435" t="s">
        <v>312</v>
      </c>
      <c r="B70" s="291" t="s">
        <v>313</v>
      </c>
      <c r="C70" s="395">
        <f>'Z_6.1.sz.mell'!C70</f>
        <v>0</v>
      </c>
      <c r="D70" s="395">
        <f>'Z_6.1.sz.mell'!D70</f>
        <v>0</v>
      </c>
      <c r="E70" s="395">
        <f>'Z_6.1.sz.mell'!E70</f>
        <v>0</v>
      </c>
    </row>
    <row r="71" spans="1:5" s="96" customFormat="1" ht="12" customHeight="1" thickBot="1" x14ac:dyDescent="0.25">
      <c r="A71" s="432" t="s">
        <v>148</v>
      </c>
      <c r="B71" s="557" t="s">
        <v>314</v>
      </c>
      <c r="C71" s="395">
        <f>'Z_6.1.sz.mell'!C71</f>
        <v>0</v>
      </c>
      <c r="D71" s="395">
        <f>'Z_6.1.sz.mell'!D71</f>
        <v>0</v>
      </c>
      <c r="E71" s="395">
        <f>'Z_6.1.sz.mell'!E71</f>
        <v>0</v>
      </c>
    </row>
    <row r="72" spans="1:5" s="96" customFormat="1" ht="12" customHeight="1" thickBot="1" x14ac:dyDescent="0.25">
      <c r="A72" s="433" t="s">
        <v>149</v>
      </c>
      <c r="B72" s="557" t="s">
        <v>570</v>
      </c>
      <c r="C72" s="395">
        <f>'Z_6.1.sz.mell'!C72</f>
        <v>0</v>
      </c>
      <c r="D72" s="395">
        <f>'Z_6.1.sz.mell'!D72</f>
        <v>0</v>
      </c>
      <c r="E72" s="395">
        <f>'Z_6.1.sz.mell'!E72</f>
        <v>0</v>
      </c>
    </row>
    <row r="73" spans="1:5" s="96" customFormat="1" ht="12" customHeight="1" thickBot="1" x14ac:dyDescent="0.25">
      <c r="A73" s="433" t="s">
        <v>337</v>
      </c>
      <c r="B73" s="557" t="s">
        <v>315</v>
      </c>
      <c r="C73" s="395">
        <f>'Z_6.1.sz.mell'!C73</f>
        <v>0</v>
      </c>
      <c r="D73" s="395">
        <f>'Z_6.1.sz.mell'!D73</f>
        <v>0</v>
      </c>
      <c r="E73" s="395">
        <f>'Z_6.1.sz.mell'!E73</f>
        <v>0</v>
      </c>
    </row>
    <row r="74" spans="1:5" s="96" customFormat="1" ht="12" customHeight="1" thickBot="1" x14ac:dyDescent="0.3">
      <c r="A74" s="434" t="s">
        <v>338</v>
      </c>
      <c r="B74" s="558" t="s">
        <v>571</v>
      </c>
      <c r="C74" s="395">
        <f>'Z_6.1.sz.mell'!C74</f>
        <v>0</v>
      </c>
      <c r="D74" s="395">
        <f>'Z_6.1.sz.mell'!D74</f>
        <v>0</v>
      </c>
      <c r="E74" s="395">
        <f>'Z_6.1.sz.mell'!E74</f>
        <v>0</v>
      </c>
    </row>
    <row r="75" spans="1:5" s="96" customFormat="1" ht="12" customHeight="1" thickBot="1" x14ac:dyDescent="0.25">
      <c r="A75" s="435" t="s">
        <v>316</v>
      </c>
      <c r="B75" s="291" t="s">
        <v>317</v>
      </c>
      <c r="C75" s="395">
        <f>'Z_6.1.sz.mell'!C75</f>
        <v>99506649</v>
      </c>
      <c r="D75" s="395">
        <f>'Z_6.1.sz.mell'!D75</f>
        <v>99506649</v>
      </c>
      <c r="E75" s="395">
        <f>'Z_6.1.sz.mell'!E75</f>
        <v>99506649</v>
      </c>
    </row>
    <row r="76" spans="1:5" s="96" customFormat="1" ht="12" customHeight="1" thickBot="1" x14ac:dyDescent="0.25">
      <c r="A76" s="432" t="s">
        <v>339</v>
      </c>
      <c r="B76" s="413" t="s">
        <v>318</v>
      </c>
      <c r="C76" s="395">
        <f>'Z_6.1.sz.mell'!C76</f>
        <v>99506649</v>
      </c>
      <c r="D76" s="395">
        <f>'Z_6.1.sz.mell'!D76</f>
        <v>99506649</v>
      </c>
      <c r="E76" s="395">
        <f>'Z_6.1.sz.mell'!E76</f>
        <v>99506649</v>
      </c>
    </row>
    <row r="77" spans="1:5" s="96" customFormat="1" ht="12" customHeight="1" thickBot="1" x14ac:dyDescent="0.25">
      <c r="A77" s="434" t="s">
        <v>340</v>
      </c>
      <c r="B77" s="415" t="s">
        <v>319</v>
      </c>
      <c r="C77" s="395">
        <f>'Z_6.1.sz.mell'!C77</f>
        <v>0</v>
      </c>
      <c r="D77" s="395">
        <f>'Z_6.1.sz.mell'!D77</f>
        <v>0</v>
      </c>
      <c r="E77" s="395">
        <f>'Z_6.1.sz.mell'!E77</f>
        <v>0</v>
      </c>
    </row>
    <row r="78" spans="1:5" s="95" customFormat="1" ht="12" customHeight="1" thickBot="1" x14ac:dyDescent="0.25">
      <c r="A78" s="435" t="s">
        <v>320</v>
      </c>
      <c r="B78" s="291" t="s">
        <v>321</v>
      </c>
      <c r="C78" s="395">
        <f>'Z_6.1.sz.mell'!C78</f>
        <v>0</v>
      </c>
      <c r="D78" s="395">
        <f>'Z_6.1.sz.mell'!D78</f>
        <v>2290030</v>
      </c>
      <c r="E78" s="395">
        <f>'Z_6.1.sz.mell'!E78</f>
        <v>2290030</v>
      </c>
    </row>
    <row r="79" spans="1:5" s="96" customFormat="1" ht="12" customHeight="1" thickBot="1" x14ac:dyDescent="0.25">
      <c r="A79" s="432" t="s">
        <v>341</v>
      </c>
      <c r="B79" s="413" t="s">
        <v>322</v>
      </c>
      <c r="C79" s="395">
        <f>'Z_6.1.sz.mell'!C79</f>
        <v>0</v>
      </c>
      <c r="D79" s="395">
        <f>'Z_6.1.sz.mell'!D79</f>
        <v>2290030</v>
      </c>
      <c r="E79" s="395">
        <f>'Z_6.1.sz.mell'!E79</f>
        <v>2290030</v>
      </c>
    </row>
    <row r="80" spans="1:5" s="96" customFormat="1" ht="12" customHeight="1" thickBot="1" x14ac:dyDescent="0.25">
      <c r="A80" s="433" t="s">
        <v>342</v>
      </c>
      <c r="B80" s="414" t="s">
        <v>323</v>
      </c>
      <c r="C80" s="395">
        <f>'Z_6.1.sz.mell'!C80</f>
        <v>0</v>
      </c>
      <c r="D80" s="395">
        <f>'Z_6.1.sz.mell'!D80</f>
        <v>0</v>
      </c>
      <c r="E80" s="395">
        <f>'Z_6.1.sz.mell'!E80</f>
        <v>0</v>
      </c>
    </row>
    <row r="81" spans="1:5" s="96" customFormat="1" ht="12" customHeight="1" thickBot="1" x14ac:dyDescent="0.25">
      <c r="A81" s="434" t="s">
        <v>343</v>
      </c>
      <c r="B81" s="415" t="s">
        <v>572</v>
      </c>
      <c r="C81" s="395">
        <f>'Z_6.1.sz.mell'!C81</f>
        <v>0</v>
      </c>
      <c r="D81" s="395">
        <f>'Z_6.1.sz.mell'!D81</f>
        <v>0</v>
      </c>
      <c r="E81" s="395">
        <f>'Z_6.1.sz.mell'!E81</f>
        <v>0</v>
      </c>
    </row>
    <row r="82" spans="1:5" s="96" customFormat="1" ht="12" customHeight="1" thickBot="1" x14ac:dyDescent="0.25">
      <c r="A82" s="435" t="s">
        <v>324</v>
      </c>
      <c r="B82" s="291" t="s">
        <v>344</v>
      </c>
      <c r="C82" s="395">
        <f>'Z_6.1.sz.mell'!C82</f>
        <v>0</v>
      </c>
      <c r="D82" s="395">
        <f>'Z_6.1.sz.mell'!D82</f>
        <v>0</v>
      </c>
      <c r="E82" s="395">
        <f>'Z_6.1.sz.mell'!E82</f>
        <v>0</v>
      </c>
    </row>
    <row r="83" spans="1:5" s="96" customFormat="1" ht="12" customHeight="1" thickBot="1" x14ac:dyDescent="0.25">
      <c r="A83" s="436" t="s">
        <v>325</v>
      </c>
      <c r="B83" s="413" t="s">
        <v>326</v>
      </c>
      <c r="C83" s="395">
        <f>'Z_6.1.sz.mell'!C83</f>
        <v>0</v>
      </c>
      <c r="D83" s="395">
        <f>'Z_6.1.sz.mell'!D83</f>
        <v>0</v>
      </c>
      <c r="E83" s="395">
        <f>'Z_6.1.sz.mell'!E83</f>
        <v>0</v>
      </c>
    </row>
    <row r="84" spans="1:5" s="96" customFormat="1" ht="12" customHeight="1" thickBot="1" x14ac:dyDescent="0.25">
      <c r="A84" s="437" t="s">
        <v>327</v>
      </c>
      <c r="B84" s="414" t="s">
        <v>328</v>
      </c>
      <c r="C84" s="395">
        <f>'Z_6.1.sz.mell'!C84</f>
        <v>0</v>
      </c>
      <c r="D84" s="395">
        <f>'Z_6.1.sz.mell'!D84</f>
        <v>0</v>
      </c>
      <c r="E84" s="395">
        <f>'Z_6.1.sz.mell'!E84</f>
        <v>0</v>
      </c>
    </row>
    <row r="85" spans="1:5" s="96" customFormat="1" ht="12" customHeight="1" thickBot="1" x14ac:dyDescent="0.25">
      <c r="A85" s="437" t="s">
        <v>329</v>
      </c>
      <c r="B85" s="414" t="s">
        <v>330</v>
      </c>
      <c r="C85" s="395">
        <f>'Z_6.1.sz.mell'!C85</f>
        <v>0</v>
      </c>
      <c r="D85" s="395">
        <f>'Z_6.1.sz.mell'!D85</f>
        <v>0</v>
      </c>
      <c r="E85" s="395">
        <f>'Z_6.1.sz.mell'!E85</f>
        <v>0</v>
      </c>
    </row>
    <row r="86" spans="1:5" s="95" customFormat="1" ht="12" customHeight="1" thickBot="1" x14ac:dyDescent="0.25">
      <c r="A86" s="438" t="s">
        <v>331</v>
      </c>
      <c r="B86" s="415" t="s">
        <v>332</v>
      </c>
      <c r="C86" s="395">
        <f>'Z_6.1.sz.mell'!C86</f>
        <v>0</v>
      </c>
      <c r="D86" s="395">
        <f>'Z_6.1.sz.mell'!D86</f>
        <v>0</v>
      </c>
      <c r="E86" s="395">
        <f>'Z_6.1.sz.mell'!E86</f>
        <v>0</v>
      </c>
    </row>
    <row r="87" spans="1:5" s="95" customFormat="1" ht="12" customHeight="1" thickBot="1" x14ac:dyDescent="0.25">
      <c r="A87" s="435" t="s">
        <v>333</v>
      </c>
      <c r="B87" s="291" t="s">
        <v>474</v>
      </c>
      <c r="C87" s="395">
        <f>'Z_6.1.sz.mell'!C87</f>
        <v>0</v>
      </c>
      <c r="D87" s="395">
        <f>'Z_6.1.sz.mell'!D87</f>
        <v>0</v>
      </c>
      <c r="E87" s="395">
        <f>'Z_6.1.sz.mell'!E87</f>
        <v>0</v>
      </c>
    </row>
    <row r="88" spans="1:5" s="95" customFormat="1" ht="12" customHeight="1" thickBot="1" x14ac:dyDescent="0.25">
      <c r="A88" s="435" t="s">
        <v>506</v>
      </c>
      <c r="B88" s="291" t="s">
        <v>334</v>
      </c>
      <c r="C88" s="395">
        <f>'Z_6.1.sz.mell'!C88</f>
        <v>0</v>
      </c>
      <c r="D88" s="395">
        <f>'Z_6.1.sz.mell'!D88</f>
        <v>0</v>
      </c>
      <c r="E88" s="395">
        <f>'Z_6.1.sz.mell'!E88</f>
        <v>0</v>
      </c>
    </row>
    <row r="89" spans="1:5" s="95" customFormat="1" ht="12" customHeight="1" thickBot="1" x14ac:dyDescent="0.25">
      <c r="A89" s="435" t="s">
        <v>507</v>
      </c>
      <c r="B89" s="420" t="s">
        <v>477</v>
      </c>
      <c r="C89" s="395">
        <f>'Z_6.1.sz.mell'!C89</f>
        <v>99506649</v>
      </c>
      <c r="D89" s="395">
        <f>'Z_6.1.sz.mell'!D89</f>
        <v>126898679</v>
      </c>
      <c r="E89" s="395">
        <f>'Z_6.1.sz.mell'!E89</f>
        <v>126898679</v>
      </c>
    </row>
    <row r="90" spans="1:5" s="95" customFormat="1" ht="12" customHeight="1" thickBot="1" x14ac:dyDescent="0.25">
      <c r="A90" s="439" t="s">
        <v>508</v>
      </c>
      <c r="B90" s="421" t="s">
        <v>509</v>
      </c>
      <c r="C90" s="395">
        <f>'Z_6.1.sz.mell'!C90</f>
        <v>255762142</v>
      </c>
      <c r="D90" s="395">
        <f>'Z_6.1.sz.mell'!D90</f>
        <v>359569925</v>
      </c>
      <c r="E90" s="395">
        <f>'Z_6.1.sz.mell'!E90</f>
        <v>349700461</v>
      </c>
    </row>
    <row r="91" spans="1:5" s="96" customFormat="1" ht="15.15" customHeight="1" thickBot="1" x14ac:dyDescent="0.3">
      <c r="A91" s="236"/>
      <c r="B91" s="237"/>
      <c r="C91" s="361"/>
    </row>
    <row r="92" spans="1:5" s="67" customFormat="1" ht="16.5" customHeight="1" thickBot="1" x14ac:dyDescent="0.3">
      <c r="A92" s="1714" t="s">
        <v>56</v>
      </c>
      <c r="B92" s="1759"/>
      <c r="C92" s="1759"/>
      <c r="D92" s="1759"/>
      <c r="E92" s="1760"/>
    </row>
    <row r="93" spans="1:5" s="97" customFormat="1" ht="12" customHeight="1" thickBot="1" x14ac:dyDescent="0.3">
      <c r="A93" s="406" t="s">
        <v>18</v>
      </c>
      <c r="B93" s="28" t="s">
        <v>513</v>
      </c>
      <c r="C93" s="395">
        <f>'Z_6.1.sz.mell'!C93</f>
        <v>104762517</v>
      </c>
      <c r="D93" s="395">
        <f>'Z_6.1.sz.mell'!D93</f>
        <v>105156174</v>
      </c>
      <c r="E93" s="395">
        <f>'Z_6.1.sz.mell'!E93</f>
        <v>74201278</v>
      </c>
    </row>
    <row r="94" spans="1:5" ht="12" customHeight="1" thickBot="1" x14ac:dyDescent="0.3">
      <c r="A94" s="440" t="s">
        <v>97</v>
      </c>
      <c r="B94" s="10" t="s">
        <v>49</v>
      </c>
      <c r="C94" s="395">
        <f>'Z_6.1.sz.mell'!C94</f>
        <v>31476574</v>
      </c>
      <c r="D94" s="395">
        <f>'Z_6.1.sz.mell'!D94</f>
        <v>32556345</v>
      </c>
      <c r="E94" s="395">
        <f>'Z_6.1.sz.mell'!E94</f>
        <v>30770557</v>
      </c>
    </row>
    <row r="95" spans="1:5" ht="12" customHeight="1" thickBot="1" x14ac:dyDescent="0.3">
      <c r="A95" s="433" t="s">
        <v>98</v>
      </c>
      <c r="B95" s="8" t="s">
        <v>182</v>
      </c>
      <c r="C95" s="395">
        <f>'Z_6.1.sz.mell'!C95</f>
        <v>5289542</v>
      </c>
      <c r="D95" s="395">
        <f>'Z_6.1.sz.mell'!D95</f>
        <v>5351593</v>
      </c>
      <c r="E95" s="395">
        <f>'Z_6.1.sz.mell'!E95</f>
        <v>4821682</v>
      </c>
    </row>
    <row r="96" spans="1:5" ht="12" customHeight="1" thickBot="1" x14ac:dyDescent="0.3">
      <c r="A96" s="433" t="s">
        <v>99</v>
      </c>
      <c r="B96" s="8" t="s">
        <v>139</v>
      </c>
      <c r="C96" s="395">
        <f>'Z_6.1.sz.mell'!C96</f>
        <v>63210621</v>
      </c>
      <c r="D96" s="395">
        <f>'Z_6.1.sz.mell'!D96</f>
        <v>61502273</v>
      </c>
      <c r="E96" s="395">
        <f>'Z_6.1.sz.mell'!E96</f>
        <v>34461076</v>
      </c>
    </row>
    <row r="97" spans="1:5" ht="12" customHeight="1" thickBot="1" x14ac:dyDescent="0.3">
      <c r="A97" s="433" t="s">
        <v>100</v>
      </c>
      <c r="B97" s="11" t="s">
        <v>183</v>
      </c>
      <c r="C97" s="395">
        <f>'Z_6.1.sz.mell'!C97</f>
        <v>700000</v>
      </c>
      <c r="D97" s="395">
        <f>'Z_6.1.sz.mell'!D97</f>
        <v>980000</v>
      </c>
      <c r="E97" s="395">
        <f>'Z_6.1.sz.mell'!E97</f>
        <v>540000</v>
      </c>
    </row>
    <row r="98" spans="1:5" ht="12" customHeight="1" thickBot="1" x14ac:dyDescent="0.3">
      <c r="A98" s="433" t="s">
        <v>111</v>
      </c>
      <c r="B98" s="19" t="s">
        <v>184</v>
      </c>
      <c r="C98" s="395">
        <f>'Z_6.1.sz.mell'!C98</f>
        <v>4085780</v>
      </c>
      <c r="D98" s="395">
        <f>'Z_6.1.sz.mell'!D98</f>
        <v>4765963</v>
      </c>
      <c r="E98" s="395">
        <f>'Z_6.1.sz.mell'!E98</f>
        <v>3607963</v>
      </c>
    </row>
    <row r="99" spans="1:5" ht="12" customHeight="1" thickBot="1" x14ac:dyDescent="0.3">
      <c r="A99" s="433" t="s">
        <v>101</v>
      </c>
      <c r="B99" s="8" t="s">
        <v>510</v>
      </c>
      <c r="C99" s="395">
        <f>'Z_6.1.sz.mell'!C99</f>
        <v>146100</v>
      </c>
      <c r="D99" s="395">
        <f>'Z_6.1.sz.mell'!D99</f>
        <v>147620</v>
      </c>
      <c r="E99" s="395">
        <f>'Z_6.1.sz.mell'!E99</f>
        <v>147620</v>
      </c>
    </row>
    <row r="100" spans="1:5" ht="12" customHeight="1" thickBot="1" x14ac:dyDescent="0.25">
      <c r="A100" s="433" t="s">
        <v>102</v>
      </c>
      <c r="B100" s="140" t="s">
        <v>440</v>
      </c>
      <c r="C100" s="395">
        <f>'Z_6.1.sz.mell'!C100</f>
        <v>0</v>
      </c>
      <c r="D100" s="395">
        <f>'Z_6.1.sz.mell'!D100</f>
        <v>0</v>
      </c>
      <c r="E100" s="395">
        <f>'Z_6.1.sz.mell'!E100</f>
        <v>0</v>
      </c>
    </row>
    <row r="101" spans="1:5" ht="12" customHeight="1" thickBot="1" x14ac:dyDescent="0.25">
      <c r="A101" s="433" t="s">
        <v>112</v>
      </c>
      <c r="B101" s="140" t="s">
        <v>439</v>
      </c>
      <c r="C101" s="395">
        <f>'Z_6.1.sz.mell'!C101</f>
        <v>0</v>
      </c>
      <c r="D101" s="395">
        <f>'Z_6.1.sz.mell'!D101</f>
        <v>0</v>
      </c>
      <c r="E101" s="395">
        <f>'Z_6.1.sz.mell'!E101</f>
        <v>0</v>
      </c>
    </row>
    <row r="102" spans="1:5" ht="12" customHeight="1" thickBot="1" x14ac:dyDescent="0.25">
      <c r="A102" s="433" t="s">
        <v>113</v>
      </c>
      <c r="B102" s="140" t="s">
        <v>350</v>
      </c>
      <c r="C102" s="395">
        <f>'Z_6.1.sz.mell'!C102</f>
        <v>0</v>
      </c>
      <c r="D102" s="395">
        <f>'Z_6.1.sz.mell'!D102</f>
        <v>0</v>
      </c>
      <c r="E102" s="395">
        <f>'Z_6.1.sz.mell'!E102</f>
        <v>0</v>
      </c>
    </row>
    <row r="103" spans="1:5" ht="12" customHeight="1" thickBot="1" x14ac:dyDescent="0.3">
      <c r="A103" s="433" t="s">
        <v>114</v>
      </c>
      <c r="B103" s="141" t="s">
        <v>351</v>
      </c>
      <c r="C103" s="395">
        <f>'Z_6.1.sz.mell'!C103</f>
        <v>0</v>
      </c>
      <c r="D103" s="395">
        <f>'Z_6.1.sz.mell'!D103</f>
        <v>0</v>
      </c>
      <c r="E103" s="395">
        <f>'Z_6.1.sz.mell'!E103</f>
        <v>0</v>
      </c>
    </row>
    <row r="104" spans="1:5" ht="12" customHeight="1" thickBot="1" x14ac:dyDescent="0.3">
      <c r="A104" s="433" t="s">
        <v>115</v>
      </c>
      <c r="B104" s="141" t="s">
        <v>352</v>
      </c>
      <c r="C104" s="395">
        <f>'Z_6.1.sz.mell'!C104</f>
        <v>0</v>
      </c>
      <c r="D104" s="395">
        <f>'Z_6.1.sz.mell'!D104</f>
        <v>0</v>
      </c>
      <c r="E104" s="395">
        <f>'Z_6.1.sz.mell'!E104</f>
        <v>0</v>
      </c>
    </row>
    <row r="105" spans="1:5" ht="12" customHeight="1" thickBot="1" x14ac:dyDescent="0.25">
      <c r="A105" s="433" t="s">
        <v>117</v>
      </c>
      <c r="B105" s="140" t="s">
        <v>353</v>
      </c>
      <c r="C105" s="395">
        <f>'Z_6.1.sz.mell'!C105</f>
        <v>2557680</v>
      </c>
      <c r="D105" s="395">
        <f>'Z_6.1.sz.mell'!D105</f>
        <v>2838343</v>
      </c>
      <c r="E105" s="395">
        <f>'Z_6.1.sz.mell'!E105</f>
        <v>2838343</v>
      </c>
    </row>
    <row r="106" spans="1:5" ht="12" customHeight="1" thickBot="1" x14ac:dyDescent="0.25">
      <c r="A106" s="433" t="s">
        <v>185</v>
      </c>
      <c r="B106" s="140" t="s">
        <v>354</v>
      </c>
      <c r="C106" s="395">
        <f>'Z_6.1.sz.mell'!C106</f>
        <v>0</v>
      </c>
      <c r="D106" s="395">
        <f>'Z_6.1.sz.mell'!D106</f>
        <v>0</v>
      </c>
      <c r="E106" s="395">
        <f>'Z_6.1.sz.mell'!E106</f>
        <v>0</v>
      </c>
    </row>
    <row r="107" spans="1:5" ht="12" customHeight="1" thickBot="1" x14ac:dyDescent="0.3">
      <c r="A107" s="433" t="s">
        <v>348</v>
      </c>
      <c r="B107" s="141" t="s">
        <v>355</v>
      </c>
      <c r="C107" s="395">
        <f>'Z_6.1.sz.mell'!C107</f>
        <v>0</v>
      </c>
      <c r="D107" s="395">
        <f>'Z_6.1.sz.mell'!D107</f>
        <v>398000</v>
      </c>
      <c r="E107" s="395">
        <f>'Z_6.1.sz.mell'!E107</f>
        <v>0</v>
      </c>
    </row>
    <row r="108" spans="1:5" ht="12" customHeight="1" thickBot="1" x14ac:dyDescent="0.3">
      <c r="A108" s="441" t="s">
        <v>349</v>
      </c>
      <c r="B108" s="142" t="s">
        <v>356</v>
      </c>
      <c r="C108" s="395">
        <f>'Z_6.1.sz.mell'!C108</f>
        <v>0</v>
      </c>
      <c r="D108" s="395">
        <f>'Z_6.1.sz.mell'!D108</f>
        <v>0</v>
      </c>
      <c r="E108" s="395">
        <f>'Z_6.1.sz.mell'!E108</f>
        <v>0</v>
      </c>
    </row>
    <row r="109" spans="1:5" ht="12" customHeight="1" thickBot="1" x14ac:dyDescent="0.3">
      <c r="A109" s="433" t="s">
        <v>437</v>
      </c>
      <c r="B109" s="142" t="s">
        <v>357</v>
      </c>
      <c r="C109" s="395">
        <f>'Z_6.1.sz.mell'!C109</f>
        <v>0</v>
      </c>
      <c r="D109" s="395">
        <f>'Z_6.1.sz.mell'!D109</f>
        <v>0</v>
      </c>
      <c r="E109" s="395">
        <f>'Z_6.1.sz.mell'!E109</f>
        <v>0</v>
      </c>
    </row>
    <row r="110" spans="1:5" ht="12" customHeight="1" thickBot="1" x14ac:dyDescent="0.3">
      <c r="A110" s="433" t="s">
        <v>438</v>
      </c>
      <c r="B110" s="141" t="s">
        <v>358</v>
      </c>
      <c r="C110" s="395">
        <f>'Z_6.1.sz.mell'!C110</f>
        <v>1382000</v>
      </c>
      <c r="D110" s="395">
        <f>'Z_6.1.sz.mell'!D110</f>
        <v>1382000</v>
      </c>
      <c r="E110" s="395">
        <f>'Z_6.1.sz.mell'!E110</f>
        <v>622000</v>
      </c>
    </row>
    <row r="111" spans="1:5" ht="12" customHeight="1" thickBot="1" x14ac:dyDescent="0.3">
      <c r="A111" s="433" t="s">
        <v>442</v>
      </c>
      <c r="B111" s="11" t="s">
        <v>50</v>
      </c>
      <c r="C111" s="395">
        <f>'Z_6.1.sz.mell'!C111</f>
        <v>0</v>
      </c>
      <c r="D111" s="395">
        <f>'Z_6.1.sz.mell'!D111</f>
        <v>0</v>
      </c>
      <c r="E111" s="395">
        <f>'Z_6.1.sz.mell'!E111</f>
        <v>0</v>
      </c>
    </row>
    <row r="112" spans="1:5" ht="12" customHeight="1" thickBot="1" x14ac:dyDescent="0.3">
      <c r="A112" s="434" t="s">
        <v>443</v>
      </c>
      <c r="B112" s="8" t="s">
        <v>511</v>
      </c>
      <c r="C112" s="395">
        <f>'Z_6.1.sz.mell'!C112</f>
        <v>0</v>
      </c>
      <c r="D112" s="395">
        <f>'Z_6.1.sz.mell'!D112</f>
        <v>0</v>
      </c>
      <c r="E112" s="395">
        <f>'Z_6.1.sz.mell'!E112</f>
        <v>0</v>
      </c>
    </row>
    <row r="113" spans="1:5" ht="12" customHeight="1" thickBot="1" x14ac:dyDescent="0.3">
      <c r="A113" s="442" t="s">
        <v>444</v>
      </c>
      <c r="B113" s="143" t="s">
        <v>512</v>
      </c>
      <c r="C113" s="395">
        <f>'Z_6.1.sz.mell'!C113</f>
        <v>0</v>
      </c>
      <c r="D113" s="395">
        <f>'Z_6.1.sz.mell'!D113</f>
        <v>0</v>
      </c>
      <c r="E113" s="395">
        <f>'Z_6.1.sz.mell'!E113</f>
        <v>0</v>
      </c>
    </row>
    <row r="114" spans="1:5" ht="12" customHeight="1" thickBot="1" x14ac:dyDescent="0.3">
      <c r="A114" s="32" t="s">
        <v>19</v>
      </c>
      <c r="B114" s="27" t="s">
        <v>359</v>
      </c>
      <c r="C114" s="395">
        <f>'Z_6.1.sz.mell'!C114</f>
        <v>102840261</v>
      </c>
      <c r="D114" s="395">
        <f>'Z_6.1.sz.mell'!D114</f>
        <v>177206703</v>
      </c>
      <c r="E114" s="395">
        <f>'Z_6.1.sz.mell'!E114</f>
        <v>85074382</v>
      </c>
    </row>
    <row r="115" spans="1:5" ht="12" customHeight="1" thickBot="1" x14ac:dyDescent="0.3">
      <c r="A115" s="432" t="s">
        <v>103</v>
      </c>
      <c r="B115" s="8" t="s">
        <v>229</v>
      </c>
      <c r="C115" s="395">
        <f>'Z_6.1.sz.mell'!C115</f>
        <v>78096049</v>
      </c>
      <c r="D115" s="395">
        <f>'Z_6.1.sz.mell'!D115</f>
        <v>117065131</v>
      </c>
      <c r="E115" s="395">
        <f>'Z_6.1.sz.mell'!E115</f>
        <v>60455726</v>
      </c>
    </row>
    <row r="116" spans="1:5" ht="12" customHeight="1" thickBot="1" x14ac:dyDescent="0.3">
      <c r="A116" s="432" t="s">
        <v>104</v>
      </c>
      <c r="B116" s="12" t="s">
        <v>363</v>
      </c>
      <c r="C116" s="395">
        <f>'Z_6.1.sz.mell'!C116</f>
        <v>0</v>
      </c>
      <c r="D116" s="395">
        <f>'Z_6.1.sz.mell'!D116</f>
        <v>0</v>
      </c>
      <c r="E116" s="395">
        <f>'Z_6.1.sz.mell'!E116</f>
        <v>0</v>
      </c>
    </row>
    <row r="117" spans="1:5" ht="12" customHeight="1" thickBot="1" x14ac:dyDescent="0.3">
      <c r="A117" s="432" t="s">
        <v>105</v>
      </c>
      <c r="B117" s="12" t="s">
        <v>186</v>
      </c>
      <c r="C117" s="395">
        <f>'Z_6.1.sz.mell'!C117</f>
        <v>24744212</v>
      </c>
      <c r="D117" s="395">
        <f>'Z_6.1.sz.mell'!D117</f>
        <v>60077572</v>
      </c>
      <c r="E117" s="395">
        <f>'Z_6.1.sz.mell'!E117</f>
        <v>24568656</v>
      </c>
    </row>
    <row r="118" spans="1:5" ht="12" customHeight="1" thickBot="1" x14ac:dyDescent="0.3">
      <c r="A118" s="432" t="s">
        <v>106</v>
      </c>
      <c r="B118" s="12" t="s">
        <v>364</v>
      </c>
      <c r="C118" s="395">
        <f>'Z_6.1.sz.mell'!C118</f>
        <v>0</v>
      </c>
      <c r="D118" s="395">
        <f>'Z_6.1.sz.mell'!D118</f>
        <v>0</v>
      </c>
      <c r="E118" s="395">
        <f>'Z_6.1.sz.mell'!E118</f>
        <v>0</v>
      </c>
    </row>
    <row r="119" spans="1:5" ht="12" customHeight="1" thickBot="1" x14ac:dyDescent="0.3">
      <c r="A119" s="432" t="s">
        <v>107</v>
      </c>
      <c r="B119" s="293" t="s">
        <v>231</v>
      </c>
      <c r="C119" s="395">
        <f>'Z_6.1.sz.mell'!C119</f>
        <v>0</v>
      </c>
      <c r="D119" s="395">
        <f>'Z_6.1.sz.mell'!D119</f>
        <v>64000</v>
      </c>
      <c r="E119" s="395">
        <f>'Z_6.1.sz.mell'!E119</f>
        <v>50000</v>
      </c>
    </row>
    <row r="120" spans="1:5" ht="12" customHeight="1" thickBot="1" x14ac:dyDescent="0.3">
      <c r="A120" s="432" t="s">
        <v>116</v>
      </c>
      <c r="B120" s="292" t="s">
        <v>427</v>
      </c>
      <c r="C120" s="395">
        <f>'Z_6.1.sz.mell'!C120</f>
        <v>0</v>
      </c>
      <c r="D120" s="395">
        <f>'Z_6.1.sz.mell'!D120</f>
        <v>0</v>
      </c>
      <c r="E120" s="395">
        <f>'Z_6.1.sz.mell'!E120</f>
        <v>0</v>
      </c>
    </row>
    <row r="121" spans="1:5" ht="12" customHeight="1" thickBot="1" x14ac:dyDescent="0.3">
      <c r="A121" s="432" t="s">
        <v>118</v>
      </c>
      <c r="B121" s="409" t="s">
        <v>369</v>
      </c>
      <c r="C121" s="395">
        <f>'Z_6.1.sz.mell'!C121</f>
        <v>0</v>
      </c>
      <c r="D121" s="395">
        <f>'Z_6.1.sz.mell'!D121</f>
        <v>0</v>
      </c>
      <c r="E121" s="395">
        <f>'Z_6.1.sz.mell'!E121</f>
        <v>0</v>
      </c>
    </row>
    <row r="122" spans="1:5" ht="12" customHeight="1" thickBot="1" x14ac:dyDescent="0.3">
      <c r="A122" s="432" t="s">
        <v>187</v>
      </c>
      <c r="B122" s="141" t="s">
        <v>352</v>
      </c>
      <c r="C122" s="395">
        <f>'Z_6.1.sz.mell'!C122</f>
        <v>0</v>
      </c>
      <c r="D122" s="395">
        <f>'Z_6.1.sz.mell'!D122</f>
        <v>0</v>
      </c>
      <c r="E122" s="395">
        <f>'Z_6.1.sz.mell'!E122</f>
        <v>0</v>
      </c>
    </row>
    <row r="123" spans="1:5" ht="12" customHeight="1" thickBot="1" x14ac:dyDescent="0.3">
      <c r="A123" s="432" t="s">
        <v>188</v>
      </c>
      <c r="B123" s="141" t="s">
        <v>368</v>
      </c>
      <c r="C123" s="395">
        <f>'Z_6.1.sz.mell'!C123</f>
        <v>0</v>
      </c>
      <c r="D123" s="395">
        <f>'Z_6.1.sz.mell'!D123</f>
        <v>0</v>
      </c>
      <c r="E123" s="395">
        <f>'Z_6.1.sz.mell'!E123</f>
        <v>0</v>
      </c>
    </row>
    <row r="124" spans="1:5" ht="12" customHeight="1" thickBot="1" x14ac:dyDescent="0.3">
      <c r="A124" s="432" t="s">
        <v>189</v>
      </c>
      <c r="B124" s="141" t="s">
        <v>367</v>
      </c>
      <c r="C124" s="395">
        <f>'Z_6.1.sz.mell'!C124</f>
        <v>0</v>
      </c>
      <c r="D124" s="395">
        <f>'Z_6.1.sz.mell'!D124</f>
        <v>0</v>
      </c>
      <c r="E124" s="395">
        <f>'Z_6.1.sz.mell'!E124</f>
        <v>0</v>
      </c>
    </row>
    <row r="125" spans="1:5" ht="12" customHeight="1" thickBot="1" x14ac:dyDescent="0.3">
      <c r="A125" s="432" t="s">
        <v>360</v>
      </c>
      <c r="B125" s="141" t="s">
        <v>355</v>
      </c>
      <c r="C125" s="395">
        <f>'Z_6.1.sz.mell'!C125</f>
        <v>0</v>
      </c>
      <c r="D125" s="395">
        <f>'Z_6.1.sz.mell'!D125</f>
        <v>0</v>
      </c>
      <c r="E125" s="395">
        <f>'Z_6.1.sz.mell'!E125</f>
        <v>0</v>
      </c>
    </row>
    <row r="126" spans="1:5" ht="12" customHeight="1" thickBot="1" x14ac:dyDescent="0.3">
      <c r="A126" s="432" t="s">
        <v>361</v>
      </c>
      <c r="B126" s="141" t="s">
        <v>366</v>
      </c>
      <c r="C126" s="395">
        <f>'Z_6.1.sz.mell'!C126</f>
        <v>0</v>
      </c>
      <c r="D126" s="395">
        <f>'Z_6.1.sz.mell'!D126</f>
        <v>0</v>
      </c>
      <c r="E126" s="395">
        <f>'Z_6.1.sz.mell'!E126</f>
        <v>0</v>
      </c>
    </row>
    <row r="127" spans="1:5" ht="12" customHeight="1" thickBot="1" x14ac:dyDescent="0.3">
      <c r="A127" s="441" t="s">
        <v>362</v>
      </c>
      <c r="B127" s="141" t="s">
        <v>365</v>
      </c>
      <c r="C127" s="395">
        <f>'Z_6.1.sz.mell'!C127</f>
        <v>0</v>
      </c>
      <c r="D127" s="395">
        <f>'Z_6.1.sz.mell'!D127</f>
        <v>64000</v>
      </c>
      <c r="E127" s="395">
        <f>'Z_6.1.sz.mell'!E127</f>
        <v>0</v>
      </c>
    </row>
    <row r="128" spans="1:5" ht="12" customHeight="1" thickBot="1" x14ac:dyDescent="0.3">
      <c r="A128" s="32" t="s">
        <v>20</v>
      </c>
      <c r="B128" s="123" t="s">
        <v>447</v>
      </c>
      <c r="C128" s="395">
        <f>'Z_6.1.sz.mell'!C128</f>
        <v>207602778</v>
      </c>
      <c r="D128" s="395">
        <f>'Z_6.1.sz.mell'!D128</f>
        <v>282362877</v>
      </c>
      <c r="E128" s="395">
        <f>'Z_6.1.sz.mell'!E128</f>
        <v>159275660</v>
      </c>
    </row>
    <row r="129" spans="1:11" ht="12" customHeight="1" thickBot="1" x14ac:dyDescent="0.3">
      <c r="A129" s="32" t="s">
        <v>21</v>
      </c>
      <c r="B129" s="123" t="s">
        <v>448</v>
      </c>
      <c r="C129" s="395">
        <f>'Z_6.1.sz.mell'!C129</f>
        <v>638000</v>
      </c>
      <c r="D129" s="395">
        <f>'Z_6.1.sz.mell'!D129</f>
        <v>25839513</v>
      </c>
      <c r="E129" s="395">
        <f>'Z_6.1.sz.mell'!E129</f>
        <v>25778709</v>
      </c>
    </row>
    <row r="130" spans="1:11" s="97" customFormat="1" ht="12" customHeight="1" thickBot="1" x14ac:dyDescent="0.3">
      <c r="A130" s="432" t="s">
        <v>267</v>
      </c>
      <c r="B130" s="9" t="s">
        <v>516</v>
      </c>
      <c r="C130" s="395">
        <f>'Z_6.1.sz.mell'!C130</f>
        <v>638000</v>
      </c>
      <c r="D130" s="395">
        <f>'Z_6.1.sz.mell'!D130</f>
        <v>0</v>
      </c>
      <c r="E130" s="395">
        <f>'Z_6.1.sz.mell'!E130</f>
        <v>0</v>
      </c>
    </row>
    <row r="131" spans="1:11" ht="12" customHeight="1" thickBot="1" x14ac:dyDescent="0.3">
      <c r="A131" s="432" t="s">
        <v>268</v>
      </c>
      <c r="B131" s="9" t="s">
        <v>456</v>
      </c>
      <c r="C131" s="395">
        <f>'Z_6.1.sz.mell'!C131</f>
        <v>0</v>
      </c>
      <c r="D131" s="395">
        <f>'Z_6.1.sz.mell'!D131</f>
        <v>25102000</v>
      </c>
      <c r="E131" s="395">
        <f>'Z_6.1.sz.mell'!E131</f>
        <v>25102000</v>
      </c>
    </row>
    <row r="132" spans="1:11" ht="12" customHeight="1" thickBot="1" x14ac:dyDescent="0.3">
      <c r="A132" s="441" t="s">
        <v>269</v>
      </c>
      <c r="B132" s="7" t="s">
        <v>515</v>
      </c>
      <c r="C132" s="395">
        <f>'Z_6.1.sz.mell'!C132</f>
        <v>0</v>
      </c>
      <c r="D132" s="395">
        <f>'Z_6.1.sz.mell'!D132</f>
        <v>737513</v>
      </c>
      <c r="E132" s="395">
        <f>'Z_6.1.sz.mell'!E132</f>
        <v>676709</v>
      </c>
    </row>
    <row r="133" spans="1:11" ht="12" customHeight="1" thickBot="1" x14ac:dyDescent="0.3">
      <c r="A133" s="32" t="s">
        <v>22</v>
      </c>
      <c r="B133" s="123" t="s">
        <v>449</v>
      </c>
      <c r="C133" s="395">
        <f>'Z_6.1.sz.mell'!C133</f>
        <v>0</v>
      </c>
      <c r="D133" s="395">
        <f>'Z_6.1.sz.mell'!D133</f>
        <v>0</v>
      </c>
      <c r="E133" s="395">
        <f>'Z_6.1.sz.mell'!E133</f>
        <v>0</v>
      </c>
    </row>
    <row r="134" spans="1:11" ht="12" customHeight="1" thickBot="1" x14ac:dyDescent="0.3">
      <c r="A134" s="432" t="s">
        <v>90</v>
      </c>
      <c r="B134" s="9" t="s">
        <v>458</v>
      </c>
      <c r="C134" s="395">
        <f>'Z_6.1.sz.mell'!C134</f>
        <v>0</v>
      </c>
      <c r="D134" s="395">
        <f>'Z_6.1.sz.mell'!D134</f>
        <v>0</v>
      </c>
      <c r="E134" s="395">
        <f>'Z_6.1.sz.mell'!E134</f>
        <v>0</v>
      </c>
    </row>
    <row r="135" spans="1:11" ht="12" customHeight="1" thickBot="1" x14ac:dyDescent="0.3">
      <c r="A135" s="432" t="s">
        <v>91</v>
      </c>
      <c r="B135" s="9" t="s">
        <v>450</v>
      </c>
      <c r="C135" s="395">
        <f>'Z_6.1.sz.mell'!C135</f>
        <v>0</v>
      </c>
      <c r="D135" s="395">
        <f>'Z_6.1.sz.mell'!D135</f>
        <v>0</v>
      </c>
      <c r="E135" s="395">
        <f>'Z_6.1.sz.mell'!E135</f>
        <v>0</v>
      </c>
    </row>
    <row r="136" spans="1:11" ht="12" customHeight="1" thickBot="1" x14ac:dyDescent="0.3">
      <c r="A136" s="432" t="s">
        <v>92</v>
      </c>
      <c r="B136" s="9" t="s">
        <v>451</v>
      </c>
      <c r="C136" s="395">
        <f>'Z_6.1.sz.mell'!C136</f>
        <v>0</v>
      </c>
      <c r="D136" s="395">
        <f>'Z_6.1.sz.mell'!D136</f>
        <v>0</v>
      </c>
      <c r="E136" s="395">
        <f>'Z_6.1.sz.mell'!E136</f>
        <v>0</v>
      </c>
    </row>
    <row r="137" spans="1:11" ht="12" customHeight="1" thickBot="1" x14ac:dyDescent="0.3">
      <c r="A137" s="432" t="s">
        <v>174</v>
      </c>
      <c r="B137" s="9" t="s">
        <v>514</v>
      </c>
      <c r="C137" s="395">
        <f>'Z_6.1.sz.mell'!C137</f>
        <v>0</v>
      </c>
      <c r="D137" s="395">
        <f>'Z_6.1.sz.mell'!D137</f>
        <v>0</v>
      </c>
      <c r="E137" s="395">
        <f>'Z_6.1.sz.mell'!E137</f>
        <v>0</v>
      </c>
    </row>
    <row r="138" spans="1:11" ht="12" customHeight="1" thickBot="1" x14ac:dyDescent="0.3">
      <c r="A138" s="432" t="s">
        <v>175</v>
      </c>
      <c r="B138" s="9" t="s">
        <v>453</v>
      </c>
      <c r="C138" s="395">
        <f>'Z_6.1.sz.mell'!C138</f>
        <v>0</v>
      </c>
      <c r="D138" s="395">
        <f>'Z_6.1.sz.mell'!D138</f>
        <v>0</v>
      </c>
      <c r="E138" s="395">
        <f>'Z_6.1.sz.mell'!E138</f>
        <v>0</v>
      </c>
    </row>
    <row r="139" spans="1:11" s="97" customFormat="1" ht="12" customHeight="1" thickBot="1" x14ac:dyDescent="0.3">
      <c r="A139" s="441" t="s">
        <v>176</v>
      </c>
      <c r="B139" s="7" t="s">
        <v>454</v>
      </c>
      <c r="C139" s="395">
        <f>'Z_6.1.sz.mell'!C139</f>
        <v>0</v>
      </c>
      <c r="D139" s="395">
        <f>'Z_6.1.sz.mell'!D139</f>
        <v>0</v>
      </c>
      <c r="E139" s="395">
        <f>'Z_6.1.sz.mell'!E139</f>
        <v>0</v>
      </c>
    </row>
    <row r="140" spans="1:11" ht="12" customHeight="1" thickBot="1" x14ac:dyDescent="0.3">
      <c r="A140" s="32" t="s">
        <v>23</v>
      </c>
      <c r="B140" s="123" t="s">
        <v>540</v>
      </c>
      <c r="C140" s="395">
        <f>'Z_6.1.sz.mell'!C140</f>
        <v>47521364</v>
      </c>
      <c r="D140" s="395">
        <f>'Z_6.1.sz.mell'!D140</f>
        <v>51367535</v>
      </c>
      <c r="E140" s="395">
        <f>'Z_6.1.sz.mell'!E140</f>
        <v>46595361</v>
      </c>
      <c r="K140" s="247"/>
    </row>
    <row r="141" spans="1:11" ht="13.8" thickBot="1" x14ac:dyDescent="0.3">
      <c r="A141" s="432" t="s">
        <v>93</v>
      </c>
      <c r="B141" s="9" t="s">
        <v>370</v>
      </c>
      <c r="C141" s="395">
        <f>'Z_6.1.sz.mell'!C141</f>
        <v>0</v>
      </c>
      <c r="D141" s="395">
        <f>'Z_6.1.sz.mell'!D141</f>
        <v>0</v>
      </c>
      <c r="E141" s="395">
        <f>'Z_6.1.sz.mell'!E141</f>
        <v>0</v>
      </c>
    </row>
    <row r="142" spans="1:11" ht="12" customHeight="1" thickBot="1" x14ac:dyDescent="0.3">
      <c r="A142" s="432" t="s">
        <v>94</v>
      </c>
      <c r="B142" s="9" t="s">
        <v>371</v>
      </c>
      <c r="C142" s="395">
        <f>'Z_6.1.sz.mell'!C142</f>
        <v>0</v>
      </c>
      <c r="D142" s="395">
        <f>'Z_6.1.sz.mell'!D142</f>
        <v>1881073</v>
      </c>
      <c r="E142" s="395">
        <f>'Z_6.1.sz.mell'!E142</f>
        <v>1881073</v>
      </c>
    </row>
    <row r="143" spans="1:11" ht="12" customHeight="1" thickBot="1" x14ac:dyDescent="0.3">
      <c r="A143" s="432" t="s">
        <v>287</v>
      </c>
      <c r="B143" s="9" t="s">
        <v>539</v>
      </c>
      <c r="C143" s="395">
        <f>'Z_6.1.sz.mell'!C143</f>
        <v>47521364</v>
      </c>
      <c r="D143" s="395">
        <f>'Z_6.1.sz.mell'!D143</f>
        <v>49486462</v>
      </c>
      <c r="E143" s="395">
        <f>'Z_6.1.sz.mell'!E143</f>
        <v>44714288</v>
      </c>
    </row>
    <row r="144" spans="1:11" s="97" customFormat="1" ht="12" customHeight="1" thickBot="1" x14ac:dyDescent="0.3">
      <c r="A144" s="432" t="s">
        <v>288</v>
      </c>
      <c r="B144" s="9" t="s">
        <v>463</v>
      </c>
      <c r="C144" s="395">
        <f>'Z_6.1.sz.mell'!C144</f>
        <v>0</v>
      </c>
      <c r="D144" s="395">
        <f>'Z_6.1.sz.mell'!D144</f>
        <v>0</v>
      </c>
      <c r="E144" s="395">
        <f>'Z_6.1.sz.mell'!E144</f>
        <v>0</v>
      </c>
    </row>
    <row r="145" spans="1:5" s="97" customFormat="1" ht="12" customHeight="1" thickBot="1" x14ac:dyDescent="0.3">
      <c r="A145" s="441" t="s">
        <v>289</v>
      </c>
      <c r="B145" s="7" t="s">
        <v>389</v>
      </c>
      <c r="C145" s="395">
        <f>'Z_6.1.sz.mell'!C145</f>
        <v>0</v>
      </c>
      <c r="D145" s="395">
        <f>'Z_6.1.sz.mell'!D145</f>
        <v>0</v>
      </c>
      <c r="E145" s="395">
        <f>'Z_6.1.sz.mell'!E145</f>
        <v>0</v>
      </c>
    </row>
    <row r="146" spans="1:5" s="97" customFormat="1" ht="12" customHeight="1" thickBot="1" x14ac:dyDescent="0.3">
      <c r="A146" s="32" t="s">
        <v>24</v>
      </c>
      <c r="B146" s="123" t="s">
        <v>464</v>
      </c>
      <c r="C146" s="395">
        <f>'Z_6.1.sz.mell'!C146</f>
        <v>0</v>
      </c>
      <c r="D146" s="395">
        <f>'Z_6.1.sz.mell'!D146</f>
        <v>0</v>
      </c>
      <c r="E146" s="395">
        <f>'Z_6.1.sz.mell'!E146</f>
        <v>0</v>
      </c>
    </row>
    <row r="147" spans="1:5" s="97" customFormat="1" ht="12" customHeight="1" thickBot="1" x14ac:dyDescent="0.3">
      <c r="A147" s="432" t="s">
        <v>95</v>
      </c>
      <c r="B147" s="9" t="s">
        <v>459</v>
      </c>
      <c r="C147" s="395">
        <f>'Z_6.1.sz.mell'!C147</f>
        <v>0</v>
      </c>
      <c r="D147" s="395">
        <f>'Z_6.1.sz.mell'!D147</f>
        <v>0</v>
      </c>
      <c r="E147" s="395">
        <f>'Z_6.1.sz.mell'!E147</f>
        <v>0</v>
      </c>
    </row>
    <row r="148" spans="1:5" s="97" customFormat="1" ht="12" customHeight="1" thickBot="1" x14ac:dyDescent="0.3">
      <c r="A148" s="432" t="s">
        <v>96</v>
      </c>
      <c r="B148" s="9" t="s">
        <v>466</v>
      </c>
      <c r="C148" s="395">
        <f>'Z_6.1.sz.mell'!C148</f>
        <v>0</v>
      </c>
      <c r="D148" s="395">
        <f>'Z_6.1.sz.mell'!D148</f>
        <v>0</v>
      </c>
      <c r="E148" s="395">
        <f>'Z_6.1.sz.mell'!E148</f>
        <v>0</v>
      </c>
    </row>
    <row r="149" spans="1:5" s="97" customFormat="1" ht="12" customHeight="1" thickBot="1" x14ac:dyDescent="0.3">
      <c r="A149" s="432" t="s">
        <v>299</v>
      </c>
      <c r="B149" s="9" t="s">
        <v>461</v>
      </c>
      <c r="C149" s="395">
        <f>'Z_6.1.sz.mell'!C149</f>
        <v>0</v>
      </c>
      <c r="D149" s="395">
        <f>'Z_6.1.sz.mell'!D149</f>
        <v>0</v>
      </c>
      <c r="E149" s="395">
        <f>'Z_6.1.sz.mell'!E149</f>
        <v>0</v>
      </c>
    </row>
    <row r="150" spans="1:5" s="97" customFormat="1" ht="12" customHeight="1" thickBot="1" x14ac:dyDescent="0.3">
      <c r="A150" s="432" t="s">
        <v>300</v>
      </c>
      <c r="B150" s="9" t="s">
        <v>517</v>
      </c>
      <c r="C150" s="395">
        <f>'Z_6.1.sz.mell'!C150</f>
        <v>0</v>
      </c>
      <c r="D150" s="395">
        <f>'Z_6.1.sz.mell'!D150</f>
        <v>0</v>
      </c>
      <c r="E150" s="395">
        <f>'Z_6.1.sz.mell'!E150</f>
        <v>0</v>
      </c>
    </row>
    <row r="151" spans="1:5" ht="12.75" customHeight="1" thickBot="1" x14ac:dyDescent="0.3">
      <c r="A151" s="441" t="s">
        <v>465</v>
      </c>
      <c r="B151" s="7" t="s">
        <v>468</v>
      </c>
      <c r="C151" s="395">
        <f>'Z_6.1.sz.mell'!C151</f>
        <v>0</v>
      </c>
      <c r="D151" s="395">
        <f>'Z_6.1.sz.mell'!D151</f>
        <v>0</v>
      </c>
      <c r="E151" s="395">
        <f>'Z_6.1.sz.mell'!E151</f>
        <v>0</v>
      </c>
    </row>
    <row r="152" spans="1:5" ht="12.75" customHeight="1" thickBot="1" x14ac:dyDescent="0.3">
      <c r="A152" s="486" t="s">
        <v>25</v>
      </c>
      <c r="B152" s="123" t="s">
        <v>469</v>
      </c>
      <c r="C152" s="395">
        <f>'Z_6.1.sz.mell'!C152</f>
        <v>0</v>
      </c>
      <c r="D152" s="395">
        <f>'Z_6.1.sz.mell'!D152</f>
        <v>0</v>
      </c>
      <c r="E152" s="395">
        <f>'Z_6.1.sz.mell'!E152</f>
        <v>0</v>
      </c>
    </row>
    <row r="153" spans="1:5" ht="12.75" customHeight="1" thickBot="1" x14ac:dyDescent="0.3">
      <c r="A153" s="486" t="s">
        <v>26</v>
      </c>
      <c r="B153" s="123" t="s">
        <v>470</v>
      </c>
      <c r="C153" s="395">
        <f>'Z_6.1.sz.mell'!C153</f>
        <v>0</v>
      </c>
      <c r="D153" s="395">
        <f>'Z_6.1.sz.mell'!D153</f>
        <v>0</v>
      </c>
      <c r="E153" s="395">
        <f>'Z_6.1.sz.mell'!E153</f>
        <v>0</v>
      </c>
    </row>
    <row r="154" spans="1:5" ht="12" customHeight="1" thickBot="1" x14ac:dyDescent="0.3">
      <c r="A154" s="32" t="s">
        <v>27</v>
      </c>
      <c r="B154" s="123" t="s">
        <v>472</v>
      </c>
      <c r="C154" s="395">
        <f>'Z_6.1.sz.mell'!C154</f>
        <v>48159364</v>
      </c>
      <c r="D154" s="395">
        <f>'Z_6.1.sz.mell'!D154</f>
        <v>77207048</v>
      </c>
      <c r="E154" s="395">
        <f>'Z_6.1.sz.mell'!E154</f>
        <v>72374070</v>
      </c>
    </row>
    <row r="155" spans="1:5" ht="15.15" customHeight="1" thickBot="1" x14ac:dyDescent="0.3">
      <c r="A155" s="443" t="s">
        <v>28</v>
      </c>
      <c r="B155" s="378" t="s">
        <v>471</v>
      </c>
      <c r="C155" s="395">
        <f>'Z_6.1.sz.mell'!C155</f>
        <v>255762142</v>
      </c>
      <c r="D155" s="395">
        <f>'Z_6.1.sz.mell'!D155</f>
        <v>359569925</v>
      </c>
      <c r="E155" s="395">
        <f>'Z_6.1.sz.mell'!E155</f>
        <v>231649730</v>
      </c>
    </row>
    <row r="156" spans="1:5" ht="13.8" thickBot="1" x14ac:dyDescent="0.3">
      <c r="C156" s="395">
        <f>'Z_6.1.sz.mell'!C156</f>
        <v>0</v>
      </c>
      <c r="D156" s="395">
        <f>'Z_6.1.sz.mell'!D156</f>
        <v>0</v>
      </c>
      <c r="E156" s="395">
        <f>'Z_6.1.sz.mell'!E156</f>
        <v>0</v>
      </c>
    </row>
    <row r="157" spans="1:5" ht="15.15" customHeight="1" thickBot="1" x14ac:dyDescent="0.3">
      <c r="A157" s="874" t="s">
        <v>801</v>
      </c>
      <c r="B157" s="875"/>
      <c r="C157" s="395">
        <f>'Z_6.1.sz.mell'!C157</f>
        <v>8</v>
      </c>
      <c r="D157" s="395">
        <f>'Z_6.1.sz.mell'!D157</f>
        <v>8</v>
      </c>
      <c r="E157" s="395">
        <f>'Z_6.1.sz.mell'!E157</f>
        <v>8</v>
      </c>
    </row>
    <row r="158" spans="1:5" ht="14.4" customHeight="1" thickBot="1" x14ac:dyDescent="0.3">
      <c r="A158" s="876" t="s">
        <v>802</v>
      </c>
      <c r="B158" s="877"/>
      <c r="C158" s="395">
        <f>'Z_6.1.sz.mell'!C158</f>
        <v>8</v>
      </c>
      <c r="D158" s="395">
        <f>'Z_6.1.sz.mell'!D158</f>
        <v>8</v>
      </c>
      <c r="E158" s="395">
        <f>'Z_6.1.sz.mell'!E158</f>
        <v>8</v>
      </c>
    </row>
  </sheetData>
  <sheetProtection formatCells="0"/>
  <mergeCells count="5">
    <mergeCell ref="B1:E1"/>
    <mergeCell ref="B2:D2"/>
    <mergeCell ref="B3:D3"/>
    <mergeCell ref="A7:E7"/>
    <mergeCell ref="A92:E92"/>
  </mergeCells>
  <printOptions horizontalCentered="1"/>
  <pageMargins left="0.78740157480314965" right="0.78740157480314965" top="1.0629921259842521" bottom="0.98425196850393704" header="0.78740157480314965" footer="0.78740157480314965"/>
  <pageSetup paperSize="9" scale="80" orientation="landscape" verticalDpi="300" r:id="rId1"/>
  <headerFooter alignWithMargins="0"/>
  <rowBreaks count="4" manualBreakCount="4">
    <brk id="37" max="4" man="1"/>
    <brk id="69" max="16383" man="1"/>
    <brk id="90" max="16383" man="1"/>
    <brk id="128" max="16383" man="1"/>
  </rowBreak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1-000000000000}">
  <sheetPr>
    <tabColor theme="5"/>
  </sheetPr>
  <dimension ref="A1:K158"/>
  <sheetViews>
    <sheetView view="pageBreakPreview" zoomScaleNormal="120" zoomScaleSheetLayoutView="100" workbookViewId="0">
      <selection activeCell="O21" sqref="O21"/>
    </sheetView>
  </sheetViews>
  <sheetFormatPr defaultColWidth="9.33203125" defaultRowHeight="13.2" x14ac:dyDescent="0.25"/>
  <cols>
    <col min="1" max="1" width="16.109375" style="388" customWidth="1"/>
    <col min="2" max="2" width="62" style="389" customWidth="1"/>
    <col min="3" max="3" width="14.109375" style="390" customWidth="1"/>
    <col min="4" max="5" width="14.109375" style="3" customWidth="1"/>
    <col min="6" max="16384" width="9.33203125" style="3"/>
  </cols>
  <sheetData>
    <row r="1" spans="1:5" s="2" customFormat="1" ht="16.5" customHeight="1" thickBot="1" x14ac:dyDescent="0.3">
      <c r="A1" s="594"/>
      <c r="B1" s="595"/>
      <c r="C1" s="878"/>
      <c r="D1" s="878"/>
      <c r="E1" s="589" t="str">
        <f>CONCATENATE("6.1.2. melléklet ",Z_ALAPADATOK!A8," ",Z_ALAPADATOK!B8," ",Z_ALAPADATOK!C8," ",Z_ALAPADATOK!D8," ",Z_ALAPADATOK!E8," ",Z_ALAPADATOK!F8," ",Z_ALAPADATOK!G8," ",Z_ALAPADATOK!H8)</f>
        <v>6.1.2. melléklet a Hercegkút Község Önkormányzat Polgármesterének 6 / 2020 ( VI.17. ) önkormányzati rendelethez</v>
      </c>
    </row>
    <row r="2" spans="1:5" s="93" customFormat="1" ht="21.15" customHeight="1" thickBot="1" x14ac:dyDescent="0.3">
      <c r="A2" s="864" t="s">
        <v>60</v>
      </c>
      <c r="B2" s="1758" t="str">
        <f>CONCATENATE(Z_ALAPADATOK!A3)</f>
        <v>Hercegkút Község Önkormányzata</v>
      </c>
      <c r="C2" s="1758"/>
      <c r="D2" s="1758"/>
      <c r="E2" s="865" t="s">
        <v>53</v>
      </c>
    </row>
    <row r="3" spans="1:5" s="93" customFormat="1" ht="23.4" thickBot="1" x14ac:dyDescent="0.3">
      <c r="A3" s="864" t="s">
        <v>202</v>
      </c>
      <c r="B3" s="1758" t="s">
        <v>417</v>
      </c>
      <c r="C3" s="1758"/>
      <c r="D3" s="1758"/>
      <c r="E3" s="866" t="s">
        <v>58</v>
      </c>
    </row>
    <row r="4" spans="1:5" s="94" customFormat="1" ht="15.9" customHeight="1" thickBot="1" x14ac:dyDescent="0.35">
      <c r="A4" s="602"/>
      <c r="B4" s="602"/>
      <c r="C4" s="603"/>
      <c r="D4" s="867"/>
      <c r="E4" s="603" t="str">
        <f>'Z_6.1.1.sz.mell'!E4</f>
        <v xml:space="preserve"> Forintban!</v>
      </c>
    </row>
    <row r="5" spans="1:5" ht="23.4" thickBot="1" x14ac:dyDescent="0.3">
      <c r="A5" s="604" t="s">
        <v>204</v>
      </c>
      <c r="B5" s="605" t="s">
        <v>562</v>
      </c>
      <c r="C5" s="605" t="s">
        <v>799</v>
      </c>
      <c r="D5" s="869" t="s">
        <v>800</v>
      </c>
      <c r="E5" s="870" t="str">
        <f>CONCATENATE('Z_6.1.1.sz.mell'!E5)</f>
        <v>Teljesítés
2019. XII. 31.</v>
      </c>
    </row>
    <row r="6" spans="1:5" s="67" customFormat="1" ht="12.9" customHeight="1" thickBot="1" x14ac:dyDescent="0.3">
      <c r="A6" s="192" t="s">
        <v>492</v>
      </c>
      <c r="B6" s="193" t="s">
        <v>493</v>
      </c>
      <c r="C6" s="193" t="s">
        <v>494</v>
      </c>
      <c r="D6" s="871" t="s">
        <v>496</v>
      </c>
      <c r="E6" s="194" t="s">
        <v>495</v>
      </c>
    </row>
    <row r="7" spans="1:5" s="67" customFormat="1" ht="15.9" customHeight="1" thickBot="1" x14ac:dyDescent="0.3">
      <c r="A7" s="1714" t="s">
        <v>55</v>
      </c>
      <c r="B7" s="1759"/>
      <c r="C7" s="1759"/>
      <c r="D7" s="1759"/>
      <c r="E7" s="1760"/>
    </row>
    <row r="8" spans="1:5" s="67" customFormat="1" ht="12" customHeight="1" thickBot="1" x14ac:dyDescent="0.3">
      <c r="A8" s="32" t="s">
        <v>18</v>
      </c>
      <c r="B8" s="21" t="s">
        <v>251</v>
      </c>
      <c r="C8" s="395"/>
      <c r="D8" s="706"/>
      <c r="E8" s="263">
        <f>+E9+E10+E11+E12+E13+E14</f>
        <v>0</v>
      </c>
    </row>
    <row r="9" spans="1:5" s="95" customFormat="1" ht="12" customHeight="1" x14ac:dyDescent="0.2">
      <c r="A9" s="432" t="s">
        <v>97</v>
      </c>
      <c r="B9" s="413" t="s">
        <v>252</v>
      </c>
      <c r="C9" s="680"/>
      <c r="D9" s="1381"/>
      <c r="E9" s="265"/>
    </row>
    <row r="10" spans="1:5" s="96" customFormat="1" ht="12" customHeight="1" x14ac:dyDescent="0.2">
      <c r="A10" s="433" t="s">
        <v>98</v>
      </c>
      <c r="B10" s="414" t="s">
        <v>253</v>
      </c>
      <c r="C10" s="698"/>
      <c r="D10" s="1382"/>
      <c r="E10" s="264"/>
    </row>
    <row r="11" spans="1:5" s="96" customFormat="1" ht="12" customHeight="1" x14ac:dyDescent="0.2">
      <c r="A11" s="433" t="s">
        <v>99</v>
      </c>
      <c r="B11" s="414" t="s">
        <v>254</v>
      </c>
      <c r="C11" s="698"/>
      <c r="D11" s="1382"/>
      <c r="E11" s="264"/>
    </row>
    <row r="12" spans="1:5" s="96" customFormat="1" ht="12" customHeight="1" x14ac:dyDescent="0.2">
      <c r="A12" s="433" t="s">
        <v>100</v>
      </c>
      <c r="B12" s="414" t="s">
        <v>255</v>
      </c>
      <c r="C12" s="698"/>
      <c r="D12" s="1382"/>
      <c r="E12" s="264"/>
    </row>
    <row r="13" spans="1:5" s="96" customFormat="1" ht="12" customHeight="1" x14ac:dyDescent="0.2">
      <c r="A13" s="433" t="s">
        <v>147</v>
      </c>
      <c r="B13" s="414" t="s">
        <v>505</v>
      </c>
      <c r="C13" s="698"/>
      <c r="D13" s="1382"/>
      <c r="E13" s="264"/>
    </row>
    <row r="14" spans="1:5" s="95" customFormat="1" ht="12" customHeight="1" thickBot="1" x14ac:dyDescent="0.25">
      <c r="A14" s="434" t="s">
        <v>101</v>
      </c>
      <c r="B14" s="415" t="s">
        <v>432</v>
      </c>
      <c r="C14" s="698"/>
      <c r="D14" s="1382"/>
      <c r="E14" s="264"/>
    </row>
    <row r="15" spans="1:5" s="95" customFormat="1" ht="12" customHeight="1" thickBot="1" x14ac:dyDescent="0.3">
      <c r="A15" s="32" t="s">
        <v>19</v>
      </c>
      <c r="B15" s="291" t="s">
        <v>256</v>
      </c>
      <c r="C15" s="395"/>
      <c r="D15" s="706"/>
      <c r="E15" s="263">
        <f>+E16+E17+E18+E19+E20</f>
        <v>0</v>
      </c>
    </row>
    <row r="16" spans="1:5" s="95" customFormat="1" ht="12" customHeight="1" x14ac:dyDescent="0.2">
      <c r="A16" s="432" t="s">
        <v>103</v>
      </c>
      <c r="B16" s="413" t="s">
        <v>257</v>
      </c>
      <c r="C16" s="680"/>
      <c r="D16" s="1381"/>
      <c r="E16" s="265"/>
    </row>
    <row r="17" spans="1:5" s="95" customFormat="1" ht="12" customHeight="1" x14ac:dyDescent="0.2">
      <c r="A17" s="433" t="s">
        <v>104</v>
      </c>
      <c r="B17" s="414" t="s">
        <v>258</v>
      </c>
      <c r="C17" s="698"/>
      <c r="D17" s="1382"/>
      <c r="E17" s="264"/>
    </row>
    <row r="18" spans="1:5" s="95" customFormat="1" ht="12" customHeight="1" x14ac:dyDescent="0.2">
      <c r="A18" s="433" t="s">
        <v>105</v>
      </c>
      <c r="B18" s="414" t="s">
        <v>421</v>
      </c>
      <c r="C18" s="698"/>
      <c r="D18" s="1382"/>
      <c r="E18" s="264"/>
    </row>
    <row r="19" spans="1:5" s="95" customFormat="1" ht="12" customHeight="1" x14ac:dyDescent="0.2">
      <c r="A19" s="433" t="s">
        <v>106</v>
      </c>
      <c r="B19" s="414" t="s">
        <v>422</v>
      </c>
      <c r="C19" s="698"/>
      <c r="D19" s="1382"/>
      <c r="E19" s="264"/>
    </row>
    <row r="20" spans="1:5" s="95" customFormat="1" ht="12" customHeight="1" x14ac:dyDescent="0.2">
      <c r="A20" s="433" t="s">
        <v>107</v>
      </c>
      <c r="B20" s="414" t="s">
        <v>259</v>
      </c>
      <c r="C20" s="698"/>
      <c r="D20" s="1382"/>
      <c r="E20" s="264"/>
    </row>
    <row r="21" spans="1:5" s="96" customFormat="1" ht="12" customHeight="1" thickBot="1" x14ac:dyDescent="0.25">
      <c r="A21" s="434" t="s">
        <v>116</v>
      </c>
      <c r="B21" s="415" t="s">
        <v>260</v>
      </c>
      <c r="C21" s="700"/>
      <c r="D21" s="1383"/>
      <c r="E21" s="266"/>
    </row>
    <row r="22" spans="1:5" s="96" customFormat="1" ht="12" customHeight="1" thickBot="1" x14ac:dyDescent="0.3">
      <c r="A22" s="32" t="s">
        <v>20</v>
      </c>
      <c r="B22" s="21" t="s">
        <v>261</v>
      </c>
      <c r="C22" s="395"/>
      <c r="D22" s="706"/>
      <c r="E22" s="263">
        <f>+E23+E24+E25+E26+E27</f>
        <v>0</v>
      </c>
    </row>
    <row r="23" spans="1:5" s="96" customFormat="1" ht="12" customHeight="1" x14ac:dyDescent="0.2">
      <c r="A23" s="432" t="s">
        <v>86</v>
      </c>
      <c r="B23" s="413" t="s">
        <v>262</v>
      </c>
      <c r="C23" s="680"/>
      <c r="D23" s="1381"/>
      <c r="E23" s="265"/>
    </row>
    <row r="24" spans="1:5" s="95" customFormat="1" ht="12" customHeight="1" x14ac:dyDescent="0.2">
      <c r="A24" s="433" t="s">
        <v>87</v>
      </c>
      <c r="B24" s="414" t="s">
        <v>263</v>
      </c>
      <c r="C24" s="698"/>
      <c r="D24" s="1382"/>
      <c r="E24" s="264"/>
    </row>
    <row r="25" spans="1:5" s="96" customFormat="1" ht="12" customHeight="1" x14ac:dyDescent="0.2">
      <c r="A25" s="433" t="s">
        <v>88</v>
      </c>
      <c r="B25" s="414" t="s">
        <v>423</v>
      </c>
      <c r="C25" s="698"/>
      <c r="D25" s="1382"/>
      <c r="E25" s="264"/>
    </row>
    <row r="26" spans="1:5" s="96" customFormat="1" ht="12" customHeight="1" x14ac:dyDescent="0.2">
      <c r="A26" s="433" t="s">
        <v>89</v>
      </c>
      <c r="B26" s="414" t="s">
        <v>424</v>
      </c>
      <c r="C26" s="698"/>
      <c r="D26" s="1382"/>
      <c r="E26" s="264"/>
    </row>
    <row r="27" spans="1:5" s="96" customFormat="1" ht="12" customHeight="1" x14ac:dyDescent="0.2">
      <c r="A27" s="433" t="s">
        <v>170</v>
      </c>
      <c r="B27" s="414" t="s">
        <v>264</v>
      </c>
      <c r="C27" s="698"/>
      <c r="D27" s="1382"/>
      <c r="E27" s="264"/>
    </row>
    <row r="28" spans="1:5" s="96" customFormat="1" ht="12" customHeight="1" thickBot="1" x14ac:dyDescent="0.25">
      <c r="A28" s="434" t="s">
        <v>171</v>
      </c>
      <c r="B28" s="415" t="s">
        <v>265</v>
      </c>
      <c r="C28" s="700"/>
      <c r="D28" s="1383"/>
      <c r="E28" s="266"/>
    </row>
    <row r="29" spans="1:5" s="96" customFormat="1" ht="12" customHeight="1" thickBot="1" x14ac:dyDescent="0.3">
      <c r="A29" s="32" t="s">
        <v>172</v>
      </c>
      <c r="B29" s="21" t="s">
        <v>550</v>
      </c>
      <c r="C29" s="402"/>
      <c r="D29" s="402"/>
      <c r="E29" s="444">
        <f>SUM(E30:E36)</f>
        <v>0</v>
      </c>
    </row>
    <row r="30" spans="1:5" s="96" customFormat="1" ht="12" customHeight="1" x14ac:dyDescent="0.2">
      <c r="A30" s="432" t="s">
        <v>267</v>
      </c>
      <c r="B30" s="413" t="s">
        <v>554</v>
      </c>
      <c r="C30" s="680"/>
      <c r="D30" s="680"/>
      <c r="E30" s="265"/>
    </row>
    <row r="31" spans="1:5" s="96" customFormat="1" ht="12" customHeight="1" x14ac:dyDescent="0.2">
      <c r="A31" s="433" t="s">
        <v>268</v>
      </c>
      <c r="B31" s="414" t="s">
        <v>555</v>
      </c>
      <c r="C31" s="698"/>
      <c r="D31" s="698"/>
      <c r="E31" s="264"/>
    </row>
    <row r="32" spans="1:5" s="96" customFormat="1" ht="12" customHeight="1" x14ac:dyDescent="0.2">
      <c r="A32" s="433" t="s">
        <v>269</v>
      </c>
      <c r="B32" s="414" t="s">
        <v>556</v>
      </c>
      <c r="C32" s="698"/>
      <c r="D32" s="698"/>
      <c r="E32" s="264"/>
    </row>
    <row r="33" spans="1:5" s="96" customFormat="1" ht="12" customHeight="1" x14ac:dyDescent="0.2">
      <c r="A33" s="433" t="s">
        <v>270</v>
      </c>
      <c r="B33" s="414" t="s">
        <v>557</v>
      </c>
      <c r="C33" s="698"/>
      <c r="D33" s="698"/>
      <c r="E33" s="264"/>
    </row>
    <row r="34" spans="1:5" s="96" customFormat="1" ht="12" customHeight="1" x14ac:dyDescent="0.2">
      <c r="A34" s="433" t="s">
        <v>551</v>
      </c>
      <c r="B34" s="414" t="s">
        <v>271</v>
      </c>
      <c r="C34" s="698"/>
      <c r="D34" s="698"/>
      <c r="E34" s="264"/>
    </row>
    <row r="35" spans="1:5" s="96" customFormat="1" ht="12" customHeight="1" x14ac:dyDescent="0.2">
      <c r="A35" s="433" t="s">
        <v>552</v>
      </c>
      <c r="B35" s="414" t="s">
        <v>272</v>
      </c>
      <c r="C35" s="698"/>
      <c r="D35" s="698"/>
      <c r="E35" s="264"/>
    </row>
    <row r="36" spans="1:5" s="96" customFormat="1" ht="12" customHeight="1" thickBot="1" x14ac:dyDescent="0.25">
      <c r="A36" s="434" t="s">
        <v>553</v>
      </c>
      <c r="B36" s="508" t="s">
        <v>273</v>
      </c>
      <c r="C36" s="700"/>
      <c r="D36" s="700"/>
      <c r="E36" s="266"/>
    </row>
    <row r="37" spans="1:5" s="96" customFormat="1" ht="12" customHeight="1" thickBot="1" x14ac:dyDescent="0.3">
      <c r="A37" s="32" t="s">
        <v>22</v>
      </c>
      <c r="B37" s="21" t="s">
        <v>433</v>
      </c>
      <c r="C37" s="395"/>
      <c r="D37" s="706"/>
      <c r="E37" s="263">
        <f>SUM(E38:E48)</f>
        <v>0</v>
      </c>
    </row>
    <row r="38" spans="1:5" s="96" customFormat="1" ht="12" customHeight="1" x14ac:dyDescent="0.2">
      <c r="A38" s="432" t="s">
        <v>90</v>
      </c>
      <c r="B38" s="413" t="s">
        <v>276</v>
      </c>
      <c r="C38" s="680"/>
      <c r="D38" s="1381"/>
      <c r="E38" s="265"/>
    </row>
    <row r="39" spans="1:5" s="96" customFormat="1" ht="12" customHeight="1" x14ac:dyDescent="0.2">
      <c r="A39" s="433" t="s">
        <v>91</v>
      </c>
      <c r="B39" s="414" t="s">
        <v>277</v>
      </c>
      <c r="C39" s="698"/>
      <c r="D39" s="1382"/>
      <c r="E39" s="264"/>
    </row>
    <row r="40" spans="1:5" s="96" customFormat="1" ht="12" customHeight="1" x14ac:dyDescent="0.2">
      <c r="A40" s="433" t="s">
        <v>92</v>
      </c>
      <c r="B40" s="414" t="s">
        <v>278</v>
      </c>
      <c r="C40" s="698"/>
      <c r="D40" s="1382"/>
      <c r="E40" s="264"/>
    </row>
    <row r="41" spans="1:5" s="96" customFormat="1" ht="12" customHeight="1" x14ac:dyDescent="0.2">
      <c r="A41" s="433" t="s">
        <v>174</v>
      </c>
      <c r="B41" s="414" t="s">
        <v>279</v>
      </c>
      <c r="C41" s="698"/>
      <c r="D41" s="1382"/>
      <c r="E41" s="264"/>
    </row>
    <row r="42" spans="1:5" s="96" customFormat="1" ht="12" customHeight="1" x14ac:dyDescent="0.2">
      <c r="A42" s="433" t="s">
        <v>175</v>
      </c>
      <c r="B42" s="414" t="s">
        <v>280</v>
      </c>
      <c r="C42" s="698"/>
      <c r="D42" s="1382"/>
      <c r="E42" s="264"/>
    </row>
    <row r="43" spans="1:5" s="96" customFormat="1" ht="12" customHeight="1" x14ac:dyDescent="0.2">
      <c r="A43" s="433" t="s">
        <v>176</v>
      </c>
      <c r="B43" s="414" t="s">
        <v>281</v>
      </c>
      <c r="C43" s="698"/>
      <c r="D43" s="1382"/>
      <c r="E43" s="264"/>
    </row>
    <row r="44" spans="1:5" s="96" customFormat="1" ht="12" customHeight="1" x14ac:dyDescent="0.2">
      <c r="A44" s="433" t="s">
        <v>177</v>
      </c>
      <c r="B44" s="414" t="s">
        <v>282</v>
      </c>
      <c r="C44" s="698"/>
      <c r="D44" s="1382"/>
      <c r="E44" s="264"/>
    </row>
    <row r="45" spans="1:5" s="96" customFormat="1" ht="12" customHeight="1" x14ac:dyDescent="0.2">
      <c r="A45" s="433" t="s">
        <v>178</v>
      </c>
      <c r="B45" s="414" t="s">
        <v>558</v>
      </c>
      <c r="C45" s="698"/>
      <c r="D45" s="1382"/>
      <c r="E45" s="264"/>
    </row>
    <row r="46" spans="1:5" s="96" customFormat="1" ht="12" customHeight="1" x14ac:dyDescent="0.2">
      <c r="A46" s="433" t="s">
        <v>274</v>
      </c>
      <c r="B46" s="414" t="s">
        <v>284</v>
      </c>
      <c r="C46" s="691"/>
      <c r="D46" s="1390"/>
      <c r="E46" s="267"/>
    </row>
    <row r="47" spans="1:5" s="96" customFormat="1" ht="12" customHeight="1" x14ac:dyDescent="0.2">
      <c r="A47" s="434" t="s">
        <v>275</v>
      </c>
      <c r="B47" s="415" t="s">
        <v>435</v>
      </c>
      <c r="C47" s="771"/>
      <c r="D47" s="1391"/>
      <c r="E47" s="268"/>
    </row>
    <row r="48" spans="1:5" s="96" customFormat="1" ht="12" customHeight="1" thickBot="1" x14ac:dyDescent="0.25">
      <c r="A48" s="434" t="s">
        <v>434</v>
      </c>
      <c r="B48" s="415" t="s">
        <v>285</v>
      </c>
      <c r="C48" s="771"/>
      <c r="D48" s="1391"/>
      <c r="E48" s="268"/>
    </row>
    <row r="49" spans="1:5" s="96" customFormat="1" ht="12" customHeight="1" thickBot="1" x14ac:dyDescent="0.3">
      <c r="A49" s="32" t="s">
        <v>23</v>
      </c>
      <c r="B49" s="21" t="s">
        <v>286</v>
      </c>
      <c r="C49" s="395"/>
      <c r="D49" s="706"/>
      <c r="E49" s="263">
        <f>SUM(E50:E54)</f>
        <v>0</v>
      </c>
    </row>
    <row r="50" spans="1:5" s="96" customFormat="1" ht="12" customHeight="1" x14ac:dyDescent="0.2">
      <c r="A50" s="432" t="s">
        <v>93</v>
      </c>
      <c r="B50" s="413" t="s">
        <v>290</v>
      </c>
      <c r="C50" s="684"/>
      <c r="D50" s="1392"/>
      <c r="E50" s="290"/>
    </row>
    <row r="51" spans="1:5" s="96" customFormat="1" ht="12" customHeight="1" x14ac:dyDescent="0.2">
      <c r="A51" s="433" t="s">
        <v>94</v>
      </c>
      <c r="B51" s="414" t="s">
        <v>291</v>
      </c>
      <c r="C51" s="691"/>
      <c r="D51" s="1390"/>
      <c r="E51" s="267"/>
    </row>
    <row r="52" spans="1:5" s="96" customFormat="1" ht="12" customHeight="1" x14ac:dyDescent="0.2">
      <c r="A52" s="433" t="s">
        <v>287</v>
      </c>
      <c r="B52" s="414" t="s">
        <v>292</v>
      </c>
      <c r="C52" s="691"/>
      <c r="D52" s="1390"/>
      <c r="E52" s="267"/>
    </row>
    <row r="53" spans="1:5" s="96" customFormat="1" ht="12" customHeight="1" x14ac:dyDescent="0.2">
      <c r="A53" s="433" t="s">
        <v>288</v>
      </c>
      <c r="B53" s="414" t="s">
        <v>293</v>
      </c>
      <c r="C53" s="691"/>
      <c r="D53" s="1390"/>
      <c r="E53" s="267"/>
    </row>
    <row r="54" spans="1:5" s="96" customFormat="1" ht="12" customHeight="1" thickBot="1" x14ac:dyDescent="0.25">
      <c r="A54" s="434" t="s">
        <v>289</v>
      </c>
      <c r="B54" s="415" t="s">
        <v>294</v>
      </c>
      <c r="C54" s="771"/>
      <c r="D54" s="1391"/>
      <c r="E54" s="268"/>
    </row>
    <row r="55" spans="1:5" s="96" customFormat="1" ht="12" customHeight="1" thickBot="1" x14ac:dyDescent="0.3">
      <c r="A55" s="32" t="s">
        <v>179</v>
      </c>
      <c r="B55" s="21" t="s">
        <v>295</v>
      </c>
      <c r="C55" s="395"/>
      <c r="D55" s="706"/>
      <c r="E55" s="263">
        <f>SUM(E56:E58)</f>
        <v>0</v>
      </c>
    </row>
    <row r="56" spans="1:5" s="96" customFormat="1" ht="12" customHeight="1" x14ac:dyDescent="0.2">
      <c r="A56" s="432" t="s">
        <v>95</v>
      </c>
      <c r="B56" s="413" t="s">
        <v>296</v>
      </c>
      <c r="C56" s="680"/>
      <c r="D56" s="1381"/>
      <c r="E56" s="265"/>
    </row>
    <row r="57" spans="1:5" s="96" customFormat="1" ht="12" customHeight="1" x14ac:dyDescent="0.2">
      <c r="A57" s="433" t="s">
        <v>96</v>
      </c>
      <c r="B57" s="414" t="s">
        <v>425</v>
      </c>
      <c r="C57" s="698"/>
      <c r="D57" s="1382"/>
      <c r="E57" s="264"/>
    </row>
    <row r="58" spans="1:5" s="96" customFormat="1" ht="12" customHeight="1" x14ac:dyDescent="0.2">
      <c r="A58" s="433" t="s">
        <v>299</v>
      </c>
      <c r="B58" s="414" t="s">
        <v>297</v>
      </c>
      <c r="C58" s="698"/>
      <c r="D58" s="1382"/>
      <c r="E58" s="264"/>
    </row>
    <row r="59" spans="1:5" s="96" customFormat="1" ht="12" customHeight="1" thickBot="1" x14ac:dyDescent="0.25">
      <c r="A59" s="434" t="s">
        <v>300</v>
      </c>
      <c r="B59" s="415" t="s">
        <v>298</v>
      </c>
      <c r="C59" s="700"/>
      <c r="D59" s="1383"/>
      <c r="E59" s="266"/>
    </row>
    <row r="60" spans="1:5" s="96" customFormat="1" ht="12" customHeight="1" thickBot="1" x14ac:dyDescent="0.3">
      <c r="A60" s="32" t="s">
        <v>25</v>
      </c>
      <c r="B60" s="291" t="s">
        <v>301</v>
      </c>
      <c r="C60" s="395"/>
      <c r="D60" s="706"/>
      <c r="E60" s="263">
        <f>SUM(E61:E63)</f>
        <v>0</v>
      </c>
    </row>
    <row r="61" spans="1:5" s="96" customFormat="1" ht="12" customHeight="1" x14ac:dyDescent="0.2">
      <c r="A61" s="432" t="s">
        <v>180</v>
      </c>
      <c r="B61" s="413" t="s">
        <v>303</v>
      </c>
      <c r="C61" s="691"/>
      <c r="D61" s="1390"/>
      <c r="E61" s="267"/>
    </row>
    <row r="62" spans="1:5" s="96" customFormat="1" ht="12" customHeight="1" x14ac:dyDescent="0.2">
      <c r="A62" s="433" t="s">
        <v>181</v>
      </c>
      <c r="B62" s="414" t="s">
        <v>426</v>
      </c>
      <c r="C62" s="691"/>
      <c r="D62" s="1390"/>
      <c r="E62" s="267"/>
    </row>
    <row r="63" spans="1:5" s="96" customFormat="1" ht="12" customHeight="1" x14ac:dyDescent="0.2">
      <c r="A63" s="433" t="s">
        <v>230</v>
      </c>
      <c r="B63" s="414" t="s">
        <v>304</v>
      </c>
      <c r="C63" s="691"/>
      <c r="D63" s="1390"/>
      <c r="E63" s="267"/>
    </row>
    <row r="64" spans="1:5" s="96" customFormat="1" ht="12" customHeight="1" thickBot="1" x14ac:dyDescent="0.25">
      <c r="A64" s="434" t="s">
        <v>302</v>
      </c>
      <c r="B64" s="415" t="s">
        <v>305</v>
      </c>
      <c r="C64" s="691"/>
      <c r="D64" s="1390"/>
      <c r="E64" s="267"/>
    </row>
    <row r="65" spans="1:5" s="96" customFormat="1" ht="12" customHeight="1" thickBot="1" x14ac:dyDescent="0.3">
      <c r="A65" s="32" t="s">
        <v>26</v>
      </c>
      <c r="B65" s="21" t="s">
        <v>306</v>
      </c>
      <c r="C65" s="402"/>
      <c r="D65" s="707"/>
      <c r="E65" s="444">
        <f>+E8+E15+E22+E29+E37+E49+E55+E60</f>
        <v>0</v>
      </c>
    </row>
    <row r="66" spans="1:5" s="96" customFormat="1" ht="12" customHeight="1" thickBot="1" x14ac:dyDescent="0.25">
      <c r="A66" s="435" t="s">
        <v>393</v>
      </c>
      <c r="B66" s="291" t="s">
        <v>308</v>
      </c>
      <c r="C66" s="395"/>
      <c r="D66" s="706"/>
      <c r="E66" s="263">
        <f>SUM(E67:E69)</f>
        <v>0</v>
      </c>
    </row>
    <row r="67" spans="1:5" s="96" customFormat="1" ht="12" customHeight="1" x14ac:dyDescent="0.2">
      <c r="A67" s="432" t="s">
        <v>336</v>
      </c>
      <c r="B67" s="413" t="s">
        <v>309</v>
      </c>
      <c r="C67" s="691"/>
      <c r="D67" s="1390"/>
      <c r="E67" s="267"/>
    </row>
    <row r="68" spans="1:5" s="96" customFormat="1" ht="12" customHeight="1" x14ac:dyDescent="0.2">
      <c r="A68" s="433" t="s">
        <v>345</v>
      </c>
      <c r="B68" s="414" t="s">
        <v>310</v>
      </c>
      <c r="C68" s="691"/>
      <c r="D68" s="1390"/>
      <c r="E68" s="267"/>
    </row>
    <row r="69" spans="1:5" s="96" customFormat="1" ht="12" customHeight="1" thickBot="1" x14ac:dyDescent="0.25">
      <c r="A69" s="434" t="s">
        <v>346</v>
      </c>
      <c r="B69" s="416" t="s">
        <v>311</v>
      </c>
      <c r="C69" s="691"/>
      <c r="D69" s="1393"/>
      <c r="E69" s="267"/>
    </row>
    <row r="70" spans="1:5" s="96" customFormat="1" ht="12" customHeight="1" thickBot="1" x14ac:dyDescent="0.25">
      <c r="A70" s="435" t="s">
        <v>312</v>
      </c>
      <c r="B70" s="291" t="s">
        <v>313</v>
      </c>
      <c r="C70" s="395"/>
      <c r="D70" s="395"/>
      <c r="E70" s="263">
        <f>SUM(E71:E74)</f>
        <v>0</v>
      </c>
    </row>
    <row r="71" spans="1:5" s="96" customFormat="1" ht="12" customHeight="1" x14ac:dyDescent="0.2">
      <c r="A71" s="432" t="s">
        <v>148</v>
      </c>
      <c r="B71" s="557" t="s">
        <v>314</v>
      </c>
      <c r="C71" s="691"/>
      <c r="D71" s="691"/>
      <c r="E71" s="267"/>
    </row>
    <row r="72" spans="1:5" s="96" customFormat="1" ht="12" customHeight="1" x14ac:dyDescent="0.2">
      <c r="A72" s="433" t="s">
        <v>149</v>
      </c>
      <c r="B72" s="557" t="s">
        <v>570</v>
      </c>
      <c r="C72" s="691"/>
      <c r="D72" s="691"/>
      <c r="E72" s="267"/>
    </row>
    <row r="73" spans="1:5" s="96" customFormat="1" ht="12" customHeight="1" x14ac:dyDescent="0.2">
      <c r="A73" s="433" t="s">
        <v>337</v>
      </c>
      <c r="B73" s="557" t="s">
        <v>315</v>
      </c>
      <c r="C73" s="691"/>
      <c r="D73" s="691"/>
      <c r="E73" s="267"/>
    </row>
    <row r="74" spans="1:5" s="96" customFormat="1" ht="12" customHeight="1" thickBot="1" x14ac:dyDescent="0.3">
      <c r="A74" s="434" t="s">
        <v>338</v>
      </c>
      <c r="B74" s="558" t="s">
        <v>571</v>
      </c>
      <c r="C74" s="691"/>
      <c r="D74" s="691"/>
      <c r="E74" s="267"/>
    </row>
    <row r="75" spans="1:5" s="96" customFormat="1" ht="12" customHeight="1" thickBot="1" x14ac:dyDescent="0.25">
      <c r="A75" s="435" t="s">
        <v>316</v>
      </c>
      <c r="B75" s="291" t="s">
        <v>317</v>
      </c>
      <c r="C75" s="395"/>
      <c r="D75" s="395"/>
      <c r="E75" s="263">
        <f>SUM(E76:E77)</f>
        <v>0</v>
      </c>
    </row>
    <row r="76" spans="1:5" s="96" customFormat="1" ht="12" customHeight="1" x14ac:dyDescent="0.2">
      <c r="A76" s="432" t="s">
        <v>339</v>
      </c>
      <c r="B76" s="413" t="s">
        <v>318</v>
      </c>
      <c r="C76" s="691"/>
      <c r="D76" s="691"/>
      <c r="E76" s="267"/>
    </row>
    <row r="77" spans="1:5" s="96" customFormat="1" ht="12" customHeight="1" thickBot="1" x14ac:dyDescent="0.25">
      <c r="A77" s="434" t="s">
        <v>340</v>
      </c>
      <c r="B77" s="415" t="s">
        <v>319</v>
      </c>
      <c r="C77" s="691"/>
      <c r="D77" s="691"/>
      <c r="E77" s="267"/>
    </row>
    <row r="78" spans="1:5" s="95" customFormat="1" ht="12" customHeight="1" thickBot="1" x14ac:dyDescent="0.25">
      <c r="A78" s="435" t="s">
        <v>320</v>
      </c>
      <c r="B78" s="291" t="s">
        <v>321</v>
      </c>
      <c r="C78" s="395"/>
      <c r="D78" s="395"/>
      <c r="E78" s="263">
        <f>SUM(E79:E81)</f>
        <v>0</v>
      </c>
    </row>
    <row r="79" spans="1:5" s="96" customFormat="1" ht="12" customHeight="1" x14ac:dyDescent="0.2">
      <c r="A79" s="432" t="s">
        <v>341</v>
      </c>
      <c r="B79" s="413" t="s">
        <v>322</v>
      </c>
      <c r="C79" s="691"/>
      <c r="D79" s="691"/>
      <c r="E79" s="267"/>
    </row>
    <row r="80" spans="1:5" s="96" customFormat="1" ht="12" customHeight="1" x14ac:dyDescent="0.2">
      <c r="A80" s="433" t="s">
        <v>342</v>
      </c>
      <c r="B80" s="414" t="s">
        <v>323</v>
      </c>
      <c r="C80" s="691"/>
      <c r="D80" s="691"/>
      <c r="E80" s="267"/>
    </row>
    <row r="81" spans="1:5" s="96" customFormat="1" ht="12" customHeight="1" thickBot="1" x14ac:dyDescent="0.25">
      <c r="A81" s="434" t="s">
        <v>343</v>
      </c>
      <c r="B81" s="415" t="s">
        <v>572</v>
      </c>
      <c r="C81" s="691"/>
      <c r="D81" s="691"/>
      <c r="E81" s="267"/>
    </row>
    <row r="82" spans="1:5" s="96" customFormat="1" ht="12" customHeight="1" thickBot="1" x14ac:dyDescent="0.25">
      <c r="A82" s="435" t="s">
        <v>324</v>
      </c>
      <c r="B82" s="291" t="s">
        <v>344</v>
      </c>
      <c r="C82" s="395"/>
      <c r="D82" s="395"/>
      <c r="E82" s="263">
        <f>SUM(E83:E86)</f>
        <v>0</v>
      </c>
    </row>
    <row r="83" spans="1:5" s="96" customFormat="1" ht="12" customHeight="1" x14ac:dyDescent="0.2">
      <c r="A83" s="436" t="s">
        <v>325</v>
      </c>
      <c r="B83" s="413" t="s">
        <v>326</v>
      </c>
      <c r="C83" s="691"/>
      <c r="D83" s="691"/>
      <c r="E83" s="267"/>
    </row>
    <row r="84" spans="1:5" s="96" customFormat="1" ht="12" customHeight="1" x14ac:dyDescent="0.2">
      <c r="A84" s="437" t="s">
        <v>327</v>
      </c>
      <c r="B84" s="414" t="s">
        <v>328</v>
      </c>
      <c r="C84" s="691"/>
      <c r="D84" s="691"/>
      <c r="E84" s="267"/>
    </row>
    <row r="85" spans="1:5" s="96" customFormat="1" ht="12" customHeight="1" x14ac:dyDescent="0.2">
      <c r="A85" s="437" t="s">
        <v>329</v>
      </c>
      <c r="B85" s="414" t="s">
        <v>330</v>
      </c>
      <c r="C85" s="691"/>
      <c r="D85" s="691"/>
      <c r="E85" s="267"/>
    </row>
    <row r="86" spans="1:5" s="95" customFormat="1" ht="12" customHeight="1" thickBot="1" x14ac:dyDescent="0.25">
      <c r="A86" s="438" t="s">
        <v>331</v>
      </c>
      <c r="B86" s="415" t="s">
        <v>332</v>
      </c>
      <c r="C86" s="691"/>
      <c r="D86" s="691"/>
      <c r="E86" s="267"/>
    </row>
    <row r="87" spans="1:5" s="95" customFormat="1" ht="12" customHeight="1" thickBot="1" x14ac:dyDescent="0.25">
      <c r="A87" s="435" t="s">
        <v>333</v>
      </c>
      <c r="B87" s="291" t="s">
        <v>474</v>
      </c>
      <c r="C87" s="395"/>
      <c r="D87" s="395"/>
      <c r="E87" s="463"/>
    </row>
    <row r="88" spans="1:5" s="95" customFormat="1" ht="12" customHeight="1" thickBot="1" x14ac:dyDescent="0.25">
      <c r="A88" s="435" t="s">
        <v>506</v>
      </c>
      <c r="B88" s="291" t="s">
        <v>334</v>
      </c>
      <c r="C88" s="395"/>
      <c r="D88" s="395"/>
      <c r="E88" s="463"/>
    </row>
    <row r="89" spans="1:5" s="95" customFormat="1" ht="12" customHeight="1" thickBot="1" x14ac:dyDescent="0.25">
      <c r="A89" s="435" t="s">
        <v>507</v>
      </c>
      <c r="B89" s="420" t="s">
        <v>477</v>
      </c>
      <c r="C89" s="402"/>
      <c r="D89" s="402"/>
      <c r="E89" s="444">
        <f>+E66+E70+E75+E78+E82+E88+E87</f>
        <v>0</v>
      </c>
    </row>
    <row r="90" spans="1:5" s="95" customFormat="1" ht="12" customHeight="1" thickBot="1" x14ac:dyDescent="0.25">
      <c r="A90" s="439" t="s">
        <v>508</v>
      </c>
      <c r="B90" s="421" t="s">
        <v>509</v>
      </c>
      <c r="C90" s="402"/>
      <c r="D90" s="402"/>
      <c r="E90" s="444">
        <f>+E65+E89</f>
        <v>0</v>
      </c>
    </row>
    <row r="91" spans="1:5" s="96" customFormat="1" ht="15.15" customHeight="1" thickBot="1" x14ac:dyDescent="0.3">
      <c r="A91" s="236"/>
      <c r="B91" s="237"/>
      <c r="C91" s="361"/>
    </row>
    <row r="92" spans="1:5" s="67" customFormat="1" ht="16.5" customHeight="1" thickBot="1" x14ac:dyDescent="0.3">
      <c r="A92" s="1714" t="s">
        <v>56</v>
      </c>
      <c r="B92" s="1759"/>
      <c r="C92" s="1759"/>
      <c r="D92" s="1759"/>
      <c r="E92" s="1760"/>
    </row>
    <row r="93" spans="1:5" s="97" customFormat="1" ht="12" customHeight="1" thickBot="1" x14ac:dyDescent="0.3">
      <c r="A93" s="406" t="s">
        <v>18</v>
      </c>
      <c r="B93" s="28" t="s">
        <v>513</v>
      </c>
      <c r="C93" s="394"/>
      <c r="D93" s="394"/>
      <c r="E93" s="487">
        <f>+E94+E95+E96+E97+E98+E111</f>
        <v>0</v>
      </c>
    </row>
    <row r="94" spans="1:5" ht="12" customHeight="1" x14ac:dyDescent="0.25">
      <c r="A94" s="440" t="s">
        <v>97</v>
      </c>
      <c r="B94" s="10" t="s">
        <v>49</v>
      </c>
      <c r="C94" s="696"/>
      <c r="D94" s="696"/>
      <c r="E94" s="488"/>
    </row>
    <row r="95" spans="1:5" ht="12" customHeight="1" x14ac:dyDescent="0.25">
      <c r="A95" s="433" t="s">
        <v>98</v>
      </c>
      <c r="B95" s="8" t="s">
        <v>182</v>
      </c>
      <c r="C95" s="698"/>
      <c r="D95" s="698"/>
      <c r="E95" s="264"/>
    </row>
    <row r="96" spans="1:5" ht="12" customHeight="1" x14ac:dyDescent="0.25">
      <c r="A96" s="433" t="s">
        <v>99</v>
      </c>
      <c r="B96" s="8" t="s">
        <v>139</v>
      </c>
      <c r="C96" s="700"/>
      <c r="D96" s="698"/>
      <c r="E96" s="266"/>
    </row>
    <row r="97" spans="1:5" ht="12" customHeight="1" x14ac:dyDescent="0.25">
      <c r="A97" s="433" t="s">
        <v>100</v>
      </c>
      <c r="B97" s="11" t="s">
        <v>183</v>
      </c>
      <c r="C97" s="700"/>
      <c r="D97" s="1383"/>
      <c r="E97" s="266"/>
    </row>
    <row r="98" spans="1:5" ht="12" customHeight="1" x14ac:dyDescent="0.25">
      <c r="A98" s="433" t="s">
        <v>111</v>
      </c>
      <c r="B98" s="19" t="s">
        <v>184</v>
      </c>
      <c r="C98" s="700"/>
      <c r="D98" s="1383"/>
      <c r="E98" s="266"/>
    </row>
    <row r="99" spans="1:5" ht="12" customHeight="1" x14ac:dyDescent="0.25">
      <c r="A99" s="433" t="s">
        <v>101</v>
      </c>
      <c r="B99" s="8" t="s">
        <v>510</v>
      </c>
      <c r="C99" s="700"/>
      <c r="D99" s="1383"/>
      <c r="E99" s="266"/>
    </row>
    <row r="100" spans="1:5" ht="12" customHeight="1" x14ac:dyDescent="0.2">
      <c r="A100" s="433" t="s">
        <v>102</v>
      </c>
      <c r="B100" s="140" t="s">
        <v>440</v>
      </c>
      <c r="C100" s="700"/>
      <c r="D100" s="1383"/>
      <c r="E100" s="266"/>
    </row>
    <row r="101" spans="1:5" ht="12" customHeight="1" x14ac:dyDescent="0.2">
      <c r="A101" s="433" t="s">
        <v>112</v>
      </c>
      <c r="B101" s="140" t="s">
        <v>439</v>
      </c>
      <c r="C101" s="700"/>
      <c r="D101" s="1383"/>
      <c r="E101" s="266"/>
    </row>
    <row r="102" spans="1:5" ht="12" customHeight="1" x14ac:dyDescent="0.2">
      <c r="A102" s="433" t="s">
        <v>113</v>
      </c>
      <c r="B102" s="140" t="s">
        <v>350</v>
      </c>
      <c r="C102" s="700"/>
      <c r="D102" s="1383"/>
      <c r="E102" s="266"/>
    </row>
    <row r="103" spans="1:5" ht="12" customHeight="1" x14ac:dyDescent="0.25">
      <c r="A103" s="433" t="s">
        <v>114</v>
      </c>
      <c r="B103" s="141" t="s">
        <v>351</v>
      </c>
      <c r="C103" s="700"/>
      <c r="D103" s="1383"/>
      <c r="E103" s="266"/>
    </row>
    <row r="104" spans="1:5" ht="12" customHeight="1" x14ac:dyDescent="0.25">
      <c r="A104" s="433" t="s">
        <v>115</v>
      </c>
      <c r="B104" s="141" t="s">
        <v>352</v>
      </c>
      <c r="C104" s="700"/>
      <c r="D104" s="1383"/>
      <c r="E104" s="266"/>
    </row>
    <row r="105" spans="1:5" ht="12" customHeight="1" x14ac:dyDescent="0.2">
      <c r="A105" s="433" t="s">
        <v>117</v>
      </c>
      <c r="B105" s="140" t="s">
        <v>353</v>
      </c>
      <c r="C105" s="700"/>
      <c r="D105" s="1383"/>
      <c r="E105" s="266"/>
    </row>
    <row r="106" spans="1:5" ht="12" customHeight="1" x14ac:dyDescent="0.2">
      <c r="A106" s="433" t="s">
        <v>185</v>
      </c>
      <c r="B106" s="140" t="s">
        <v>354</v>
      </c>
      <c r="C106" s="700"/>
      <c r="D106" s="1383"/>
      <c r="E106" s="266"/>
    </row>
    <row r="107" spans="1:5" ht="12" customHeight="1" x14ac:dyDescent="0.25">
      <c r="A107" s="433" t="s">
        <v>348</v>
      </c>
      <c r="B107" s="141" t="s">
        <v>355</v>
      </c>
      <c r="C107" s="698"/>
      <c r="D107" s="1383"/>
      <c r="E107" s="266"/>
    </row>
    <row r="108" spans="1:5" ht="12" customHeight="1" x14ac:dyDescent="0.25">
      <c r="A108" s="441" t="s">
        <v>349</v>
      </c>
      <c r="B108" s="142" t="s">
        <v>356</v>
      </c>
      <c r="C108" s="700"/>
      <c r="D108" s="1383"/>
      <c r="E108" s="266"/>
    </row>
    <row r="109" spans="1:5" ht="12" customHeight="1" x14ac:dyDescent="0.25">
      <c r="A109" s="433" t="s">
        <v>437</v>
      </c>
      <c r="B109" s="142" t="s">
        <v>357</v>
      </c>
      <c r="C109" s="700"/>
      <c r="D109" s="1383"/>
      <c r="E109" s="266"/>
    </row>
    <row r="110" spans="1:5" ht="12" customHeight="1" x14ac:dyDescent="0.25">
      <c r="A110" s="433" t="s">
        <v>438</v>
      </c>
      <c r="B110" s="141" t="s">
        <v>358</v>
      </c>
      <c r="C110" s="698"/>
      <c r="D110" s="1382"/>
      <c r="E110" s="264"/>
    </row>
    <row r="111" spans="1:5" ht="12" customHeight="1" x14ac:dyDescent="0.25">
      <c r="A111" s="433" t="s">
        <v>442</v>
      </c>
      <c r="B111" s="11" t="s">
        <v>50</v>
      </c>
      <c r="C111" s="698"/>
      <c r="D111" s="1382"/>
      <c r="E111" s="264"/>
    </row>
    <row r="112" spans="1:5" ht="12" customHeight="1" x14ac:dyDescent="0.25">
      <c r="A112" s="434" t="s">
        <v>443</v>
      </c>
      <c r="B112" s="8" t="s">
        <v>511</v>
      </c>
      <c r="C112" s="700"/>
      <c r="D112" s="1383"/>
      <c r="E112" s="266"/>
    </row>
    <row r="113" spans="1:5" ht="12" customHeight="1" thickBot="1" x14ac:dyDescent="0.3">
      <c r="A113" s="442" t="s">
        <v>444</v>
      </c>
      <c r="B113" s="143" t="s">
        <v>512</v>
      </c>
      <c r="C113" s="702"/>
      <c r="D113" s="1419"/>
      <c r="E113" s="489"/>
    </row>
    <row r="114" spans="1:5" ht="12" customHeight="1" thickBot="1" x14ac:dyDescent="0.3">
      <c r="A114" s="32" t="s">
        <v>19</v>
      </c>
      <c r="B114" s="27" t="s">
        <v>359</v>
      </c>
      <c r="C114" s="395"/>
      <c r="D114" s="706"/>
      <c r="E114" s="263">
        <f>+E115+E117+E119</f>
        <v>0</v>
      </c>
    </row>
    <row r="115" spans="1:5" ht="12" customHeight="1" x14ac:dyDescent="0.25">
      <c r="A115" s="432" t="s">
        <v>103</v>
      </c>
      <c r="B115" s="8" t="s">
        <v>229</v>
      </c>
      <c r="C115" s="680"/>
      <c r="D115" s="1381"/>
      <c r="E115" s="265"/>
    </row>
    <row r="116" spans="1:5" ht="12" customHeight="1" x14ac:dyDescent="0.25">
      <c r="A116" s="432" t="s">
        <v>104</v>
      </c>
      <c r="B116" s="12" t="s">
        <v>363</v>
      </c>
      <c r="C116" s="680"/>
      <c r="D116" s="1381"/>
      <c r="E116" s="265"/>
    </row>
    <row r="117" spans="1:5" ht="12" customHeight="1" x14ac:dyDescent="0.25">
      <c r="A117" s="432" t="s">
        <v>105</v>
      </c>
      <c r="B117" s="12" t="s">
        <v>186</v>
      </c>
      <c r="C117" s="698"/>
      <c r="D117" s="1382"/>
      <c r="E117" s="264"/>
    </row>
    <row r="118" spans="1:5" ht="12" customHeight="1" x14ac:dyDescent="0.25">
      <c r="A118" s="432" t="s">
        <v>106</v>
      </c>
      <c r="B118" s="12" t="s">
        <v>364</v>
      </c>
      <c r="C118" s="698"/>
      <c r="D118" s="1382"/>
      <c r="E118" s="264"/>
    </row>
    <row r="119" spans="1:5" ht="12" customHeight="1" x14ac:dyDescent="0.25">
      <c r="A119" s="432" t="s">
        <v>107</v>
      </c>
      <c r="B119" s="293" t="s">
        <v>231</v>
      </c>
      <c r="C119" s="698"/>
      <c r="D119" s="1382"/>
      <c r="E119" s="264"/>
    </row>
    <row r="120" spans="1:5" ht="12" customHeight="1" x14ac:dyDescent="0.25">
      <c r="A120" s="432" t="s">
        <v>116</v>
      </c>
      <c r="B120" s="292" t="s">
        <v>427</v>
      </c>
      <c r="C120" s="698"/>
      <c r="D120" s="1382"/>
      <c r="E120" s="264"/>
    </row>
    <row r="121" spans="1:5" ht="12" customHeight="1" x14ac:dyDescent="0.25">
      <c r="A121" s="432" t="s">
        <v>118</v>
      </c>
      <c r="B121" s="409" t="s">
        <v>369</v>
      </c>
      <c r="C121" s="698"/>
      <c r="D121" s="1382"/>
      <c r="E121" s="264"/>
    </row>
    <row r="122" spans="1:5" ht="12" customHeight="1" x14ac:dyDescent="0.25">
      <c r="A122" s="432" t="s">
        <v>187</v>
      </c>
      <c r="B122" s="141" t="s">
        <v>352</v>
      </c>
      <c r="C122" s="698"/>
      <c r="D122" s="1382"/>
      <c r="E122" s="264"/>
    </row>
    <row r="123" spans="1:5" ht="12" customHeight="1" x14ac:dyDescent="0.25">
      <c r="A123" s="432" t="s">
        <v>188</v>
      </c>
      <c r="B123" s="141" t="s">
        <v>368</v>
      </c>
      <c r="C123" s="698"/>
      <c r="D123" s="1382"/>
      <c r="E123" s="264"/>
    </row>
    <row r="124" spans="1:5" ht="12" customHeight="1" x14ac:dyDescent="0.25">
      <c r="A124" s="432" t="s">
        <v>189</v>
      </c>
      <c r="B124" s="141" t="s">
        <v>367</v>
      </c>
      <c r="C124" s="698"/>
      <c r="D124" s="1382"/>
      <c r="E124" s="264"/>
    </row>
    <row r="125" spans="1:5" ht="12" customHeight="1" x14ac:dyDescent="0.25">
      <c r="A125" s="432" t="s">
        <v>360</v>
      </c>
      <c r="B125" s="141" t="s">
        <v>355</v>
      </c>
      <c r="C125" s="698"/>
      <c r="D125" s="1382"/>
      <c r="E125" s="264"/>
    </row>
    <row r="126" spans="1:5" ht="12" customHeight="1" x14ac:dyDescent="0.25">
      <c r="A126" s="432" t="s">
        <v>361</v>
      </c>
      <c r="B126" s="141" t="s">
        <v>366</v>
      </c>
      <c r="C126" s="698"/>
      <c r="D126" s="1382"/>
      <c r="E126" s="264"/>
    </row>
    <row r="127" spans="1:5" ht="12" customHeight="1" thickBot="1" x14ac:dyDescent="0.3">
      <c r="A127" s="441" t="s">
        <v>362</v>
      </c>
      <c r="B127" s="141" t="s">
        <v>365</v>
      </c>
      <c r="C127" s="700"/>
      <c r="D127" s="1383"/>
      <c r="E127" s="266"/>
    </row>
    <row r="128" spans="1:5" ht="12" customHeight="1" thickBot="1" x14ac:dyDescent="0.3">
      <c r="A128" s="32" t="s">
        <v>20</v>
      </c>
      <c r="B128" s="123" t="s">
        <v>447</v>
      </c>
      <c r="C128" s="395"/>
      <c r="D128" s="706"/>
      <c r="E128" s="263">
        <f>+E93+E114</f>
        <v>0</v>
      </c>
    </row>
    <row r="129" spans="1:11" ht="12" customHeight="1" thickBot="1" x14ac:dyDescent="0.3">
      <c r="A129" s="32" t="s">
        <v>21</v>
      </c>
      <c r="B129" s="123" t="s">
        <v>448</v>
      </c>
      <c r="C129" s="395"/>
      <c r="D129" s="706"/>
      <c r="E129" s="263">
        <f>+E130+E131+E132</f>
        <v>0</v>
      </c>
    </row>
    <row r="130" spans="1:11" s="97" customFormat="1" ht="12" customHeight="1" x14ac:dyDescent="0.25">
      <c r="A130" s="432" t="s">
        <v>267</v>
      </c>
      <c r="B130" s="9" t="s">
        <v>516</v>
      </c>
      <c r="C130" s="698"/>
      <c r="D130" s="1382"/>
      <c r="E130" s="264"/>
    </row>
    <row r="131" spans="1:11" ht="12" customHeight="1" x14ac:dyDescent="0.25">
      <c r="A131" s="432" t="s">
        <v>268</v>
      </c>
      <c r="B131" s="9" t="s">
        <v>456</v>
      </c>
      <c r="C131" s="698"/>
      <c r="D131" s="1382"/>
      <c r="E131" s="264"/>
    </row>
    <row r="132" spans="1:11" ht="12" customHeight="1" thickBot="1" x14ac:dyDescent="0.3">
      <c r="A132" s="441" t="s">
        <v>269</v>
      </c>
      <c r="B132" s="7" t="s">
        <v>515</v>
      </c>
      <c r="C132" s="698"/>
      <c r="D132" s="1382"/>
      <c r="E132" s="264"/>
    </row>
    <row r="133" spans="1:11" ht="12" customHeight="1" thickBot="1" x14ac:dyDescent="0.3">
      <c r="A133" s="32" t="s">
        <v>22</v>
      </c>
      <c r="B133" s="123" t="s">
        <v>449</v>
      </c>
      <c r="C133" s="395"/>
      <c r="D133" s="706"/>
      <c r="E133" s="263">
        <f>+E134+E135+E136+E137+E138+E139</f>
        <v>0</v>
      </c>
    </row>
    <row r="134" spans="1:11" ht="12" customHeight="1" x14ac:dyDescent="0.25">
      <c r="A134" s="432" t="s">
        <v>90</v>
      </c>
      <c r="B134" s="9" t="s">
        <v>458</v>
      </c>
      <c r="C134" s="698"/>
      <c r="D134" s="1382"/>
      <c r="E134" s="264"/>
    </row>
    <row r="135" spans="1:11" ht="12" customHeight="1" x14ac:dyDescent="0.25">
      <c r="A135" s="432" t="s">
        <v>91</v>
      </c>
      <c r="B135" s="9" t="s">
        <v>450</v>
      </c>
      <c r="C135" s="698"/>
      <c r="D135" s="1382"/>
      <c r="E135" s="264"/>
    </row>
    <row r="136" spans="1:11" ht="12" customHeight="1" x14ac:dyDescent="0.25">
      <c r="A136" s="432" t="s">
        <v>92</v>
      </c>
      <c r="B136" s="9" t="s">
        <v>451</v>
      </c>
      <c r="C136" s="698"/>
      <c r="D136" s="1382"/>
      <c r="E136" s="264"/>
    </row>
    <row r="137" spans="1:11" ht="12" customHeight="1" x14ac:dyDescent="0.25">
      <c r="A137" s="432" t="s">
        <v>174</v>
      </c>
      <c r="B137" s="9" t="s">
        <v>514</v>
      </c>
      <c r="C137" s="698"/>
      <c r="D137" s="1382"/>
      <c r="E137" s="264"/>
    </row>
    <row r="138" spans="1:11" ht="12" customHeight="1" x14ac:dyDescent="0.25">
      <c r="A138" s="432" t="s">
        <v>175</v>
      </c>
      <c r="B138" s="9" t="s">
        <v>453</v>
      </c>
      <c r="C138" s="698"/>
      <c r="D138" s="1382"/>
      <c r="E138" s="264"/>
    </row>
    <row r="139" spans="1:11" s="97" customFormat="1" ht="12" customHeight="1" thickBot="1" x14ac:dyDescent="0.3">
      <c r="A139" s="441" t="s">
        <v>176</v>
      </c>
      <c r="B139" s="7" t="s">
        <v>454</v>
      </c>
      <c r="C139" s="698"/>
      <c r="D139" s="1382"/>
      <c r="E139" s="264"/>
    </row>
    <row r="140" spans="1:11" ht="12" customHeight="1" thickBot="1" x14ac:dyDescent="0.3">
      <c r="A140" s="32" t="s">
        <v>23</v>
      </c>
      <c r="B140" s="123" t="s">
        <v>540</v>
      </c>
      <c r="C140" s="402"/>
      <c r="D140" s="707"/>
      <c r="E140" s="444">
        <f>+E141+E142+E144+E145+E143</f>
        <v>0</v>
      </c>
      <c r="K140" s="247"/>
    </row>
    <row r="141" spans="1:11" x14ac:dyDescent="0.25">
      <c r="A141" s="432" t="s">
        <v>93</v>
      </c>
      <c r="B141" s="9" t="s">
        <v>370</v>
      </c>
      <c r="C141" s="698"/>
      <c r="D141" s="1382"/>
      <c r="E141" s="264"/>
    </row>
    <row r="142" spans="1:11" ht="12" customHeight="1" x14ac:dyDescent="0.25">
      <c r="A142" s="432" t="s">
        <v>94</v>
      </c>
      <c r="B142" s="9" t="s">
        <v>371</v>
      </c>
      <c r="C142" s="698"/>
      <c r="D142" s="1382"/>
      <c r="E142" s="264"/>
    </row>
    <row r="143" spans="1:11" ht="12" customHeight="1" x14ac:dyDescent="0.25">
      <c r="A143" s="432" t="s">
        <v>287</v>
      </c>
      <c r="B143" s="9" t="s">
        <v>539</v>
      </c>
      <c r="C143" s="698"/>
      <c r="D143" s="1382"/>
      <c r="E143" s="264"/>
    </row>
    <row r="144" spans="1:11" s="97" customFormat="1" ht="12" customHeight="1" x14ac:dyDescent="0.25">
      <c r="A144" s="432" t="s">
        <v>288</v>
      </c>
      <c r="B144" s="9" t="s">
        <v>463</v>
      </c>
      <c r="C144" s="698"/>
      <c r="D144" s="1382"/>
      <c r="E144" s="264"/>
    </row>
    <row r="145" spans="1:5" s="97" customFormat="1" ht="12" customHeight="1" thickBot="1" x14ac:dyDescent="0.3">
      <c r="A145" s="441" t="s">
        <v>289</v>
      </c>
      <c r="B145" s="7" t="s">
        <v>389</v>
      </c>
      <c r="C145" s="698"/>
      <c r="D145" s="1382"/>
      <c r="E145" s="264"/>
    </row>
    <row r="146" spans="1:5" s="97" customFormat="1" ht="12" customHeight="1" thickBot="1" x14ac:dyDescent="0.3">
      <c r="A146" s="32" t="s">
        <v>24</v>
      </c>
      <c r="B146" s="123" t="s">
        <v>464</v>
      </c>
      <c r="C146" s="497"/>
      <c r="D146" s="708"/>
      <c r="E146" s="491">
        <f>+E147+E148+E149+E150+E151</f>
        <v>0</v>
      </c>
    </row>
    <row r="147" spans="1:5" s="97" customFormat="1" ht="12" customHeight="1" x14ac:dyDescent="0.25">
      <c r="A147" s="432" t="s">
        <v>95</v>
      </c>
      <c r="B147" s="9" t="s">
        <v>459</v>
      </c>
      <c r="C147" s="698"/>
      <c r="D147" s="1382"/>
      <c r="E147" s="264"/>
    </row>
    <row r="148" spans="1:5" s="97" customFormat="1" ht="12" customHeight="1" x14ac:dyDescent="0.25">
      <c r="A148" s="432" t="s">
        <v>96</v>
      </c>
      <c r="B148" s="9" t="s">
        <v>466</v>
      </c>
      <c r="C148" s="698"/>
      <c r="D148" s="1382"/>
      <c r="E148" s="264"/>
    </row>
    <row r="149" spans="1:5" s="97" customFormat="1" ht="12" customHeight="1" x14ac:dyDescent="0.25">
      <c r="A149" s="432" t="s">
        <v>299</v>
      </c>
      <c r="B149" s="9" t="s">
        <v>461</v>
      </c>
      <c r="C149" s="698"/>
      <c r="D149" s="1382"/>
      <c r="E149" s="264"/>
    </row>
    <row r="150" spans="1:5" s="97" customFormat="1" ht="12" customHeight="1" x14ac:dyDescent="0.25">
      <c r="A150" s="432" t="s">
        <v>300</v>
      </c>
      <c r="B150" s="9" t="s">
        <v>517</v>
      </c>
      <c r="C150" s="698"/>
      <c r="D150" s="1382"/>
      <c r="E150" s="264"/>
    </row>
    <row r="151" spans="1:5" ht="12.75" customHeight="1" thickBot="1" x14ac:dyDescent="0.3">
      <c r="A151" s="441" t="s">
        <v>465</v>
      </c>
      <c r="B151" s="7" t="s">
        <v>468</v>
      </c>
      <c r="C151" s="700"/>
      <c r="D151" s="1383"/>
      <c r="E151" s="266"/>
    </row>
    <row r="152" spans="1:5" ht="12.75" customHeight="1" thickBot="1" x14ac:dyDescent="0.3">
      <c r="A152" s="486" t="s">
        <v>25</v>
      </c>
      <c r="B152" s="123" t="s">
        <v>469</v>
      </c>
      <c r="C152" s="497"/>
      <c r="D152" s="708"/>
      <c r="E152" s="491"/>
    </row>
    <row r="153" spans="1:5" ht="12.75" customHeight="1" thickBot="1" x14ac:dyDescent="0.3">
      <c r="A153" s="486" t="s">
        <v>26</v>
      </c>
      <c r="B153" s="123" t="s">
        <v>470</v>
      </c>
      <c r="C153" s="497"/>
      <c r="D153" s="708"/>
      <c r="E153" s="491"/>
    </row>
    <row r="154" spans="1:5" ht="12" customHeight="1" thickBot="1" x14ac:dyDescent="0.3">
      <c r="A154" s="32" t="s">
        <v>27</v>
      </c>
      <c r="B154" s="123" t="s">
        <v>472</v>
      </c>
      <c r="C154" s="499"/>
      <c r="D154" s="714"/>
      <c r="E154" s="493">
        <f>+E129+E133+E140+E146+E152+E153</f>
        <v>0</v>
      </c>
    </row>
    <row r="155" spans="1:5" ht="15.15" customHeight="1" thickBot="1" x14ac:dyDescent="0.3">
      <c r="A155" s="443" t="s">
        <v>28</v>
      </c>
      <c r="B155" s="378" t="s">
        <v>471</v>
      </c>
      <c r="C155" s="499"/>
      <c r="D155" s="714"/>
      <c r="E155" s="493">
        <f>+E128+E154</f>
        <v>0</v>
      </c>
    </row>
    <row r="156" spans="1:5" s="1344" customFormat="1" ht="13.8" thickBot="1" x14ac:dyDescent="0.3">
      <c r="A156" s="1340"/>
      <c r="B156" s="1341"/>
      <c r="C156" s="1337"/>
      <c r="D156" s="1337"/>
      <c r="E156" s="1343"/>
    </row>
    <row r="157" spans="1:5" ht="15.15" customHeight="1" thickBot="1" x14ac:dyDescent="0.3">
      <c r="A157" s="874" t="s">
        <v>801</v>
      </c>
      <c r="B157" s="875"/>
      <c r="C157" s="1413"/>
      <c r="D157" s="1413"/>
      <c r="E157" s="873"/>
    </row>
    <row r="158" spans="1:5" ht="14.4" customHeight="1" thickBot="1" x14ac:dyDescent="0.3">
      <c r="A158" s="876" t="s">
        <v>802</v>
      </c>
      <c r="B158" s="877"/>
      <c r="C158" s="1413"/>
      <c r="D158" s="1413"/>
      <c r="E158" s="873"/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1-000000000000}">
  <sheetPr>
    <tabColor theme="5"/>
  </sheetPr>
  <dimension ref="A1:K158"/>
  <sheetViews>
    <sheetView view="pageBreakPreview" topLeftCell="A80" zoomScaleNormal="120" zoomScaleSheetLayoutView="100" workbookViewId="0">
      <selection activeCell="O21" sqref="O21"/>
    </sheetView>
  </sheetViews>
  <sheetFormatPr defaultColWidth="9.33203125" defaultRowHeight="13.2" x14ac:dyDescent="0.25"/>
  <cols>
    <col min="1" max="1" width="16.109375" style="388" customWidth="1"/>
    <col min="2" max="2" width="62" style="389" customWidth="1"/>
    <col min="3" max="3" width="14.109375" style="390" customWidth="1"/>
    <col min="4" max="5" width="14.109375" style="3" customWidth="1"/>
    <col min="6" max="16384" width="9.33203125" style="3"/>
  </cols>
  <sheetData>
    <row r="1" spans="1:5" s="2" customFormat="1" ht="16.5" customHeight="1" thickBot="1" x14ac:dyDescent="0.3">
      <c r="A1" s="594"/>
      <c r="B1" s="1756" t="str">
        <f>CONCATENATE("6.1.3. melléklet ",Z_ALAPADATOK!A8," ",Z_ALAPADATOK!B8," ",Z_ALAPADATOK!C8," ",Z_ALAPADATOK!D8," ",Z_ALAPADATOK!E8," ",Z_ALAPADATOK!F8," ",Z_ALAPADATOK!G8," ",Z_ALAPADATOK!H8)</f>
        <v>6.1.3. melléklet a Hercegkút Község Önkormányzat Polgármesterének 6 / 2020 ( VI.17. ) önkormányzati rendelethez</v>
      </c>
      <c r="C1" s="1757"/>
      <c r="D1" s="1757"/>
      <c r="E1" s="1757"/>
    </row>
    <row r="2" spans="1:5" s="93" customFormat="1" ht="21.15" customHeight="1" thickBot="1" x14ac:dyDescent="0.3">
      <c r="A2" s="864" t="s">
        <v>60</v>
      </c>
      <c r="B2" s="1758" t="str">
        <f>CONCATENATE(Z_ALAPADATOK!A3)</f>
        <v>Hercegkút Község Önkormányzata</v>
      </c>
      <c r="C2" s="1758"/>
      <c r="D2" s="1758"/>
      <c r="E2" s="865" t="s">
        <v>53</v>
      </c>
    </row>
    <row r="3" spans="1:5" s="93" customFormat="1" ht="23.4" thickBot="1" x14ac:dyDescent="0.3">
      <c r="A3" s="864" t="s">
        <v>202</v>
      </c>
      <c r="B3" s="1758" t="s">
        <v>529</v>
      </c>
      <c r="C3" s="1758"/>
      <c r="D3" s="1758"/>
      <c r="E3" s="866" t="s">
        <v>58</v>
      </c>
    </row>
    <row r="4" spans="1:5" s="94" customFormat="1" ht="15.9" customHeight="1" thickBot="1" x14ac:dyDescent="0.35">
      <c r="A4" s="602"/>
      <c r="B4" s="602"/>
      <c r="C4" s="603"/>
      <c r="D4" s="867"/>
      <c r="E4" s="603" t="str">
        <f>'Z_6.1.2.sz.mell'!E4</f>
        <v xml:space="preserve"> Forintban!</v>
      </c>
    </row>
    <row r="5" spans="1:5" ht="23.4" thickBot="1" x14ac:dyDescent="0.3">
      <c r="A5" s="604" t="s">
        <v>204</v>
      </c>
      <c r="B5" s="605" t="s">
        <v>562</v>
      </c>
      <c r="C5" s="605" t="s">
        <v>799</v>
      </c>
      <c r="D5" s="869" t="s">
        <v>800</v>
      </c>
      <c r="E5" s="870" t="str">
        <f>CONCATENATE('Z_6.1.2.sz.mell'!E5)</f>
        <v>Teljesítés
2019. XII. 31.</v>
      </c>
    </row>
    <row r="6" spans="1:5" s="67" customFormat="1" ht="12.9" customHeight="1" thickBot="1" x14ac:dyDescent="0.3">
      <c r="A6" s="192" t="s">
        <v>492</v>
      </c>
      <c r="B6" s="193" t="s">
        <v>493</v>
      </c>
      <c r="C6" s="193" t="s">
        <v>494</v>
      </c>
      <c r="D6" s="871" t="s">
        <v>496</v>
      </c>
      <c r="E6" s="194" t="s">
        <v>495</v>
      </c>
    </row>
    <row r="7" spans="1:5" s="67" customFormat="1" ht="15.9" customHeight="1" thickBot="1" x14ac:dyDescent="0.3">
      <c r="A7" s="1714" t="s">
        <v>55</v>
      </c>
      <c r="B7" s="1759"/>
      <c r="C7" s="1759"/>
      <c r="D7" s="1759"/>
      <c r="E7" s="1760"/>
    </row>
    <row r="8" spans="1:5" s="67" customFormat="1" ht="12" customHeight="1" thickBot="1" x14ac:dyDescent="0.3">
      <c r="A8" s="32" t="s">
        <v>18</v>
      </c>
      <c r="B8" s="21" t="s">
        <v>251</v>
      </c>
      <c r="C8" s="395"/>
      <c r="D8" s="706"/>
      <c r="E8" s="263">
        <f>+E9+E10+E11+E12+E13+E14</f>
        <v>0</v>
      </c>
    </row>
    <row r="9" spans="1:5" s="95" customFormat="1" ht="12" customHeight="1" x14ac:dyDescent="0.2">
      <c r="A9" s="432" t="s">
        <v>97</v>
      </c>
      <c r="B9" s="413" t="s">
        <v>252</v>
      </c>
      <c r="C9" s="680"/>
      <c r="D9" s="1381"/>
      <c r="E9" s="265"/>
    </row>
    <row r="10" spans="1:5" s="96" customFormat="1" ht="12" customHeight="1" x14ac:dyDescent="0.2">
      <c r="A10" s="433" t="s">
        <v>98</v>
      </c>
      <c r="B10" s="414" t="s">
        <v>253</v>
      </c>
      <c r="C10" s="698"/>
      <c r="D10" s="1382"/>
      <c r="E10" s="264"/>
    </row>
    <row r="11" spans="1:5" s="96" customFormat="1" ht="12" customHeight="1" x14ac:dyDescent="0.2">
      <c r="A11" s="433" t="s">
        <v>99</v>
      </c>
      <c r="B11" s="414" t="s">
        <v>254</v>
      </c>
      <c r="C11" s="698"/>
      <c r="D11" s="1382"/>
      <c r="E11" s="264"/>
    </row>
    <row r="12" spans="1:5" s="96" customFormat="1" ht="12" customHeight="1" x14ac:dyDescent="0.2">
      <c r="A12" s="433" t="s">
        <v>100</v>
      </c>
      <c r="B12" s="414" t="s">
        <v>255</v>
      </c>
      <c r="C12" s="698"/>
      <c r="D12" s="1382"/>
      <c r="E12" s="264"/>
    </row>
    <row r="13" spans="1:5" s="96" customFormat="1" ht="12" customHeight="1" x14ac:dyDescent="0.2">
      <c r="A13" s="433" t="s">
        <v>147</v>
      </c>
      <c r="B13" s="414" t="s">
        <v>505</v>
      </c>
      <c r="C13" s="698"/>
      <c r="D13" s="1382"/>
      <c r="E13" s="264"/>
    </row>
    <row r="14" spans="1:5" s="95" customFormat="1" ht="12" customHeight="1" thickBot="1" x14ac:dyDescent="0.25">
      <c r="A14" s="434" t="s">
        <v>101</v>
      </c>
      <c r="B14" s="415" t="s">
        <v>432</v>
      </c>
      <c r="C14" s="698"/>
      <c r="D14" s="1382"/>
      <c r="E14" s="264"/>
    </row>
    <row r="15" spans="1:5" s="95" customFormat="1" ht="12" customHeight="1" thickBot="1" x14ac:dyDescent="0.3">
      <c r="A15" s="32" t="s">
        <v>19</v>
      </c>
      <c r="B15" s="291" t="s">
        <v>256</v>
      </c>
      <c r="C15" s="395"/>
      <c r="D15" s="706"/>
      <c r="E15" s="263">
        <f>+E16+E17+E18+E19+E20</f>
        <v>0</v>
      </c>
    </row>
    <row r="16" spans="1:5" s="95" customFormat="1" ht="12" customHeight="1" x14ac:dyDescent="0.2">
      <c r="A16" s="432" t="s">
        <v>103</v>
      </c>
      <c r="B16" s="413" t="s">
        <v>257</v>
      </c>
      <c r="C16" s="680"/>
      <c r="D16" s="1381"/>
      <c r="E16" s="265"/>
    </row>
    <row r="17" spans="1:5" s="95" customFormat="1" ht="12" customHeight="1" x14ac:dyDescent="0.2">
      <c r="A17" s="433" t="s">
        <v>104</v>
      </c>
      <c r="B17" s="414" t="s">
        <v>258</v>
      </c>
      <c r="C17" s="698"/>
      <c r="D17" s="1382"/>
      <c r="E17" s="264"/>
    </row>
    <row r="18" spans="1:5" s="95" customFormat="1" ht="12" customHeight="1" x14ac:dyDescent="0.2">
      <c r="A18" s="433" t="s">
        <v>105</v>
      </c>
      <c r="B18" s="414" t="s">
        <v>421</v>
      </c>
      <c r="C18" s="698"/>
      <c r="D18" s="1382"/>
      <c r="E18" s="264"/>
    </row>
    <row r="19" spans="1:5" s="95" customFormat="1" ht="12" customHeight="1" x14ac:dyDescent="0.2">
      <c r="A19" s="433" t="s">
        <v>106</v>
      </c>
      <c r="B19" s="414" t="s">
        <v>422</v>
      </c>
      <c r="C19" s="698"/>
      <c r="D19" s="1382"/>
      <c r="E19" s="264"/>
    </row>
    <row r="20" spans="1:5" s="95" customFormat="1" ht="12" customHeight="1" x14ac:dyDescent="0.2">
      <c r="A20" s="433" t="s">
        <v>107</v>
      </c>
      <c r="B20" s="414" t="s">
        <v>259</v>
      </c>
      <c r="C20" s="698"/>
      <c r="D20" s="1382"/>
      <c r="E20" s="264"/>
    </row>
    <row r="21" spans="1:5" s="96" customFormat="1" ht="12" customHeight="1" thickBot="1" x14ac:dyDescent="0.25">
      <c r="A21" s="434" t="s">
        <v>116</v>
      </c>
      <c r="B21" s="415" t="s">
        <v>260</v>
      </c>
      <c r="C21" s="700"/>
      <c r="D21" s="1383"/>
      <c r="E21" s="266"/>
    </row>
    <row r="22" spans="1:5" s="96" customFormat="1" ht="12" customHeight="1" thickBot="1" x14ac:dyDescent="0.3">
      <c r="A22" s="32" t="s">
        <v>20</v>
      </c>
      <c r="B22" s="21" t="s">
        <v>261</v>
      </c>
      <c r="C22" s="395"/>
      <c r="D22" s="706"/>
      <c r="E22" s="263">
        <f>+E23+E24+E25+E26+E27</f>
        <v>0</v>
      </c>
    </row>
    <row r="23" spans="1:5" s="96" customFormat="1" ht="12" customHeight="1" x14ac:dyDescent="0.2">
      <c r="A23" s="432" t="s">
        <v>86</v>
      </c>
      <c r="B23" s="413" t="s">
        <v>262</v>
      </c>
      <c r="C23" s="680"/>
      <c r="D23" s="1381"/>
      <c r="E23" s="265"/>
    </row>
    <row r="24" spans="1:5" s="95" customFormat="1" ht="12" customHeight="1" x14ac:dyDescent="0.2">
      <c r="A24" s="433" t="s">
        <v>87</v>
      </c>
      <c r="B24" s="414" t="s">
        <v>263</v>
      </c>
      <c r="C24" s="698"/>
      <c r="D24" s="1382"/>
      <c r="E24" s="264"/>
    </row>
    <row r="25" spans="1:5" s="96" customFormat="1" ht="12" customHeight="1" x14ac:dyDescent="0.2">
      <c r="A25" s="433" t="s">
        <v>88</v>
      </c>
      <c r="B25" s="414" t="s">
        <v>423</v>
      </c>
      <c r="C25" s="698"/>
      <c r="D25" s="1382"/>
      <c r="E25" s="264"/>
    </row>
    <row r="26" spans="1:5" s="96" customFormat="1" ht="12" customHeight="1" x14ac:dyDescent="0.2">
      <c r="A26" s="433" t="s">
        <v>89</v>
      </c>
      <c r="B26" s="414" t="s">
        <v>424</v>
      </c>
      <c r="C26" s="698"/>
      <c r="D26" s="1382"/>
      <c r="E26" s="264"/>
    </row>
    <row r="27" spans="1:5" s="96" customFormat="1" ht="12" customHeight="1" x14ac:dyDescent="0.2">
      <c r="A27" s="433" t="s">
        <v>170</v>
      </c>
      <c r="B27" s="414" t="s">
        <v>264</v>
      </c>
      <c r="C27" s="698"/>
      <c r="D27" s="1382"/>
      <c r="E27" s="264"/>
    </row>
    <row r="28" spans="1:5" s="96" customFormat="1" ht="12" customHeight="1" thickBot="1" x14ac:dyDescent="0.25">
      <c r="A28" s="434" t="s">
        <v>171</v>
      </c>
      <c r="B28" s="415" t="s">
        <v>265</v>
      </c>
      <c r="C28" s="700"/>
      <c r="D28" s="1383"/>
      <c r="E28" s="266"/>
    </row>
    <row r="29" spans="1:5" s="96" customFormat="1" ht="12" customHeight="1" thickBot="1" x14ac:dyDescent="0.3">
      <c r="A29" s="32" t="s">
        <v>172</v>
      </c>
      <c r="B29" s="21" t="s">
        <v>550</v>
      </c>
      <c r="C29" s="402"/>
      <c r="D29" s="402"/>
      <c r="E29" s="444">
        <f>SUM(E30:E36)</f>
        <v>0</v>
      </c>
    </row>
    <row r="30" spans="1:5" s="96" customFormat="1" ht="12" customHeight="1" x14ac:dyDescent="0.2">
      <c r="A30" s="432" t="s">
        <v>267</v>
      </c>
      <c r="B30" s="413" t="s">
        <v>554</v>
      </c>
      <c r="C30" s="680"/>
      <c r="D30" s="680"/>
      <c r="E30" s="265"/>
    </row>
    <row r="31" spans="1:5" s="96" customFormat="1" ht="12" customHeight="1" x14ac:dyDescent="0.2">
      <c r="A31" s="433" t="s">
        <v>268</v>
      </c>
      <c r="B31" s="414" t="s">
        <v>555</v>
      </c>
      <c r="C31" s="698"/>
      <c r="D31" s="698"/>
      <c r="E31" s="264"/>
    </row>
    <row r="32" spans="1:5" s="96" customFormat="1" ht="12" customHeight="1" x14ac:dyDescent="0.2">
      <c r="A32" s="433" t="s">
        <v>269</v>
      </c>
      <c r="B32" s="414" t="s">
        <v>556</v>
      </c>
      <c r="C32" s="698"/>
      <c r="D32" s="698"/>
      <c r="E32" s="264"/>
    </row>
    <row r="33" spans="1:5" s="96" customFormat="1" ht="12" customHeight="1" x14ac:dyDescent="0.2">
      <c r="A33" s="433" t="s">
        <v>270</v>
      </c>
      <c r="B33" s="414" t="s">
        <v>557</v>
      </c>
      <c r="C33" s="698"/>
      <c r="D33" s="698"/>
      <c r="E33" s="264"/>
    </row>
    <row r="34" spans="1:5" s="96" customFormat="1" ht="12" customHeight="1" x14ac:dyDescent="0.2">
      <c r="A34" s="433" t="s">
        <v>551</v>
      </c>
      <c r="B34" s="414" t="s">
        <v>271</v>
      </c>
      <c r="C34" s="698"/>
      <c r="D34" s="698"/>
      <c r="E34" s="264"/>
    </row>
    <row r="35" spans="1:5" s="96" customFormat="1" ht="12" customHeight="1" x14ac:dyDescent="0.2">
      <c r="A35" s="433" t="s">
        <v>552</v>
      </c>
      <c r="B35" s="414" t="s">
        <v>272</v>
      </c>
      <c r="C35" s="698"/>
      <c r="D35" s="698"/>
      <c r="E35" s="264"/>
    </row>
    <row r="36" spans="1:5" s="96" customFormat="1" ht="12" customHeight="1" thickBot="1" x14ac:dyDescent="0.25">
      <c r="A36" s="434" t="s">
        <v>553</v>
      </c>
      <c r="B36" s="508" t="s">
        <v>273</v>
      </c>
      <c r="C36" s="700"/>
      <c r="D36" s="700"/>
      <c r="E36" s="266"/>
    </row>
    <row r="37" spans="1:5" s="96" customFormat="1" ht="12" customHeight="1" thickBot="1" x14ac:dyDescent="0.3">
      <c r="A37" s="32" t="s">
        <v>22</v>
      </c>
      <c r="B37" s="21" t="s">
        <v>433</v>
      </c>
      <c r="C37" s="395"/>
      <c r="D37" s="706"/>
      <c r="E37" s="263">
        <f>SUM(E38:E48)</f>
        <v>0</v>
      </c>
    </row>
    <row r="38" spans="1:5" s="96" customFormat="1" ht="12" customHeight="1" x14ac:dyDescent="0.2">
      <c r="A38" s="432" t="s">
        <v>90</v>
      </c>
      <c r="B38" s="413" t="s">
        <v>276</v>
      </c>
      <c r="C38" s="680"/>
      <c r="D38" s="1381"/>
      <c r="E38" s="265"/>
    </row>
    <row r="39" spans="1:5" s="96" customFormat="1" ht="12" customHeight="1" x14ac:dyDescent="0.2">
      <c r="A39" s="433" t="s">
        <v>91</v>
      </c>
      <c r="B39" s="414" t="s">
        <v>277</v>
      </c>
      <c r="C39" s="698"/>
      <c r="D39" s="1382"/>
      <c r="E39" s="264"/>
    </row>
    <row r="40" spans="1:5" s="96" customFormat="1" ht="12" customHeight="1" x14ac:dyDescent="0.2">
      <c r="A40" s="433" t="s">
        <v>92</v>
      </c>
      <c r="B40" s="414" t="s">
        <v>278</v>
      </c>
      <c r="C40" s="698"/>
      <c r="D40" s="1382"/>
      <c r="E40" s="264"/>
    </row>
    <row r="41" spans="1:5" s="96" customFormat="1" ht="12" customHeight="1" x14ac:dyDescent="0.2">
      <c r="A41" s="433" t="s">
        <v>174</v>
      </c>
      <c r="B41" s="414" t="s">
        <v>279</v>
      </c>
      <c r="C41" s="698"/>
      <c r="D41" s="1382"/>
      <c r="E41" s="264"/>
    </row>
    <row r="42" spans="1:5" s="96" customFormat="1" ht="12" customHeight="1" x14ac:dyDescent="0.2">
      <c r="A42" s="433" t="s">
        <v>175</v>
      </c>
      <c r="B42" s="414" t="s">
        <v>280</v>
      </c>
      <c r="C42" s="698"/>
      <c r="D42" s="1382"/>
      <c r="E42" s="264"/>
    </row>
    <row r="43" spans="1:5" s="96" customFormat="1" ht="12" customHeight="1" x14ac:dyDescent="0.2">
      <c r="A43" s="433" t="s">
        <v>176</v>
      </c>
      <c r="B43" s="414" t="s">
        <v>281</v>
      </c>
      <c r="C43" s="698"/>
      <c r="D43" s="1382"/>
      <c r="E43" s="264"/>
    </row>
    <row r="44" spans="1:5" s="96" customFormat="1" ht="12" customHeight="1" x14ac:dyDescent="0.2">
      <c r="A44" s="433" t="s">
        <v>177</v>
      </c>
      <c r="B44" s="414" t="s">
        <v>282</v>
      </c>
      <c r="C44" s="698"/>
      <c r="D44" s="1382"/>
      <c r="E44" s="264"/>
    </row>
    <row r="45" spans="1:5" s="96" customFormat="1" ht="12" customHeight="1" x14ac:dyDescent="0.2">
      <c r="A45" s="433" t="s">
        <v>178</v>
      </c>
      <c r="B45" s="414" t="s">
        <v>558</v>
      </c>
      <c r="C45" s="698"/>
      <c r="D45" s="1382"/>
      <c r="E45" s="264"/>
    </row>
    <row r="46" spans="1:5" s="96" customFormat="1" ht="12" customHeight="1" x14ac:dyDescent="0.2">
      <c r="A46" s="433" t="s">
        <v>274</v>
      </c>
      <c r="B46" s="414" t="s">
        <v>284</v>
      </c>
      <c r="C46" s="691"/>
      <c r="D46" s="1390"/>
      <c r="E46" s="267"/>
    </row>
    <row r="47" spans="1:5" s="96" customFormat="1" ht="12" customHeight="1" x14ac:dyDescent="0.2">
      <c r="A47" s="434" t="s">
        <v>275</v>
      </c>
      <c r="B47" s="415" t="s">
        <v>435</v>
      </c>
      <c r="C47" s="771"/>
      <c r="D47" s="1391"/>
      <c r="E47" s="268"/>
    </row>
    <row r="48" spans="1:5" s="96" customFormat="1" ht="12" customHeight="1" thickBot="1" x14ac:dyDescent="0.25">
      <c r="A48" s="434" t="s">
        <v>434</v>
      </c>
      <c r="B48" s="415" t="s">
        <v>285</v>
      </c>
      <c r="C48" s="771"/>
      <c r="D48" s="1391"/>
      <c r="E48" s="268"/>
    </row>
    <row r="49" spans="1:5" s="96" customFormat="1" ht="12" customHeight="1" thickBot="1" x14ac:dyDescent="0.3">
      <c r="A49" s="32" t="s">
        <v>23</v>
      </c>
      <c r="B49" s="21" t="s">
        <v>286</v>
      </c>
      <c r="C49" s="395"/>
      <c r="D49" s="706"/>
      <c r="E49" s="263">
        <f>SUM(E50:E54)</f>
        <v>0</v>
      </c>
    </row>
    <row r="50" spans="1:5" s="96" customFormat="1" ht="12" customHeight="1" x14ac:dyDescent="0.2">
      <c r="A50" s="432" t="s">
        <v>93</v>
      </c>
      <c r="B50" s="413" t="s">
        <v>290</v>
      </c>
      <c r="C50" s="684"/>
      <c r="D50" s="1392"/>
      <c r="E50" s="290"/>
    </row>
    <row r="51" spans="1:5" s="96" customFormat="1" ht="12" customHeight="1" x14ac:dyDescent="0.2">
      <c r="A51" s="433" t="s">
        <v>94</v>
      </c>
      <c r="B51" s="414" t="s">
        <v>291</v>
      </c>
      <c r="C51" s="691"/>
      <c r="D51" s="1390"/>
      <c r="E51" s="267"/>
    </row>
    <row r="52" spans="1:5" s="96" customFormat="1" ht="12" customHeight="1" x14ac:dyDescent="0.2">
      <c r="A52" s="433" t="s">
        <v>287</v>
      </c>
      <c r="B52" s="414" t="s">
        <v>292</v>
      </c>
      <c r="C52" s="691"/>
      <c r="D52" s="1390"/>
      <c r="E52" s="267"/>
    </row>
    <row r="53" spans="1:5" s="96" customFormat="1" ht="12" customHeight="1" x14ac:dyDescent="0.2">
      <c r="A53" s="433" t="s">
        <v>288</v>
      </c>
      <c r="B53" s="414" t="s">
        <v>293</v>
      </c>
      <c r="C53" s="691"/>
      <c r="D53" s="1390"/>
      <c r="E53" s="267"/>
    </row>
    <row r="54" spans="1:5" s="96" customFormat="1" ht="12" customHeight="1" thickBot="1" x14ac:dyDescent="0.25">
      <c r="A54" s="434" t="s">
        <v>289</v>
      </c>
      <c r="B54" s="415" t="s">
        <v>294</v>
      </c>
      <c r="C54" s="771"/>
      <c r="D54" s="1391"/>
      <c r="E54" s="268"/>
    </row>
    <row r="55" spans="1:5" s="96" customFormat="1" ht="12" customHeight="1" thickBot="1" x14ac:dyDescent="0.3">
      <c r="A55" s="32" t="s">
        <v>179</v>
      </c>
      <c r="B55" s="21" t="s">
        <v>295</v>
      </c>
      <c r="C55" s="395"/>
      <c r="D55" s="706"/>
      <c r="E55" s="263">
        <f>SUM(E56:E58)</f>
        <v>0</v>
      </c>
    </row>
    <row r="56" spans="1:5" s="96" customFormat="1" ht="12" customHeight="1" x14ac:dyDescent="0.2">
      <c r="A56" s="432" t="s">
        <v>95</v>
      </c>
      <c r="B56" s="413" t="s">
        <v>296</v>
      </c>
      <c r="C56" s="680"/>
      <c r="D56" s="1381"/>
      <c r="E56" s="265"/>
    </row>
    <row r="57" spans="1:5" s="96" customFormat="1" ht="12" customHeight="1" x14ac:dyDescent="0.2">
      <c r="A57" s="433" t="s">
        <v>96</v>
      </c>
      <c r="B57" s="414" t="s">
        <v>425</v>
      </c>
      <c r="C57" s="698"/>
      <c r="D57" s="1382"/>
      <c r="E57" s="264"/>
    </row>
    <row r="58" spans="1:5" s="96" customFormat="1" ht="12" customHeight="1" x14ac:dyDescent="0.2">
      <c r="A58" s="433" t="s">
        <v>299</v>
      </c>
      <c r="B58" s="414" t="s">
        <v>297</v>
      </c>
      <c r="C58" s="698"/>
      <c r="D58" s="1382"/>
      <c r="E58" s="264"/>
    </row>
    <row r="59" spans="1:5" s="96" customFormat="1" ht="12" customHeight="1" thickBot="1" x14ac:dyDescent="0.25">
      <c r="A59" s="434" t="s">
        <v>300</v>
      </c>
      <c r="B59" s="415" t="s">
        <v>298</v>
      </c>
      <c r="C59" s="700"/>
      <c r="D59" s="1383"/>
      <c r="E59" s="266"/>
    </row>
    <row r="60" spans="1:5" s="96" customFormat="1" ht="12" customHeight="1" thickBot="1" x14ac:dyDescent="0.3">
      <c r="A60" s="32" t="s">
        <v>25</v>
      </c>
      <c r="B60" s="291" t="s">
        <v>301</v>
      </c>
      <c r="C60" s="395"/>
      <c r="D60" s="706"/>
      <c r="E60" s="263">
        <f>SUM(E61:E63)</f>
        <v>0</v>
      </c>
    </row>
    <row r="61" spans="1:5" s="96" customFormat="1" ht="12" customHeight="1" x14ac:dyDescent="0.2">
      <c r="A61" s="432" t="s">
        <v>180</v>
      </c>
      <c r="B61" s="413" t="s">
        <v>303</v>
      </c>
      <c r="C61" s="691"/>
      <c r="D61" s="1390"/>
      <c r="E61" s="267"/>
    </row>
    <row r="62" spans="1:5" s="96" customFormat="1" ht="12" customHeight="1" x14ac:dyDescent="0.2">
      <c r="A62" s="433" t="s">
        <v>181</v>
      </c>
      <c r="B62" s="414" t="s">
        <v>426</v>
      </c>
      <c r="C62" s="691"/>
      <c r="D62" s="1390"/>
      <c r="E62" s="267"/>
    </row>
    <row r="63" spans="1:5" s="96" customFormat="1" ht="12" customHeight="1" x14ac:dyDescent="0.2">
      <c r="A63" s="433" t="s">
        <v>230</v>
      </c>
      <c r="B63" s="414" t="s">
        <v>304</v>
      </c>
      <c r="C63" s="691"/>
      <c r="D63" s="1390"/>
      <c r="E63" s="267"/>
    </row>
    <row r="64" spans="1:5" s="96" customFormat="1" ht="12" customHeight="1" thickBot="1" x14ac:dyDescent="0.25">
      <c r="A64" s="434" t="s">
        <v>302</v>
      </c>
      <c r="B64" s="415" t="s">
        <v>305</v>
      </c>
      <c r="C64" s="691"/>
      <c r="D64" s="1390"/>
      <c r="E64" s="267"/>
    </row>
    <row r="65" spans="1:5" s="96" customFormat="1" ht="12" customHeight="1" thickBot="1" x14ac:dyDescent="0.3">
      <c r="A65" s="32" t="s">
        <v>26</v>
      </c>
      <c r="B65" s="21" t="s">
        <v>306</v>
      </c>
      <c r="C65" s="402"/>
      <c r="D65" s="707"/>
      <c r="E65" s="444">
        <f>+E8+E15+E22+E29+E37+E49+E55+E60</f>
        <v>0</v>
      </c>
    </row>
    <row r="66" spans="1:5" s="96" customFormat="1" ht="12" customHeight="1" thickBot="1" x14ac:dyDescent="0.25">
      <c r="A66" s="435" t="s">
        <v>393</v>
      </c>
      <c r="B66" s="291" t="s">
        <v>308</v>
      </c>
      <c r="C66" s="395"/>
      <c r="D66" s="706"/>
      <c r="E66" s="263">
        <f>SUM(E67:E69)</f>
        <v>0</v>
      </c>
    </row>
    <row r="67" spans="1:5" s="96" customFormat="1" ht="12" customHeight="1" x14ac:dyDescent="0.2">
      <c r="A67" s="432" t="s">
        <v>336</v>
      </c>
      <c r="B67" s="413" t="s">
        <v>309</v>
      </c>
      <c r="C67" s="691"/>
      <c r="D67" s="1390"/>
      <c r="E67" s="267"/>
    </row>
    <row r="68" spans="1:5" s="96" customFormat="1" ht="12" customHeight="1" x14ac:dyDescent="0.2">
      <c r="A68" s="433" t="s">
        <v>345</v>
      </c>
      <c r="B68" s="414" t="s">
        <v>310</v>
      </c>
      <c r="C68" s="691"/>
      <c r="D68" s="1390"/>
      <c r="E68" s="267"/>
    </row>
    <row r="69" spans="1:5" s="96" customFormat="1" ht="12" customHeight="1" thickBot="1" x14ac:dyDescent="0.25">
      <c r="A69" s="434" t="s">
        <v>346</v>
      </c>
      <c r="B69" s="416" t="s">
        <v>311</v>
      </c>
      <c r="C69" s="691"/>
      <c r="D69" s="1393"/>
      <c r="E69" s="267"/>
    </row>
    <row r="70" spans="1:5" s="96" customFormat="1" ht="12" customHeight="1" thickBot="1" x14ac:dyDescent="0.25">
      <c r="A70" s="435" t="s">
        <v>312</v>
      </c>
      <c r="B70" s="291" t="s">
        <v>313</v>
      </c>
      <c r="C70" s="395"/>
      <c r="D70" s="395"/>
      <c r="E70" s="263">
        <f>SUM(E71:E74)</f>
        <v>0</v>
      </c>
    </row>
    <row r="71" spans="1:5" s="96" customFormat="1" ht="12" customHeight="1" x14ac:dyDescent="0.2">
      <c r="A71" s="432" t="s">
        <v>148</v>
      </c>
      <c r="B71" s="557" t="s">
        <v>314</v>
      </c>
      <c r="C71" s="691"/>
      <c r="D71" s="691"/>
      <c r="E71" s="267"/>
    </row>
    <row r="72" spans="1:5" s="96" customFormat="1" ht="12" customHeight="1" x14ac:dyDescent="0.2">
      <c r="A72" s="433" t="s">
        <v>149</v>
      </c>
      <c r="B72" s="557" t="s">
        <v>570</v>
      </c>
      <c r="C72" s="691"/>
      <c r="D72" s="691"/>
      <c r="E72" s="267"/>
    </row>
    <row r="73" spans="1:5" s="96" customFormat="1" ht="12" customHeight="1" x14ac:dyDescent="0.2">
      <c r="A73" s="433" t="s">
        <v>337</v>
      </c>
      <c r="B73" s="557" t="s">
        <v>315</v>
      </c>
      <c r="C73" s="691"/>
      <c r="D73" s="691"/>
      <c r="E73" s="267"/>
    </row>
    <row r="74" spans="1:5" s="96" customFormat="1" ht="12" customHeight="1" thickBot="1" x14ac:dyDescent="0.3">
      <c r="A74" s="434" t="s">
        <v>338</v>
      </c>
      <c r="B74" s="558" t="s">
        <v>571</v>
      </c>
      <c r="C74" s="691"/>
      <c r="D74" s="691"/>
      <c r="E74" s="267"/>
    </row>
    <row r="75" spans="1:5" s="96" customFormat="1" ht="12" customHeight="1" thickBot="1" x14ac:dyDescent="0.25">
      <c r="A75" s="435" t="s">
        <v>316</v>
      </c>
      <c r="B75" s="291" t="s">
        <v>317</v>
      </c>
      <c r="C75" s="395"/>
      <c r="D75" s="395"/>
      <c r="E75" s="263">
        <f>SUM(E76:E77)</f>
        <v>0</v>
      </c>
    </row>
    <row r="76" spans="1:5" s="96" customFormat="1" ht="12" customHeight="1" x14ac:dyDescent="0.2">
      <c r="A76" s="432" t="s">
        <v>339</v>
      </c>
      <c r="B76" s="413" t="s">
        <v>318</v>
      </c>
      <c r="C76" s="691"/>
      <c r="D76" s="691"/>
      <c r="E76" s="267"/>
    </row>
    <row r="77" spans="1:5" s="96" customFormat="1" ht="12" customHeight="1" thickBot="1" x14ac:dyDescent="0.25">
      <c r="A77" s="434" t="s">
        <v>340</v>
      </c>
      <c r="B77" s="415" t="s">
        <v>319</v>
      </c>
      <c r="C77" s="691"/>
      <c r="D77" s="691"/>
      <c r="E77" s="267"/>
    </row>
    <row r="78" spans="1:5" s="95" customFormat="1" ht="12" customHeight="1" thickBot="1" x14ac:dyDescent="0.25">
      <c r="A78" s="435" t="s">
        <v>320</v>
      </c>
      <c r="B78" s="291" t="s">
        <v>321</v>
      </c>
      <c r="C78" s="395"/>
      <c r="D78" s="395"/>
      <c r="E78" s="263">
        <f>SUM(E79:E81)</f>
        <v>0</v>
      </c>
    </row>
    <row r="79" spans="1:5" s="96" customFormat="1" ht="12" customHeight="1" x14ac:dyDescent="0.2">
      <c r="A79" s="432" t="s">
        <v>341</v>
      </c>
      <c r="B79" s="413" t="s">
        <v>322</v>
      </c>
      <c r="C79" s="691"/>
      <c r="D79" s="691"/>
      <c r="E79" s="267"/>
    </row>
    <row r="80" spans="1:5" s="96" customFormat="1" ht="12" customHeight="1" x14ac:dyDescent="0.2">
      <c r="A80" s="433" t="s">
        <v>342</v>
      </c>
      <c r="B80" s="414" t="s">
        <v>323</v>
      </c>
      <c r="C80" s="691"/>
      <c r="D80" s="691"/>
      <c r="E80" s="267"/>
    </row>
    <row r="81" spans="1:5" s="96" customFormat="1" ht="12" customHeight="1" thickBot="1" x14ac:dyDescent="0.25">
      <c r="A81" s="434" t="s">
        <v>343</v>
      </c>
      <c r="B81" s="415" t="s">
        <v>572</v>
      </c>
      <c r="C81" s="691"/>
      <c r="D81" s="691"/>
      <c r="E81" s="267"/>
    </row>
    <row r="82" spans="1:5" s="96" customFormat="1" ht="12" customHeight="1" thickBot="1" x14ac:dyDescent="0.25">
      <c r="A82" s="435" t="s">
        <v>324</v>
      </c>
      <c r="B82" s="291" t="s">
        <v>344</v>
      </c>
      <c r="C82" s="395"/>
      <c r="D82" s="395"/>
      <c r="E82" s="263">
        <f>SUM(E83:E86)</f>
        <v>0</v>
      </c>
    </row>
    <row r="83" spans="1:5" s="96" customFormat="1" ht="12" customHeight="1" x14ac:dyDescent="0.2">
      <c r="A83" s="436" t="s">
        <v>325</v>
      </c>
      <c r="B83" s="413" t="s">
        <v>326</v>
      </c>
      <c r="C83" s="691"/>
      <c r="D83" s="691"/>
      <c r="E83" s="267"/>
    </row>
    <row r="84" spans="1:5" s="96" customFormat="1" ht="12" customHeight="1" x14ac:dyDescent="0.2">
      <c r="A84" s="437" t="s">
        <v>327</v>
      </c>
      <c r="B84" s="414" t="s">
        <v>328</v>
      </c>
      <c r="C84" s="691"/>
      <c r="D84" s="691"/>
      <c r="E84" s="267"/>
    </row>
    <row r="85" spans="1:5" s="96" customFormat="1" ht="12" customHeight="1" x14ac:dyDescent="0.2">
      <c r="A85" s="437" t="s">
        <v>329</v>
      </c>
      <c r="B85" s="414" t="s">
        <v>330</v>
      </c>
      <c r="C85" s="691"/>
      <c r="D85" s="691"/>
      <c r="E85" s="267"/>
    </row>
    <row r="86" spans="1:5" s="95" customFormat="1" ht="12" customHeight="1" thickBot="1" x14ac:dyDescent="0.25">
      <c r="A86" s="438" t="s">
        <v>331</v>
      </c>
      <c r="B86" s="415" t="s">
        <v>332</v>
      </c>
      <c r="C86" s="691"/>
      <c r="D86" s="691"/>
      <c r="E86" s="267"/>
    </row>
    <row r="87" spans="1:5" s="95" customFormat="1" ht="12" customHeight="1" thickBot="1" x14ac:dyDescent="0.25">
      <c r="A87" s="435" t="s">
        <v>333</v>
      </c>
      <c r="B87" s="291" t="s">
        <v>474</v>
      </c>
      <c r="C87" s="395"/>
      <c r="D87" s="395"/>
      <c r="E87" s="463"/>
    </row>
    <row r="88" spans="1:5" s="95" customFormat="1" ht="12" customHeight="1" thickBot="1" x14ac:dyDescent="0.25">
      <c r="A88" s="435" t="s">
        <v>506</v>
      </c>
      <c r="B88" s="291" t="s">
        <v>334</v>
      </c>
      <c r="C88" s="395"/>
      <c r="D88" s="395"/>
      <c r="E88" s="463"/>
    </row>
    <row r="89" spans="1:5" s="95" customFormat="1" ht="12" customHeight="1" thickBot="1" x14ac:dyDescent="0.25">
      <c r="A89" s="435" t="s">
        <v>507</v>
      </c>
      <c r="B89" s="420" t="s">
        <v>477</v>
      </c>
      <c r="C89" s="402"/>
      <c r="D89" s="402"/>
      <c r="E89" s="444">
        <f>+E66+E70+E75+E78+E82+E88+E87</f>
        <v>0</v>
      </c>
    </row>
    <row r="90" spans="1:5" s="95" customFormat="1" ht="12" customHeight="1" thickBot="1" x14ac:dyDescent="0.25">
      <c r="A90" s="439" t="s">
        <v>508</v>
      </c>
      <c r="B90" s="421" t="s">
        <v>509</v>
      </c>
      <c r="C90" s="402"/>
      <c r="D90" s="402"/>
      <c r="E90" s="444">
        <f>+E65+E89</f>
        <v>0</v>
      </c>
    </row>
    <row r="91" spans="1:5" s="96" customFormat="1" ht="15.15" customHeight="1" thickBot="1" x14ac:dyDescent="0.3">
      <c r="A91" s="236"/>
      <c r="B91" s="237"/>
      <c r="C91" s="361"/>
    </row>
    <row r="92" spans="1:5" s="67" customFormat="1" ht="16.5" customHeight="1" thickBot="1" x14ac:dyDescent="0.3">
      <c r="A92" s="1714" t="s">
        <v>56</v>
      </c>
      <c r="B92" s="1759"/>
      <c r="C92" s="1759"/>
      <c r="D92" s="1759"/>
      <c r="E92" s="1760"/>
    </row>
    <row r="93" spans="1:5" s="97" customFormat="1" ht="12" customHeight="1" thickBot="1" x14ac:dyDescent="0.3">
      <c r="A93" s="406" t="s">
        <v>18</v>
      </c>
      <c r="B93" s="28" t="s">
        <v>513</v>
      </c>
      <c r="C93" s="394"/>
      <c r="D93" s="394"/>
      <c r="E93" s="487">
        <f>+E94+E95+E96+E97+E98+E111</f>
        <v>0</v>
      </c>
    </row>
    <row r="94" spans="1:5" ht="12" customHeight="1" x14ac:dyDescent="0.25">
      <c r="A94" s="440" t="s">
        <v>97</v>
      </c>
      <c r="B94" s="10" t="s">
        <v>49</v>
      </c>
      <c r="C94" s="696"/>
      <c r="D94" s="696"/>
      <c r="E94" s="488"/>
    </row>
    <row r="95" spans="1:5" ht="12" customHeight="1" x14ac:dyDescent="0.25">
      <c r="A95" s="433" t="s">
        <v>98</v>
      </c>
      <c r="B95" s="8" t="s">
        <v>182</v>
      </c>
      <c r="C95" s="698"/>
      <c r="D95" s="698"/>
      <c r="E95" s="264"/>
    </row>
    <row r="96" spans="1:5" ht="12" customHeight="1" x14ac:dyDescent="0.25">
      <c r="A96" s="433" t="s">
        <v>99</v>
      </c>
      <c r="B96" s="8" t="s">
        <v>139</v>
      </c>
      <c r="C96" s="700"/>
      <c r="D96" s="698"/>
      <c r="E96" s="266"/>
    </row>
    <row r="97" spans="1:5" ht="12" customHeight="1" x14ac:dyDescent="0.25">
      <c r="A97" s="433" t="s">
        <v>100</v>
      </c>
      <c r="B97" s="11" t="s">
        <v>183</v>
      </c>
      <c r="C97" s="700"/>
      <c r="D97" s="1383"/>
      <c r="E97" s="266"/>
    </row>
    <row r="98" spans="1:5" ht="12" customHeight="1" x14ac:dyDescent="0.25">
      <c r="A98" s="433" t="s">
        <v>111</v>
      </c>
      <c r="B98" s="19" t="s">
        <v>184</v>
      </c>
      <c r="C98" s="700"/>
      <c r="D98" s="1383"/>
      <c r="E98" s="266"/>
    </row>
    <row r="99" spans="1:5" ht="12" customHeight="1" x14ac:dyDescent="0.25">
      <c r="A99" s="433" t="s">
        <v>101</v>
      </c>
      <c r="B99" s="8" t="s">
        <v>510</v>
      </c>
      <c r="C99" s="700"/>
      <c r="D99" s="1383"/>
      <c r="E99" s="266"/>
    </row>
    <row r="100" spans="1:5" ht="12" customHeight="1" x14ac:dyDescent="0.2">
      <c r="A100" s="433" t="s">
        <v>102</v>
      </c>
      <c r="B100" s="140" t="s">
        <v>440</v>
      </c>
      <c r="C100" s="700"/>
      <c r="D100" s="1383"/>
      <c r="E100" s="266"/>
    </row>
    <row r="101" spans="1:5" ht="12" customHeight="1" x14ac:dyDescent="0.2">
      <c r="A101" s="433" t="s">
        <v>112</v>
      </c>
      <c r="B101" s="140" t="s">
        <v>439</v>
      </c>
      <c r="C101" s="700"/>
      <c r="D101" s="1383"/>
      <c r="E101" s="266"/>
    </row>
    <row r="102" spans="1:5" ht="12" customHeight="1" x14ac:dyDescent="0.2">
      <c r="A102" s="433" t="s">
        <v>113</v>
      </c>
      <c r="B102" s="140" t="s">
        <v>350</v>
      </c>
      <c r="C102" s="700"/>
      <c r="D102" s="1383"/>
      <c r="E102" s="266"/>
    </row>
    <row r="103" spans="1:5" ht="12" customHeight="1" x14ac:dyDescent="0.25">
      <c r="A103" s="433" t="s">
        <v>114</v>
      </c>
      <c r="B103" s="141" t="s">
        <v>351</v>
      </c>
      <c r="C103" s="700"/>
      <c r="D103" s="1383"/>
      <c r="E103" s="266"/>
    </row>
    <row r="104" spans="1:5" ht="12" customHeight="1" x14ac:dyDescent="0.25">
      <c r="A104" s="433" t="s">
        <v>115</v>
      </c>
      <c r="B104" s="141" t="s">
        <v>352</v>
      </c>
      <c r="C104" s="700"/>
      <c r="D104" s="1383"/>
      <c r="E104" s="266"/>
    </row>
    <row r="105" spans="1:5" ht="12" customHeight="1" x14ac:dyDescent="0.2">
      <c r="A105" s="433" t="s">
        <v>117</v>
      </c>
      <c r="B105" s="140" t="s">
        <v>353</v>
      </c>
      <c r="C105" s="700"/>
      <c r="D105" s="1383"/>
      <c r="E105" s="266"/>
    </row>
    <row r="106" spans="1:5" ht="12" customHeight="1" x14ac:dyDescent="0.2">
      <c r="A106" s="433" t="s">
        <v>185</v>
      </c>
      <c r="B106" s="140" t="s">
        <v>354</v>
      </c>
      <c r="C106" s="700"/>
      <c r="D106" s="1383"/>
      <c r="E106" s="266"/>
    </row>
    <row r="107" spans="1:5" ht="12" customHeight="1" x14ac:dyDescent="0.25">
      <c r="A107" s="433" t="s">
        <v>348</v>
      </c>
      <c r="B107" s="141" t="s">
        <v>355</v>
      </c>
      <c r="C107" s="698"/>
      <c r="D107" s="1383"/>
      <c r="E107" s="266"/>
    </row>
    <row r="108" spans="1:5" ht="12" customHeight="1" x14ac:dyDescent="0.25">
      <c r="A108" s="441" t="s">
        <v>349</v>
      </c>
      <c r="B108" s="142" t="s">
        <v>356</v>
      </c>
      <c r="C108" s="700"/>
      <c r="D108" s="1383"/>
      <c r="E108" s="266"/>
    </row>
    <row r="109" spans="1:5" ht="12" customHeight="1" x14ac:dyDescent="0.25">
      <c r="A109" s="433" t="s">
        <v>437</v>
      </c>
      <c r="B109" s="142" t="s">
        <v>357</v>
      </c>
      <c r="C109" s="700"/>
      <c r="D109" s="1383"/>
      <c r="E109" s="266"/>
    </row>
    <row r="110" spans="1:5" ht="12" customHeight="1" x14ac:dyDescent="0.25">
      <c r="A110" s="433" t="s">
        <v>438</v>
      </c>
      <c r="B110" s="141" t="s">
        <v>358</v>
      </c>
      <c r="C110" s="698"/>
      <c r="D110" s="1382"/>
      <c r="E110" s="264"/>
    </row>
    <row r="111" spans="1:5" ht="12" customHeight="1" x14ac:dyDescent="0.25">
      <c r="A111" s="433" t="s">
        <v>442</v>
      </c>
      <c r="B111" s="11" t="s">
        <v>50</v>
      </c>
      <c r="C111" s="698"/>
      <c r="D111" s="1382"/>
      <c r="E111" s="264"/>
    </row>
    <row r="112" spans="1:5" ht="12" customHeight="1" x14ac:dyDescent="0.25">
      <c r="A112" s="434" t="s">
        <v>443</v>
      </c>
      <c r="B112" s="8" t="s">
        <v>511</v>
      </c>
      <c r="C112" s="700"/>
      <c r="D112" s="1383"/>
      <c r="E112" s="266"/>
    </row>
    <row r="113" spans="1:5" ht="12" customHeight="1" thickBot="1" x14ac:dyDescent="0.3">
      <c r="A113" s="442" t="s">
        <v>444</v>
      </c>
      <c r="B113" s="143" t="s">
        <v>512</v>
      </c>
      <c r="C113" s="702"/>
      <c r="D113" s="1419"/>
      <c r="E113" s="489"/>
    </row>
    <row r="114" spans="1:5" ht="12" customHeight="1" thickBot="1" x14ac:dyDescent="0.3">
      <c r="A114" s="32" t="s">
        <v>19</v>
      </c>
      <c r="B114" s="27" t="s">
        <v>359</v>
      </c>
      <c r="C114" s="395"/>
      <c r="D114" s="706"/>
      <c r="E114" s="263">
        <f>+E115+E117+E119</f>
        <v>0</v>
      </c>
    </row>
    <row r="115" spans="1:5" ht="12" customHeight="1" x14ac:dyDescent="0.25">
      <c r="A115" s="432" t="s">
        <v>103</v>
      </c>
      <c r="B115" s="8" t="s">
        <v>229</v>
      </c>
      <c r="C115" s="680"/>
      <c r="D115" s="1381"/>
      <c r="E115" s="265"/>
    </row>
    <row r="116" spans="1:5" ht="12" customHeight="1" x14ac:dyDescent="0.25">
      <c r="A116" s="432" t="s">
        <v>104</v>
      </c>
      <c r="B116" s="12" t="s">
        <v>363</v>
      </c>
      <c r="C116" s="680"/>
      <c r="D116" s="1381"/>
      <c r="E116" s="265"/>
    </row>
    <row r="117" spans="1:5" ht="12" customHeight="1" x14ac:dyDescent="0.25">
      <c r="A117" s="432" t="s">
        <v>105</v>
      </c>
      <c r="B117" s="12" t="s">
        <v>186</v>
      </c>
      <c r="C117" s="698"/>
      <c r="D117" s="1382"/>
      <c r="E117" s="264"/>
    </row>
    <row r="118" spans="1:5" ht="12" customHeight="1" x14ac:dyDescent="0.25">
      <c r="A118" s="432" t="s">
        <v>106</v>
      </c>
      <c r="B118" s="12" t="s">
        <v>364</v>
      </c>
      <c r="C118" s="698"/>
      <c r="D118" s="1382"/>
      <c r="E118" s="264"/>
    </row>
    <row r="119" spans="1:5" ht="12" customHeight="1" x14ac:dyDescent="0.25">
      <c r="A119" s="432" t="s">
        <v>107</v>
      </c>
      <c r="B119" s="293" t="s">
        <v>231</v>
      </c>
      <c r="C119" s="698"/>
      <c r="D119" s="1382"/>
      <c r="E119" s="264"/>
    </row>
    <row r="120" spans="1:5" ht="12" customHeight="1" x14ac:dyDescent="0.25">
      <c r="A120" s="432" t="s">
        <v>116</v>
      </c>
      <c r="B120" s="292" t="s">
        <v>427</v>
      </c>
      <c r="C120" s="698"/>
      <c r="D120" s="1382"/>
      <c r="E120" s="264"/>
    </row>
    <row r="121" spans="1:5" ht="12" customHeight="1" x14ac:dyDescent="0.25">
      <c r="A121" s="432" t="s">
        <v>118</v>
      </c>
      <c r="B121" s="409" t="s">
        <v>369</v>
      </c>
      <c r="C121" s="698"/>
      <c r="D121" s="1382"/>
      <c r="E121" s="264"/>
    </row>
    <row r="122" spans="1:5" ht="12" customHeight="1" x14ac:dyDescent="0.25">
      <c r="A122" s="432" t="s">
        <v>187</v>
      </c>
      <c r="B122" s="141" t="s">
        <v>352</v>
      </c>
      <c r="C122" s="698"/>
      <c r="D122" s="1382"/>
      <c r="E122" s="264"/>
    </row>
    <row r="123" spans="1:5" ht="12" customHeight="1" x14ac:dyDescent="0.25">
      <c r="A123" s="432" t="s">
        <v>188</v>
      </c>
      <c r="B123" s="141" t="s">
        <v>368</v>
      </c>
      <c r="C123" s="698"/>
      <c r="D123" s="1382"/>
      <c r="E123" s="264"/>
    </row>
    <row r="124" spans="1:5" ht="12" customHeight="1" x14ac:dyDescent="0.25">
      <c r="A124" s="432" t="s">
        <v>189</v>
      </c>
      <c r="B124" s="141" t="s">
        <v>367</v>
      </c>
      <c r="C124" s="698"/>
      <c r="D124" s="1382"/>
      <c r="E124" s="264"/>
    </row>
    <row r="125" spans="1:5" ht="12" customHeight="1" x14ac:dyDescent="0.25">
      <c r="A125" s="432" t="s">
        <v>360</v>
      </c>
      <c r="B125" s="141" t="s">
        <v>355</v>
      </c>
      <c r="C125" s="698"/>
      <c r="D125" s="1382"/>
      <c r="E125" s="264"/>
    </row>
    <row r="126" spans="1:5" ht="12" customHeight="1" x14ac:dyDescent="0.25">
      <c r="A126" s="432" t="s">
        <v>361</v>
      </c>
      <c r="B126" s="141" t="s">
        <v>366</v>
      </c>
      <c r="C126" s="698"/>
      <c r="D126" s="1382"/>
      <c r="E126" s="264"/>
    </row>
    <row r="127" spans="1:5" ht="12" customHeight="1" thickBot="1" x14ac:dyDescent="0.3">
      <c r="A127" s="441" t="s">
        <v>362</v>
      </c>
      <c r="B127" s="141" t="s">
        <v>365</v>
      </c>
      <c r="C127" s="700"/>
      <c r="D127" s="1383"/>
      <c r="E127" s="266"/>
    </row>
    <row r="128" spans="1:5" ht="12" customHeight="1" thickBot="1" x14ac:dyDescent="0.3">
      <c r="A128" s="32" t="s">
        <v>20</v>
      </c>
      <c r="B128" s="123" t="s">
        <v>447</v>
      </c>
      <c r="C128" s="395"/>
      <c r="D128" s="706"/>
      <c r="E128" s="263">
        <f>+E93+E114</f>
        <v>0</v>
      </c>
    </row>
    <row r="129" spans="1:11" ht="12" customHeight="1" thickBot="1" x14ac:dyDescent="0.3">
      <c r="A129" s="32" t="s">
        <v>21</v>
      </c>
      <c r="B129" s="123" t="s">
        <v>448</v>
      </c>
      <c r="C129" s="395"/>
      <c r="D129" s="706"/>
      <c r="E129" s="263">
        <f>+E130+E131+E132</f>
        <v>0</v>
      </c>
    </row>
    <row r="130" spans="1:11" s="97" customFormat="1" ht="12" customHeight="1" x14ac:dyDescent="0.25">
      <c r="A130" s="432" t="s">
        <v>267</v>
      </c>
      <c r="B130" s="9" t="s">
        <v>516</v>
      </c>
      <c r="C130" s="698"/>
      <c r="D130" s="1382"/>
      <c r="E130" s="264"/>
    </row>
    <row r="131" spans="1:11" ht="12" customHeight="1" x14ac:dyDescent="0.25">
      <c r="A131" s="432" t="s">
        <v>268</v>
      </c>
      <c r="B131" s="9" t="s">
        <v>456</v>
      </c>
      <c r="C131" s="698"/>
      <c r="D131" s="1382"/>
      <c r="E131" s="264"/>
    </row>
    <row r="132" spans="1:11" ht="12" customHeight="1" thickBot="1" x14ac:dyDescent="0.3">
      <c r="A132" s="441" t="s">
        <v>269</v>
      </c>
      <c r="B132" s="7" t="s">
        <v>515</v>
      </c>
      <c r="C132" s="698"/>
      <c r="D132" s="1382"/>
      <c r="E132" s="264"/>
    </row>
    <row r="133" spans="1:11" ht="12" customHeight="1" thickBot="1" x14ac:dyDescent="0.3">
      <c r="A133" s="32" t="s">
        <v>22</v>
      </c>
      <c r="B133" s="123" t="s">
        <v>449</v>
      </c>
      <c r="C133" s="395"/>
      <c r="D133" s="706"/>
      <c r="E133" s="263">
        <f>+E134+E135+E136+E137+E138+E139</f>
        <v>0</v>
      </c>
    </row>
    <row r="134" spans="1:11" ht="12" customHeight="1" x14ac:dyDescent="0.25">
      <c r="A134" s="432" t="s">
        <v>90</v>
      </c>
      <c r="B134" s="9" t="s">
        <v>458</v>
      </c>
      <c r="C134" s="698"/>
      <c r="D134" s="1382"/>
      <c r="E134" s="264"/>
    </row>
    <row r="135" spans="1:11" ht="12" customHeight="1" x14ac:dyDescent="0.25">
      <c r="A135" s="432" t="s">
        <v>91</v>
      </c>
      <c r="B135" s="9" t="s">
        <v>450</v>
      </c>
      <c r="C135" s="698"/>
      <c r="D135" s="1382"/>
      <c r="E135" s="264"/>
    </row>
    <row r="136" spans="1:11" ht="12" customHeight="1" x14ac:dyDescent="0.25">
      <c r="A136" s="432" t="s">
        <v>92</v>
      </c>
      <c r="B136" s="9" t="s">
        <v>451</v>
      </c>
      <c r="C136" s="698"/>
      <c r="D136" s="1382"/>
      <c r="E136" s="264"/>
    </row>
    <row r="137" spans="1:11" ht="12" customHeight="1" x14ac:dyDescent="0.25">
      <c r="A137" s="432" t="s">
        <v>174</v>
      </c>
      <c r="B137" s="9" t="s">
        <v>514</v>
      </c>
      <c r="C137" s="698"/>
      <c r="D137" s="1382"/>
      <c r="E137" s="264"/>
    </row>
    <row r="138" spans="1:11" ht="12" customHeight="1" x14ac:dyDescent="0.25">
      <c r="A138" s="432" t="s">
        <v>175</v>
      </c>
      <c r="B138" s="9" t="s">
        <v>453</v>
      </c>
      <c r="C138" s="698"/>
      <c r="D138" s="1382"/>
      <c r="E138" s="264"/>
    </row>
    <row r="139" spans="1:11" s="97" customFormat="1" ht="12" customHeight="1" thickBot="1" x14ac:dyDescent="0.3">
      <c r="A139" s="441" t="s">
        <v>176</v>
      </c>
      <c r="B139" s="7" t="s">
        <v>454</v>
      </c>
      <c r="C139" s="698"/>
      <c r="D139" s="1382"/>
      <c r="E139" s="264"/>
    </row>
    <row r="140" spans="1:11" ht="12" customHeight="1" thickBot="1" x14ac:dyDescent="0.3">
      <c r="A140" s="32" t="s">
        <v>23</v>
      </c>
      <c r="B140" s="123" t="s">
        <v>540</v>
      </c>
      <c r="C140" s="402"/>
      <c r="D140" s="707"/>
      <c r="E140" s="444">
        <f>+E141+E142+E144+E145+E143</f>
        <v>0</v>
      </c>
      <c r="K140" s="247"/>
    </row>
    <row r="141" spans="1:11" x14ac:dyDescent="0.25">
      <c r="A141" s="432" t="s">
        <v>93</v>
      </c>
      <c r="B141" s="9" t="s">
        <v>370</v>
      </c>
      <c r="C141" s="698"/>
      <c r="D141" s="1382"/>
      <c r="E141" s="264"/>
    </row>
    <row r="142" spans="1:11" ht="12" customHeight="1" x14ac:dyDescent="0.25">
      <c r="A142" s="432" t="s">
        <v>94</v>
      </c>
      <c r="B142" s="9" t="s">
        <v>371</v>
      </c>
      <c r="C142" s="698"/>
      <c r="D142" s="1382"/>
      <c r="E142" s="264"/>
    </row>
    <row r="143" spans="1:11" ht="12" customHeight="1" x14ac:dyDescent="0.25">
      <c r="A143" s="432" t="s">
        <v>287</v>
      </c>
      <c r="B143" s="9" t="s">
        <v>539</v>
      </c>
      <c r="C143" s="698"/>
      <c r="D143" s="1382"/>
      <c r="E143" s="264"/>
    </row>
    <row r="144" spans="1:11" s="97" customFormat="1" ht="12" customHeight="1" x14ac:dyDescent="0.25">
      <c r="A144" s="432" t="s">
        <v>288</v>
      </c>
      <c r="B144" s="9" t="s">
        <v>463</v>
      </c>
      <c r="C144" s="698"/>
      <c r="D144" s="1382"/>
      <c r="E144" s="264"/>
    </row>
    <row r="145" spans="1:5" s="97" customFormat="1" ht="12" customHeight="1" thickBot="1" x14ac:dyDescent="0.3">
      <c r="A145" s="441" t="s">
        <v>289</v>
      </c>
      <c r="B145" s="7" t="s">
        <v>389</v>
      </c>
      <c r="C145" s="698"/>
      <c r="D145" s="1382"/>
      <c r="E145" s="264"/>
    </row>
    <row r="146" spans="1:5" s="97" customFormat="1" ht="12" customHeight="1" thickBot="1" x14ac:dyDescent="0.3">
      <c r="A146" s="32" t="s">
        <v>24</v>
      </c>
      <c r="B146" s="123" t="s">
        <v>464</v>
      </c>
      <c r="C146" s="497"/>
      <c r="D146" s="708"/>
      <c r="E146" s="491">
        <f>+E147+E148+E149+E150+E151</f>
        <v>0</v>
      </c>
    </row>
    <row r="147" spans="1:5" s="97" customFormat="1" ht="12" customHeight="1" x14ac:dyDescent="0.25">
      <c r="A147" s="432" t="s">
        <v>95</v>
      </c>
      <c r="B147" s="9" t="s">
        <v>459</v>
      </c>
      <c r="C147" s="698"/>
      <c r="D147" s="1382"/>
      <c r="E147" s="264"/>
    </row>
    <row r="148" spans="1:5" s="97" customFormat="1" ht="12" customHeight="1" x14ac:dyDescent="0.25">
      <c r="A148" s="432" t="s">
        <v>96</v>
      </c>
      <c r="B148" s="9" t="s">
        <v>466</v>
      </c>
      <c r="C148" s="698"/>
      <c r="D148" s="1382"/>
      <c r="E148" s="264"/>
    </row>
    <row r="149" spans="1:5" s="97" customFormat="1" ht="12" customHeight="1" x14ac:dyDescent="0.25">
      <c r="A149" s="432" t="s">
        <v>299</v>
      </c>
      <c r="B149" s="9" t="s">
        <v>461</v>
      </c>
      <c r="C149" s="698"/>
      <c r="D149" s="1382"/>
      <c r="E149" s="264"/>
    </row>
    <row r="150" spans="1:5" s="97" customFormat="1" ht="12" customHeight="1" x14ac:dyDescent="0.25">
      <c r="A150" s="432" t="s">
        <v>300</v>
      </c>
      <c r="B150" s="9" t="s">
        <v>517</v>
      </c>
      <c r="C150" s="698"/>
      <c r="D150" s="1382"/>
      <c r="E150" s="264"/>
    </row>
    <row r="151" spans="1:5" ht="12.75" customHeight="1" thickBot="1" x14ac:dyDescent="0.3">
      <c r="A151" s="441" t="s">
        <v>465</v>
      </c>
      <c r="B151" s="7" t="s">
        <v>468</v>
      </c>
      <c r="C151" s="700"/>
      <c r="D151" s="1383"/>
      <c r="E151" s="266"/>
    </row>
    <row r="152" spans="1:5" ht="12.75" customHeight="1" thickBot="1" x14ac:dyDescent="0.3">
      <c r="A152" s="486" t="s">
        <v>25</v>
      </c>
      <c r="B152" s="123" t="s">
        <v>469</v>
      </c>
      <c r="C152" s="497"/>
      <c r="D152" s="708"/>
      <c r="E152" s="491"/>
    </row>
    <row r="153" spans="1:5" ht="12.75" customHeight="1" thickBot="1" x14ac:dyDescent="0.3">
      <c r="A153" s="486" t="s">
        <v>26</v>
      </c>
      <c r="B153" s="123" t="s">
        <v>470</v>
      </c>
      <c r="C153" s="497"/>
      <c r="D153" s="708"/>
      <c r="E153" s="491"/>
    </row>
    <row r="154" spans="1:5" ht="12" customHeight="1" thickBot="1" x14ac:dyDescent="0.3">
      <c r="A154" s="32" t="s">
        <v>27</v>
      </c>
      <c r="B154" s="123" t="s">
        <v>472</v>
      </c>
      <c r="C154" s="499"/>
      <c r="D154" s="714"/>
      <c r="E154" s="493">
        <f>+E129+E133+E140+E146+E152+E153</f>
        <v>0</v>
      </c>
    </row>
    <row r="155" spans="1:5" ht="15.15" customHeight="1" thickBot="1" x14ac:dyDescent="0.3">
      <c r="A155" s="443" t="s">
        <v>28</v>
      </c>
      <c r="B155" s="378" t="s">
        <v>471</v>
      </c>
      <c r="C155" s="499"/>
      <c r="D155" s="714"/>
      <c r="E155" s="493">
        <f>+E128+E154</f>
        <v>0</v>
      </c>
    </row>
    <row r="156" spans="1:5" s="1344" customFormat="1" ht="13.8" thickBot="1" x14ac:dyDescent="0.3">
      <c r="A156" s="1340"/>
      <c r="B156" s="1341"/>
      <c r="C156" s="1337"/>
      <c r="D156" s="1337"/>
      <c r="E156" s="1343"/>
    </row>
    <row r="157" spans="1:5" ht="15.15" customHeight="1" thickBot="1" x14ac:dyDescent="0.3">
      <c r="A157" s="874" t="s">
        <v>801</v>
      </c>
      <c r="B157" s="875"/>
      <c r="C157" s="1413"/>
      <c r="D157" s="1413"/>
      <c r="E157" s="873"/>
    </row>
    <row r="158" spans="1:5" ht="14.4" customHeight="1" thickBot="1" x14ac:dyDescent="0.3">
      <c r="A158" s="876" t="s">
        <v>802</v>
      </c>
      <c r="B158" s="877"/>
      <c r="C158" s="1413"/>
      <c r="D158" s="1413"/>
      <c r="E158" s="873"/>
    </row>
  </sheetData>
  <sheetProtection formatCells="0"/>
  <mergeCells count="5">
    <mergeCell ref="B1:E1"/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1-000000000000}">
  <sheetPr>
    <tabColor theme="5"/>
  </sheetPr>
  <dimension ref="A1:E59"/>
  <sheetViews>
    <sheetView view="pageBreakPreview" topLeftCell="A32" zoomScale="83" zoomScaleNormal="120" zoomScaleSheetLayoutView="83" workbookViewId="0">
      <selection activeCell="A6" sqref="A6:E6"/>
    </sheetView>
  </sheetViews>
  <sheetFormatPr defaultColWidth="9.33203125" defaultRowHeight="13.2" x14ac:dyDescent="0.25"/>
  <cols>
    <col min="1" max="1" width="13" style="243" customWidth="1"/>
    <col min="2" max="2" width="59" style="244" customWidth="1"/>
    <col min="3" max="5" width="15.77734375" style="244" customWidth="1"/>
    <col min="6" max="16384" width="9.33203125" style="244"/>
  </cols>
  <sheetData>
    <row r="1" spans="1:5" s="224" customFormat="1" ht="16.2" thickBot="1" x14ac:dyDescent="0.3">
      <c r="A1" s="594"/>
      <c r="B1" s="1756" t="str">
        <f>CONCATENATE("6.2. melléklet ",Z_ALAPADATOK!A8," ",Z_ALAPADATOK!B8," ",Z_ALAPADATOK!C8," ",Z_ALAPADATOK!D8," ",Z_ALAPADATOK!E8," ",Z_ALAPADATOK!F8," ",Z_ALAPADATOK!G8," ",Z_ALAPADATOK!H8)</f>
        <v>6.2. melléklet a Hercegkút Község Önkormányzat Polgármesterének 6 / 2020 ( VI.17. ) önkormányzati rendelethez</v>
      </c>
      <c r="C1" s="1757"/>
      <c r="D1" s="1757"/>
      <c r="E1" s="1757"/>
    </row>
    <row r="2" spans="1:5" s="452" customFormat="1" ht="23.4" thickBot="1" x14ac:dyDescent="0.3">
      <c r="A2" s="879" t="s">
        <v>803</v>
      </c>
      <c r="B2" s="1761" t="str">
        <f>ALAPADATOK!A11</f>
        <v>Hercegkút Gyöngyszem Német Nemzetiségi Óvoda</v>
      </c>
      <c r="C2" s="1762"/>
      <c r="D2" s="1763"/>
      <c r="E2" s="880" t="s">
        <v>58</v>
      </c>
    </row>
    <row r="3" spans="1:5" s="452" customFormat="1" ht="23.4" thickBot="1" x14ac:dyDescent="0.3">
      <c r="A3" s="879" t="s">
        <v>202</v>
      </c>
      <c r="B3" s="1761" t="s">
        <v>397</v>
      </c>
      <c r="C3" s="1762"/>
      <c r="D3" s="1763"/>
      <c r="E3" s="880" t="s">
        <v>53</v>
      </c>
    </row>
    <row r="4" spans="1:5" s="453" customFormat="1" ht="15.9" customHeight="1" thickBot="1" x14ac:dyDescent="0.35">
      <c r="A4" s="602"/>
      <c r="B4" s="602"/>
      <c r="C4" s="603"/>
      <c r="D4" s="867"/>
      <c r="E4" s="603" t="str">
        <f>'Z_6.1.3.sz.mell'!E4</f>
        <v xml:space="preserve"> Forintban!</v>
      </c>
    </row>
    <row r="5" spans="1:5" ht="23.4" thickBot="1" x14ac:dyDescent="0.3">
      <c r="A5" s="604" t="s">
        <v>204</v>
      </c>
      <c r="B5" s="605" t="s">
        <v>562</v>
      </c>
      <c r="C5" s="605" t="s">
        <v>799</v>
      </c>
      <c r="D5" s="869" t="s">
        <v>800</v>
      </c>
      <c r="E5" s="870" t="str">
        <f>CONCATENATE('Z_6.1.3.sz.mell'!E5)</f>
        <v>Teljesítés
2019. XII. 31.</v>
      </c>
    </row>
    <row r="6" spans="1:5" s="454" customFormat="1" ht="12.9" customHeight="1" thickBot="1" x14ac:dyDescent="0.3">
      <c r="A6" s="607" t="s">
        <v>492</v>
      </c>
      <c r="B6" s="608" t="s">
        <v>493</v>
      </c>
      <c r="C6" s="608" t="s">
        <v>494</v>
      </c>
      <c r="D6" s="881" t="s">
        <v>496</v>
      </c>
      <c r="E6" s="609" t="s">
        <v>495</v>
      </c>
    </row>
    <row r="7" spans="1:5" s="454" customFormat="1" ht="15.9" customHeight="1" thickBot="1" x14ac:dyDescent="0.3">
      <c r="A7" s="1714" t="s">
        <v>55</v>
      </c>
      <c r="B7" s="1759"/>
      <c r="C7" s="1759"/>
      <c r="D7" s="1759"/>
      <c r="E7" s="1760"/>
    </row>
    <row r="8" spans="1:5" s="367" customFormat="1" ht="12" customHeight="1" thickBot="1" x14ac:dyDescent="0.3">
      <c r="A8" s="192" t="s">
        <v>18</v>
      </c>
      <c r="B8" s="233" t="s">
        <v>519</v>
      </c>
      <c r="C8" s="360">
        <f t="shared" ref="C8:D8" si="0">SUM(C9:C19)</f>
        <v>0</v>
      </c>
      <c r="D8" s="360">
        <f t="shared" si="0"/>
        <v>4886</v>
      </c>
      <c r="E8" s="360">
        <f>SUM(E9:E19)</f>
        <v>4886</v>
      </c>
    </row>
    <row r="9" spans="1:5" s="367" customFormat="1" ht="12" customHeight="1" x14ac:dyDescent="0.25">
      <c r="A9" s="447" t="s">
        <v>97</v>
      </c>
      <c r="B9" s="10" t="s">
        <v>276</v>
      </c>
      <c r="C9" s="882">
        <f>'E_5.2.sz.mell'!C11</f>
        <v>0</v>
      </c>
      <c r="D9" s="882">
        <f>'E_5.2.sz.mell'!K11</f>
        <v>0</v>
      </c>
      <c r="E9" s="882"/>
    </row>
    <row r="10" spans="1:5" s="367" customFormat="1" ht="12" customHeight="1" x14ac:dyDescent="0.25">
      <c r="A10" s="448" t="s">
        <v>98</v>
      </c>
      <c r="B10" s="8" t="s">
        <v>277</v>
      </c>
      <c r="C10" s="852">
        <f>'E_5.2.sz.mell'!C12</f>
        <v>0</v>
      </c>
      <c r="D10" s="852">
        <f>'E_5.2.sz.mell'!K12</f>
        <v>0</v>
      </c>
      <c r="E10" s="852"/>
    </row>
    <row r="11" spans="1:5" s="367" customFormat="1" ht="12" customHeight="1" x14ac:dyDescent="0.25">
      <c r="A11" s="448" t="s">
        <v>99</v>
      </c>
      <c r="B11" s="8" t="s">
        <v>278</v>
      </c>
      <c r="C11" s="852">
        <f>'E_5.2.sz.mell'!C13</f>
        <v>0</v>
      </c>
      <c r="D11" s="852">
        <f>'E_5.2.sz.mell'!K13</f>
        <v>0</v>
      </c>
      <c r="E11" s="852"/>
    </row>
    <row r="12" spans="1:5" s="367" customFormat="1" ht="12" customHeight="1" x14ac:dyDescent="0.25">
      <c r="A12" s="448" t="s">
        <v>100</v>
      </c>
      <c r="B12" s="8" t="s">
        <v>279</v>
      </c>
      <c r="C12" s="852">
        <f>'E_5.2.sz.mell'!C14</f>
        <v>0</v>
      </c>
      <c r="D12" s="852">
        <f>'E_5.2.sz.mell'!K14</f>
        <v>0</v>
      </c>
      <c r="E12" s="852"/>
    </row>
    <row r="13" spans="1:5" s="367" customFormat="1" ht="12" customHeight="1" x14ac:dyDescent="0.25">
      <c r="A13" s="448" t="s">
        <v>147</v>
      </c>
      <c r="B13" s="8" t="s">
        <v>280</v>
      </c>
      <c r="C13" s="852">
        <f>'E_5.2.sz.mell'!C15</f>
        <v>0</v>
      </c>
      <c r="D13" s="852">
        <f>'E_5.2.sz.mell'!K15</f>
        <v>0</v>
      </c>
      <c r="E13" s="852"/>
    </row>
    <row r="14" spans="1:5" s="367" customFormat="1" ht="12" customHeight="1" x14ac:dyDescent="0.25">
      <c r="A14" s="448" t="s">
        <v>101</v>
      </c>
      <c r="B14" s="8" t="s">
        <v>398</v>
      </c>
      <c r="C14" s="852">
        <f>'E_5.2.sz.mell'!C16</f>
        <v>0</v>
      </c>
      <c r="D14" s="852">
        <f>'E_5.2.sz.mell'!K16</f>
        <v>0</v>
      </c>
      <c r="E14" s="852"/>
    </row>
    <row r="15" spans="1:5" s="367" customFormat="1" ht="12" customHeight="1" x14ac:dyDescent="0.25">
      <c r="A15" s="448" t="s">
        <v>102</v>
      </c>
      <c r="B15" s="7" t="s">
        <v>399</v>
      </c>
      <c r="C15" s="852">
        <f>'E_5.2.sz.mell'!C17</f>
        <v>0</v>
      </c>
      <c r="D15" s="852">
        <f>'E_5.2.sz.mell'!K17</f>
        <v>0</v>
      </c>
      <c r="E15" s="852"/>
    </row>
    <row r="16" spans="1:5" s="367" customFormat="1" ht="12" customHeight="1" x14ac:dyDescent="0.25">
      <c r="A16" s="448" t="s">
        <v>112</v>
      </c>
      <c r="B16" s="8" t="s">
        <v>283</v>
      </c>
      <c r="C16" s="858">
        <f>'E_5.2.sz.mell'!C18</f>
        <v>0</v>
      </c>
      <c r="D16" s="858">
        <f>'E_5.2.sz.mell'!K18</f>
        <v>0</v>
      </c>
      <c r="E16" s="858"/>
    </row>
    <row r="17" spans="1:5" s="455" customFormat="1" ht="12" customHeight="1" x14ac:dyDescent="0.25">
      <c r="A17" s="448" t="s">
        <v>113</v>
      </c>
      <c r="B17" s="8" t="s">
        <v>284</v>
      </c>
      <c r="C17" s="852">
        <f>'E_5.2.sz.mell'!C19</f>
        <v>0</v>
      </c>
      <c r="D17" s="852">
        <f>'E_5.2.sz.mell'!K19</f>
        <v>0</v>
      </c>
      <c r="E17" s="852"/>
    </row>
    <row r="18" spans="1:5" s="455" customFormat="1" ht="12" customHeight="1" x14ac:dyDescent="0.25">
      <c r="A18" s="448" t="s">
        <v>114</v>
      </c>
      <c r="B18" s="8" t="s">
        <v>435</v>
      </c>
      <c r="C18" s="853">
        <f>'E_5.2.sz.mell'!C20</f>
        <v>0</v>
      </c>
      <c r="D18" s="853">
        <f>'E_5.2.sz.mell'!K20</f>
        <v>0</v>
      </c>
      <c r="E18" s="853"/>
    </row>
    <row r="19" spans="1:5" s="455" customFormat="1" ht="12" customHeight="1" thickBot="1" x14ac:dyDescent="0.3">
      <c r="A19" s="448" t="s">
        <v>115</v>
      </c>
      <c r="B19" s="7" t="s">
        <v>285</v>
      </c>
      <c r="C19" s="853">
        <f>'E_5.2.sz.mell'!C21</f>
        <v>0</v>
      </c>
      <c r="D19" s="853">
        <f>'E_5.2.sz.mell'!K21</f>
        <v>4886</v>
      </c>
      <c r="E19" s="853">
        <v>4886</v>
      </c>
    </row>
    <row r="20" spans="1:5" s="367" customFormat="1" ht="12" customHeight="1" thickBot="1" x14ac:dyDescent="0.3">
      <c r="A20" s="192" t="s">
        <v>19</v>
      </c>
      <c r="B20" s="233" t="s">
        <v>400</v>
      </c>
      <c r="C20" s="360">
        <f>'E_5.2.sz.mell'!C22</f>
        <v>0</v>
      </c>
      <c r="D20" s="360">
        <f>'E_5.2.sz.mell'!K22</f>
        <v>20000</v>
      </c>
      <c r="E20" s="360">
        <f>SUM(E21:E23)</f>
        <v>20000</v>
      </c>
    </row>
    <row r="21" spans="1:5" s="455" customFormat="1" ht="12" customHeight="1" x14ac:dyDescent="0.25">
      <c r="A21" s="448" t="s">
        <v>103</v>
      </c>
      <c r="B21" s="9" t="s">
        <v>257</v>
      </c>
      <c r="C21" s="852">
        <f>'E_5.2.sz.mell'!C23</f>
        <v>0</v>
      </c>
      <c r="D21" s="852">
        <f>'E_5.2.sz.mell'!K23</f>
        <v>0</v>
      </c>
      <c r="E21" s="852"/>
    </row>
    <row r="22" spans="1:5" s="455" customFormat="1" ht="12" customHeight="1" x14ac:dyDescent="0.25">
      <c r="A22" s="448" t="s">
        <v>104</v>
      </c>
      <c r="B22" s="8" t="s">
        <v>401</v>
      </c>
      <c r="C22" s="852">
        <f>'E_5.2.sz.mell'!C24</f>
        <v>0</v>
      </c>
      <c r="D22" s="852">
        <f>'E_5.2.sz.mell'!K24</f>
        <v>0</v>
      </c>
      <c r="E22" s="852"/>
    </row>
    <row r="23" spans="1:5" s="455" customFormat="1" ht="12" customHeight="1" x14ac:dyDescent="0.25">
      <c r="A23" s="448" t="s">
        <v>105</v>
      </c>
      <c r="B23" s="8" t="s">
        <v>402</v>
      </c>
      <c r="C23" s="852">
        <f>'E_5.2.sz.mell'!C25</f>
        <v>0</v>
      </c>
      <c r="D23" s="852">
        <f>'E_5.2.sz.mell'!K25</f>
        <v>20000</v>
      </c>
      <c r="E23" s="852">
        <v>20000</v>
      </c>
    </row>
    <row r="24" spans="1:5" s="455" customFormat="1" ht="12" customHeight="1" thickBot="1" x14ac:dyDescent="0.3">
      <c r="A24" s="448" t="s">
        <v>106</v>
      </c>
      <c r="B24" s="8" t="s">
        <v>520</v>
      </c>
      <c r="C24" s="852">
        <f>'E_5.2.sz.mell'!C26</f>
        <v>0</v>
      </c>
      <c r="D24" s="852">
        <f>'E_5.2.sz.mell'!K26</f>
        <v>0</v>
      </c>
      <c r="E24" s="852"/>
    </row>
    <row r="25" spans="1:5" s="455" customFormat="1" ht="12" customHeight="1" thickBot="1" x14ac:dyDescent="0.3">
      <c r="A25" s="200" t="s">
        <v>20</v>
      </c>
      <c r="B25" s="123" t="s">
        <v>173</v>
      </c>
      <c r="C25" s="359">
        <f>'E_5.2.sz.mell'!C27</f>
        <v>0</v>
      </c>
      <c r="D25" s="359">
        <f>'E_5.2.sz.mell'!K27</f>
        <v>0</v>
      </c>
      <c r="E25" s="359"/>
    </row>
    <row r="26" spans="1:5" s="455" customFormat="1" ht="12" customHeight="1" thickBot="1" x14ac:dyDescent="0.3">
      <c r="A26" s="200" t="s">
        <v>21</v>
      </c>
      <c r="B26" s="123" t="s">
        <v>521</v>
      </c>
      <c r="C26" s="360">
        <f>'E_5.2.sz.mell'!C28</f>
        <v>0</v>
      </c>
      <c r="D26" s="360">
        <f>'E_5.2.sz.mell'!K28</f>
        <v>0</v>
      </c>
      <c r="E26" s="360">
        <f>+E27+E28+E29</f>
        <v>0</v>
      </c>
    </row>
    <row r="27" spans="1:5" s="455" customFormat="1" ht="12" customHeight="1" x14ac:dyDescent="0.25">
      <c r="A27" s="449" t="s">
        <v>267</v>
      </c>
      <c r="B27" s="450" t="s">
        <v>262</v>
      </c>
      <c r="C27" s="859">
        <f>'E_5.2.sz.mell'!C29</f>
        <v>0</v>
      </c>
      <c r="D27" s="859">
        <f>'E_5.2.sz.mell'!K29</f>
        <v>0</v>
      </c>
      <c r="E27" s="859"/>
    </row>
    <row r="28" spans="1:5" s="455" customFormat="1" ht="12" customHeight="1" x14ac:dyDescent="0.25">
      <c r="A28" s="449" t="s">
        <v>268</v>
      </c>
      <c r="B28" s="450" t="s">
        <v>401</v>
      </c>
      <c r="C28" s="852">
        <f>'E_5.2.sz.mell'!C30</f>
        <v>0</v>
      </c>
      <c r="D28" s="852">
        <f>'E_5.2.sz.mell'!K30</f>
        <v>0</v>
      </c>
      <c r="E28" s="852"/>
    </row>
    <row r="29" spans="1:5" s="455" customFormat="1" ht="12" customHeight="1" x14ac:dyDescent="0.25">
      <c r="A29" s="449" t="s">
        <v>269</v>
      </c>
      <c r="B29" s="451" t="s">
        <v>404</v>
      </c>
      <c r="C29" s="852">
        <f>'E_5.2.sz.mell'!C31</f>
        <v>0</v>
      </c>
      <c r="D29" s="852">
        <f>'E_5.2.sz.mell'!K31</f>
        <v>0</v>
      </c>
      <c r="E29" s="852"/>
    </row>
    <row r="30" spans="1:5" s="455" customFormat="1" ht="12" customHeight="1" thickBot="1" x14ac:dyDescent="0.3">
      <c r="A30" s="448" t="s">
        <v>270</v>
      </c>
      <c r="B30" s="139" t="s">
        <v>522</v>
      </c>
      <c r="C30" s="883">
        <f>'E_5.2.sz.mell'!C32</f>
        <v>0</v>
      </c>
      <c r="D30" s="883">
        <f>'E_5.2.sz.mell'!K32</f>
        <v>0</v>
      </c>
      <c r="E30" s="883"/>
    </row>
    <row r="31" spans="1:5" s="455" customFormat="1" ht="12" customHeight="1" thickBot="1" x14ac:dyDescent="0.3">
      <c r="A31" s="200" t="s">
        <v>22</v>
      </c>
      <c r="B31" s="123" t="s">
        <v>405</v>
      </c>
      <c r="C31" s="360">
        <f>'E_5.2.sz.mell'!C33</f>
        <v>0</v>
      </c>
      <c r="D31" s="360">
        <f>'E_5.2.sz.mell'!K33</f>
        <v>0</v>
      </c>
      <c r="E31" s="360">
        <f>+E32+E33+E34</f>
        <v>0</v>
      </c>
    </row>
    <row r="32" spans="1:5" s="455" customFormat="1" ht="12" customHeight="1" x14ac:dyDescent="0.25">
      <c r="A32" s="449" t="s">
        <v>90</v>
      </c>
      <c r="B32" s="450" t="s">
        <v>290</v>
      </c>
      <c r="C32" s="859">
        <f>'E_5.2.sz.mell'!C34</f>
        <v>0</v>
      </c>
      <c r="D32" s="859">
        <f>'E_5.2.sz.mell'!K34</f>
        <v>0</v>
      </c>
      <c r="E32" s="859"/>
    </row>
    <row r="33" spans="1:5" s="455" customFormat="1" ht="12" customHeight="1" x14ac:dyDescent="0.25">
      <c r="A33" s="449" t="s">
        <v>91</v>
      </c>
      <c r="B33" s="451" t="s">
        <v>291</v>
      </c>
      <c r="C33" s="854">
        <f>'E_5.2.sz.mell'!C35</f>
        <v>0</v>
      </c>
      <c r="D33" s="854">
        <f>'E_5.2.sz.mell'!K35</f>
        <v>0</v>
      </c>
      <c r="E33" s="854"/>
    </row>
    <row r="34" spans="1:5" s="455" customFormat="1" ht="12" customHeight="1" thickBot="1" x14ac:dyDescent="0.3">
      <c r="A34" s="448" t="s">
        <v>92</v>
      </c>
      <c r="B34" s="139" t="s">
        <v>292</v>
      </c>
      <c r="C34" s="883">
        <f>'E_5.2.sz.mell'!C36</f>
        <v>0</v>
      </c>
      <c r="D34" s="883">
        <f>'E_5.2.sz.mell'!K36</f>
        <v>0</v>
      </c>
      <c r="E34" s="883"/>
    </row>
    <row r="35" spans="1:5" s="367" customFormat="1" ht="12" customHeight="1" thickBot="1" x14ac:dyDescent="0.3">
      <c r="A35" s="200" t="s">
        <v>23</v>
      </c>
      <c r="B35" s="123" t="s">
        <v>375</v>
      </c>
      <c r="C35" s="359">
        <f>'E_5.2.sz.mell'!C37</f>
        <v>0</v>
      </c>
      <c r="D35" s="359">
        <f>'E_5.2.sz.mell'!K37</f>
        <v>0</v>
      </c>
      <c r="E35" s="359"/>
    </row>
    <row r="36" spans="1:5" s="367" customFormat="1" ht="12" customHeight="1" thickBot="1" x14ac:dyDescent="0.3">
      <c r="A36" s="200" t="s">
        <v>24</v>
      </c>
      <c r="B36" s="123" t="s">
        <v>406</v>
      </c>
      <c r="C36" s="359">
        <f>'E_5.2.sz.mell'!C38</f>
        <v>0</v>
      </c>
      <c r="D36" s="359">
        <f>'E_5.2.sz.mell'!K38</f>
        <v>0</v>
      </c>
      <c r="E36" s="359"/>
    </row>
    <row r="37" spans="1:5" s="367" customFormat="1" ht="12" customHeight="1" thickBot="1" x14ac:dyDescent="0.3">
      <c r="A37" s="192" t="s">
        <v>25</v>
      </c>
      <c r="B37" s="123" t="s">
        <v>407</v>
      </c>
      <c r="C37" s="360">
        <f>'E_5.2.sz.mell'!C39</f>
        <v>0</v>
      </c>
      <c r="D37" s="360">
        <f>'E_5.2.sz.mell'!K39</f>
        <v>24886</v>
      </c>
      <c r="E37" s="360">
        <f>+E8+E20+E25+E26+E31+E35+E36</f>
        <v>24886</v>
      </c>
    </row>
    <row r="38" spans="1:5" s="367" customFormat="1" ht="12" customHeight="1" thickBot="1" x14ac:dyDescent="0.3">
      <c r="A38" s="234" t="s">
        <v>26</v>
      </c>
      <c r="B38" s="123" t="s">
        <v>408</v>
      </c>
      <c r="C38" s="360">
        <f>'E_5.2.sz.mell'!C40</f>
        <v>30158406</v>
      </c>
      <c r="D38" s="360">
        <f>'E_5.2.sz.mell'!K40</f>
        <v>31978334</v>
      </c>
      <c r="E38" s="360">
        <f>+E39+E40+E41</f>
        <v>30837442</v>
      </c>
    </row>
    <row r="39" spans="1:5" s="367" customFormat="1" ht="12" customHeight="1" x14ac:dyDescent="0.25">
      <c r="A39" s="449" t="s">
        <v>409</v>
      </c>
      <c r="B39" s="450" t="s">
        <v>235</v>
      </c>
      <c r="C39" s="859">
        <f>'E_5.2.sz.mell'!C41</f>
        <v>17206</v>
      </c>
      <c r="D39" s="859">
        <f>'E_5.2.sz.mell'!K41</f>
        <v>17206</v>
      </c>
      <c r="E39" s="859">
        <v>17206</v>
      </c>
    </row>
    <row r="40" spans="1:5" s="367" customFormat="1" ht="12" customHeight="1" x14ac:dyDescent="0.25">
      <c r="A40" s="449" t="s">
        <v>410</v>
      </c>
      <c r="B40" s="451" t="s">
        <v>2</v>
      </c>
      <c r="C40" s="854">
        <f>'E_5.2.sz.mell'!C42</f>
        <v>0</v>
      </c>
      <c r="D40" s="854">
        <f>'E_5.2.sz.mell'!K42</f>
        <v>0</v>
      </c>
      <c r="E40" s="854"/>
    </row>
    <row r="41" spans="1:5" s="455" customFormat="1" ht="12" customHeight="1" thickBot="1" x14ac:dyDescent="0.3">
      <c r="A41" s="448" t="s">
        <v>411</v>
      </c>
      <c r="B41" s="139" t="s">
        <v>412</v>
      </c>
      <c r="C41" s="883">
        <f>'E_5.2.sz.mell'!C43</f>
        <v>30141200</v>
      </c>
      <c r="D41" s="883">
        <f>'E_5.2.sz.mell'!K43</f>
        <v>31961128</v>
      </c>
      <c r="E41" s="883">
        <v>30820236</v>
      </c>
    </row>
    <row r="42" spans="1:5" s="455" customFormat="1" ht="15.15" customHeight="1" thickBot="1" x14ac:dyDescent="0.25">
      <c r="A42" s="234" t="s">
        <v>27</v>
      </c>
      <c r="B42" s="235" t="s">
        <v>413</v>
      </c>
      <c r="C42" s="363">
        <f>'E_5.2.sz.mell'!C44</f>
        <v>30158406</v>
      </c>
      <c r="D42" s="363">
        <f>'E_5.2.sz.mell'!K44</f>
        <v>32003220</v>
      </c>
      <c r="E42" s="363">
        <f>+E37+E38</f>
        <v>30862328</v>
      </c>
    </row>
    <row r="43" spans="1:5" s="454" customFormat="1" ht="16.5" customHeight="1" thickBot="1" x14ac:dyDescent="0.3">
      <c r="A43" s="1714" t="s">
        <v>56</v>
      </c>
      <c r="B43" s="1759"/>
      <c r="C43" s="1759"/>
      <c r="D43" s="1759"/>
      <c r="E43" s="1760"/>
    </row>
    <row r="44" spans="1:5" s="1463" customFormat="1" ht="12" customHeight="1" thickBot="1" x14ac:dyDescent="0.3">
      <c r="A44" s="200" t="s">
        <v>18</v>
      </c>
      <c r="B44" s="123" t="s">
        <v>414</v>
      </c>
      <c r="C44" s="1462">
        <f>'E_5.2.sz.mell'!C46</f>
        <v>30158406</v>
      </c>
      <c r="D44" s="1462">
        <f t="shared" ref="D44" si="1">SUM(D45:D49)</f>
        <v>31897890</v>
      </c>
      <c r="E44" s="1462">
        <f>SUM(E45:E49)</f>
        <v>30673881</v>
      </c>
    </row>
    <row r="45" spans="1:5" ht="12" customHeight="1" thickBot="1" x14ac:dyDescent="0.3">
      <c r="A45" s="448" t="s">
        <v>97</v>
      </c>
      <c r="B45" s="9" t="s">
        <v>49</v>
      </c>
      <c r="C45" s="1387">
        <f>'E_5.2.sz.mell'!C47</f>
        <v>22483260</v>
      </c>
      <c r="D45" s="1387">
        <f>'E_5.2.sz.mell'!K47</f>
        <v>23944620</v>
      </c>
      <c r="E45" s="1387">
        <v>23732480</v>
      </c>
    </row>
    <row r="46" spans="1:5" ht="12" customHeight="1" thickBot="1" x14ac:dyDescent="0.3">
      <c r="A46" s="448" t="s">
        <v>98</v>
      </c>
      <c r="B46" s="8" t="s">
        <v>182</v>
      </c>
      <c r="C46" s="1387">
        <f>'E_5.2.sz.mell'!C48</f>
        <v>4397679</v>
      </c>
      <c r="D46" s="1387">
        <f>'E_5.2.sz.mell'!K48</f>
        <v>4753535</v>
      </c>
      <c r="E46" s="1387">
        <v>4431207</v>
      </c>
    </row>
    <row r="47" spans="1:5" ht="12" customHeight="1" thickBot="1" x14ac:dyDescent="0.3">
      <c r="A47" s="448" t="s">
        <v>99</v>
      </c>
      <c r="B47" s="8" t="s">
        <v>139</v>
      </c>
      <c r="C47" s="1387">
        <f>'E_5.2.sz.mell'!C49</f>
        <v>3277467</v>
      </c>
      <c r="D47" s="1387">
        <f>'E_5.2.sz.mell'!K49</f>
        <v>3199735</v>
      </c>
      <c r="E47" s="1387">
        <v>2510194</v>
      </c>
    </row>
    <row r="48" spans="1:5" ht="12" customHeight="1" thickBot="1" x14ac:dyDescent="0.3">
      <c r="A48" s="448" t="s">
        <v>100</v>
      </c>
      <c r="B48" s="8" t="s">
        <v>183</v>
      </c>
      <c r="C48" s="1387">
        <f>'E_5.2.sz.mell'!C50</f>
        <v>0</v>
      </c>
      <c r="D48" s="1387">
        <f>'E_5.2.sz.mell'!K50</f>
        <v>0</v>
      </c>
      <c r="E48" s="1387"/>
    </row>
    <row r="49" spans="1:5" ht="12" customHeight="1" thickBot="1" x14ac:dyDescent="0.3">
      <c r="A49" s="448" t="s">
        <v>147</v>
      </c>
      <c r="B49" s="8" t="s">
        <v>184</v>
      </c>
      <c r="C49" s="1387">
        <f>'E_5.2.sz.mell'!C51</f>
        <v>0</v>
      </c>
      <c r="D49" s="1387">
        <f>'E_5.2.sz.mell'!K51</f>
        <v>0</v>
      </c>
      <c r="E49" s="1387"/>
    </row>
    <row r="50" spans="1:5" s="1464" customFormat="1" ht="12" customHeight="1" thickBot="1" x14ac:dyDescent="0.3">
      <c r="A50" s="200" t="s">
        <v>19</v>
      </c>
      <c r="B50" s="123" t="s">
        <v>415</v>
      </c>
      <c r="C50" s="1462">
        <f>'E_5.2.sz.mell'!C52</f>
        <v>0</v>
      </c>
      <c r="D50" s="1462">
        <f>'E_5.2.sz.mell'!K52</f>
        <v>105330</v>
      </c>
      <c r="E50" s="1462">
        <f>SUM(E51:E53)</f>
        <v>105330</v>
      </c>
    </row>
    <row r="51" spans="1:5" s="456" customFormat="1" ht="12" customHeight="1" thickBot="1" x14ac:dyDescent="0.3">
      <c r="A51" s="448" t="s">
        <v>103</v>
      </c>
      <c r="B51" s="9" t="s">
        <v>229</v>
      </c>
      <c r="C51" s="1387">
        <f>'E_5.2.sz.mell'!C53</f>
        <v>0</v>
      </c>
      <c r="D51" s="1387">
        <f>'E_5.2.sz.mell'!K53</f>
        <v>105330</v>
      </c>
      <c r="E51" s="1387">
        <v>105330</v>
      </c>
    </row>
    <row r="52" spans="1:5" ht="12" customHeight="1" thickBot="1" x14ac:dyDescent="0.3">
      <c r="A52" s="448" t="s">
        <v>104</v>
      </c>
      <c r="B52" s="8" t="s">
        <v>186</v>
      </c>
      <c r="C52" s="1387">
        <f>'E_5.2.sz.mell'!C54</f>
        <v>0</v>
      </c>
      <c r="D52" s="1387">
        <f>'E_5.2.sz.mell'!K54</f>
        <v>0</v>
      </c>
      <c r="E52" s="1387"/>
    </row>
    <row r="53" spans="1:5" ht="12" customHeight="1" thickBot="1" x14ac:dyDescent="0.3">
      <c r="A53" s="448" t="s">
        <v>105</v>
      </c>
      <c r="B53" s="8" t="s">
        <v>57</v>
      </c>
      <c r="C53" s="1387">
        <f>'E_5.2.sz.mell'!C55</f>
        <v>0</v>
      </c>
      <c r="D53" s="1387">
        <f>'E_5.2.sz.mell'!K55</f>
        <v>0</v>
      </c>
      <c r="E53" s="1387"/>
    </row>
    <row r="54" spans="1:5" ht="12" customHeight="1" thickBot="1" x14ac:dyDescent="0.3">
      <c r="A54" s="448" t="s">
        <v>106</v>
      </c>
      <c r="B54" s="8" t="s">
        <v>523</v>
      </c>
      <c r="C54" s="1387">
        <f>'E_5.2.sz.mell'!C56</f>
        <v>0</v>
      </c>
      <c r="D54" s="1387">
        <f>'E_5.2.sz.mell'!K56</f>
        <v>0</v>
      </c>
      <c r="E54" s="1387"/>
    </row>
    <row r="55" spans="1:5" s="1464" customFormat="1" ht="12" customHeight="1" thickBot="1" x14ac:dyDescent="0.3">
      <c r="A55" s="200" t="s">
        <v>20</v>
      </c>
      <c r="B55" s="123" t="s">
        <v>13</v>
      </c>
      <c r="C55" s="1462">
        <f>'E_5.2.sz.mell'!C57</f>
        <v>0</v>
      </c>
      <c r="D55" s="1462">
        <f>'E_5.2.sz.mell'!K57</f>
        <v>0</v>
      </c>
      <c r="E55" s="1462"/>
    </row>
    <row r="56" spans="1:5" s="1464" customFormat="1" ht="15.15" customHeight="1" thickBot="1" x14ac:dyDescent="0.3">
      <c r="A56" s="200" t="s">
        <v>21</v>
      </c>
      <c r="B56" s="1465" t="s">
        <v>528</v>
      </c>
      <c r="C56" s="1462">
        <f>'E_5.2.sz.mell'!C58</f>
        <v>30158406</v>
      </c>
      <c r="D56" s="1462">
        <f>'E_5.2.sz.mell'!K58</f>
        <v>32003220</v>
      </c>
      <c r="E56" s="1462">
        <f>+E44+E50+E55</f>
        <v>30779211</v>
      </c>
    </row>
    <row r="57" spans="1:5" s="1341" customFormat="1" ht="13.8" thickBot="1" x14ac:dyDescent="0.3">
      <c r="A57" s="1340"/>
      <c r="C57" s="1387">
        <f>'E_5.2.sz.mell'!C59</f>
        <v>0</v>
      </c>
      <c r="D57" s="1387">
        <f>'E_5.2.sz.mell'!K59</f>
        <v>0</v>
      </c>
      <c r="E57" s="1387"/>
    </row>
    <row r="58" spans="1:5" ht="15.15" customHeight="1" thickBot="1" x14ac:dyDescent="0.3">
      <c r="A58" s="874" t="s">
        <v>801</v>
      </c>
      <c r="B58" s="875"/>
      <c r="C58" s="1387">
        <f>'E_5.2.sz.mell'!C60</f>
        <v>8</v>
      </c>
      <c r="D58" s="1387">
        <f>'E_5.2.sz.mell'!K60</f>
        <v>8</v>
      </c>
      <c r="E58" s="1387">
        <v>8</v>
      </c>
    </row>
    <row r="59" spans="1:5" ht="14.4" customHeight="1" thickBot="1" x14ac:dyDescent="0.3">
      <c r="A59" s="876" t="s">
        <v>802</v>
      </c>
      <c r="B59" s="1460"/>
      <c r="C59" s="1461">
        <f>'E_5.2.sz.mell'!C61</f>
        <v>0</v>
      </c>
      <c r="D59" s="1461">
        <f>'E_5.2.sz.mell'!K61</f>
        <v>0</v>
      </c>
      <c r="E59" s="1461"/>
    </row>
  </sheetData>
  <sheetProtection formatCells="0"/>
  <mergeCells count="5">
    <mergeCell ref="B1:E1"/>
    <mergeCell ref="B2:D2"/>
    <mergeCell ref="B3:D3"/>
    <mergeCell ref="A7:E7"/>
    <mergeCell ref="A43:E43"/>
  </mergeCells>
  <printOptions horizontalCentered="1"/>
  <pageMargins left="0.78740157480314965" right="0.78740157480314965" top="1.0629921259842521" bottom="0.98425196850393704" header="0.78740157480314965" footer="0.78740157480314965"/>
  <pageSetup paperSize="9" scale="52" orientation="landscape" verticalDpi="300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1-000000000000}">
  <sheetPr>
    <tabColor theme="5"/>
  </sheetPr>
  <dimension ref="A1:E61"/>
  <sheetViews>
    <sheetView view="pageBreakPreview" topLeftCell="A19" zoomScale="60" zoomScaleNormal="120" workbookViewId="0">
      <selection activeCell="A6" sqref="A6:E6"/>
    </sheetView>
  </sheetViews>
  <sheetFormatPr defaultColWidth="9.33203125" defaultRowHeight="13.2" x14ac:dyDescent="0.25"/>
  <cols>
    <col min="1" max="1" width="13" style="243" customWidth="1"/>
    <col min="2" max="2" width="59" style="244" customWidth="1"/>
    <col min="3" max="5" width="15.77734375" style="244" customWidth="1"/>
    <col min="6" max="16384" width="9.33203125" style="244"/>
  </cols>
  <sheetData>
    <row r="1" spans="1:5" s="224" customFormat="1" ht="16.2" thickBot="1" x14ac:dyDescent="0.3">
      <c r="A1" s="594"/>
      <c r="B1" s="1756" t="str">
        <f>CONCATENATE("6.2.1. melléklet ",Z_ALAPADATOK!A8," ",Z_ALAPADATOK!B8," ",Z_ALAPADATOK!C8," ",Z_ALAPADATOK!D8," ",Z_ALAPADATOK!E8," ",Z_ALAPADATOK!F8," ",Z_ALAPADATOK!G8," ",Z_ALAPADATOK!H8)</f>
        <v>6.2.1. melléklet a Hercegkút Község Önkormányzat Polgármesterének 6 / 2020 ( VI.17. ) önkormányzati rendelethez</v>
      </c>
      <c r="C1" s="1757"/>
      <c r="D1" s="1757"/>
      <c r="E1" s="1757"/>
    </row>
    <row r="2" spans="1:5" s="452" customFormat="1" ht="23.4" thickBot="1" x14ac:dyDescent="0.3">
      <c r="A2" s="879" t="s">
        <v>803</v>
      </c>
      <c r="B2" s="1761" t="str">
        <f>CONCATENATE('Z_6.2.sz.mell'!B2:D2)</f>
        <v>Hercegkút Gyöngyszem Német Nemzetiségi Óvoda</v>
      </c>
      <c r="C2" s="1762"/>
      <c r="D2" s="1763"/>
      <c r="E2" s="880" t="s">
        <v>58</v>
      </c>
    </row>
    <row r="3" spans="1:5" s="452" customFormat="1" ht="23.4" thickBot="1" x14ac:dyDescent="0.3">
      <c r="A3" s="879" t="s">
        <v>202</v>
      </c>
      <c r="B3" s="1761" t="s">
        <v>416</v>
      </c>
      <c r="C3" s="1762"/>
      <c r="D3" s="1763"/>
      <c r="E3" s="880" t="s">
        <v>58</v>
      </c>
    </row>
    <row r="4" spans="1:5" s="453" customFormat="1" ht="15.9" customHeight="1" thickBot="1" x14ac:dyDescent="0.35">
      <c r="A4" s="602"/>
      <c r="B4" s="602"/>
      <c r="C4" s="603"/>
      <c r="D4" s="867"/>
      <c r="E4" s="603" t="str">
        <f>'Z_6.2.sz.mell'!E4</f>
        <v xml:space="preserve"> Forintban!</v>
      </c>
    </row>
    <row r="5" spans="1:5" ht="23.4" thickBot="1" x14ac:dyDescent="0.3">
      <c r="A5" s="604" t="s">
        <v>204</v>
      </c>
      <c r="B5" s="605" t="s">
        <v>562</v>
      </c>
      <c r="C5" s="605" t="s">
        <v>799</v>
      </c>
      <c r="D5" s="869" t="s">
        <v>800</v>
      </c>
      <c r="E5" s="870" t="str">
        <f>CONCATENATE('Z_6.2.sz.mell'!E5)</f>
        <v>Teljesítés
2019. XII. 31.</v>
      </c>
    </row>
    <row r="6" spans="1:5" s="454" customFormat="1" ht="12.9" customHeight="1" thickBot="1" x14ac:dyDescent="0.3">
      <c r="A6" s="607" t="s">
        <v>492</v>
      </c>
      <c r="B6" s="608" t="s">
        <v>493</v>
      </c>
      <c r="C6" s="608" t="s">
        <v>494</v>
      </c>
      <c r="D6" s="881" t="s">
        <v>496</v>
      </c>
      <c r="E6" s="609" t="s">
        <v>495</v>
      </c>
    </row>
    <row r="7" spans="1:5" s="454" customFormat="1" ht="15.9" customHeight="1" thickBot="1" x14ac:dyDescent="0.3">
      <c r="A7" s="1714" t="s">
        <v>55</v>
      </c>
      <c r="B7" s="1759"/>
      <c r="C7" s="1759"/>
      <c r="D7" s="1759"/>
      <c r="E7" s="1760"/>
    </row>
    <row r="8" spans="1:5" s="367" customFormat="1" ht="12" customHeight="1" thickBot="1" x14ac:dyDescent="0.3">
      <c r="A8" s="192" t="s">
        <v>18</v>
      </c>
      <c r="B8" s="233" t="s">
        <v>519</v>
      </c>
      <c r="C8" s="311">
        <f>'Z_6.2.sz.mell'!C8</f>
        <v>0</v>
      </c>
      <c r="D8" s="311">
        <f>'Z_6.2.sz.mell'!D8</f>
        <v>4886</v>
      </c>
      <c r="E8" s="311">
        <f>'Z_6.2.sz.mell'!E8</f>
        <v>4886</v>
      </c>
    </row>
    <row r="9" spans="1:5" s="367" customFormat="1" ht="12" customHeight="1" thickBot="1" x14ac:dyDescent="0.3">
      <c r="A9" s="447" t="s">
        <v>97</v>
      </c>
      <c r="B9" s="10" t="s">
        <v>276</v>
      </c>
      <c r="C9" s="311">
        <f>'Z_6.2.sz.mell'!C9</f>
        <v>0</v>
      </c>
      <c r="D9" s="311">
        <f>'Z_6.2.sz.mell'!D9</f>
        <v>0</v>
      </c>
      <c r="E9" s="311">
        <f>'Z_6.2.sz.mell'!E9</f>
        <v>0</v>
      </c>
    </row>
    <row r="10" spans="1:5" s="367" customFormat="1" ht="12" customHeight="1" thickBot="1" x14ac:dyDescent="0.3">
      <c r="A10" s="448" t="s">
        <v>98</v>
      </c>
      <c r="B10" s="8" t="s">
        <v>277</v>
      </c>
      <c r="C10" s="311">
        <f>'Z_6.2.sz.mell'!C10</f>
        <v>0</v>
      </c>
      <c r="D10" s="311">
        <f>'Z_6.2.sz.mell'!D10</f>
        <v>0</v>
      </c>
      <c r="E10" s="311">
        <f>'Z_6.2.sz.mell'!E10</f>
        <v>0</v>
      </c>
    </row>
    <row r="11" spans="1:5" s="367" customFormat="1" ht="12" customHeight="1" thickBot="1" x14ac:dyDescent="0.3">
      <c r="A11" s="448" t="s">
        <v>99</v>
      </c>
      <c r="B11" s="8" t="s">
        <v>278</v>
      </c>
      <c r="C11" s="311">
        <f>'Z_6.2.sz.mell'!C11</f>
        <v>0</v>
      </c>
      <c r="D11" s="311">
        <f>'Z_6.2.sz.mell'!D11</f>
        <v>0</v>
      </c>
      <c r="E11" s="311">
        <f>'Z_6.2.sz.mell'!E11</f>
        <v>0</v>
      </c>
    </row>
    <row r="12" spans="1:5" s="367" customFormat="1" ht="12" customHeight="1" thickBot="1" x14ac:dyDescent="0.3">
      <c r="A12" s="448" t="s">
        <v>100</v>
      </c>
      <c r="B12" s="8" t="s">
        <v>279</v>
      </c>
      <c r="C12" s="311">
        <f>'Z_6.2.sz.mell'!C12</f>
        <v>0</v>
      </c>
      <c r="D12" s="311">
        <f>'Z_6.2.sz.mell'!D12</f>
        <v>0</v>
      </c>
      <c r="E12" s="311">
        <f>'Z_6.2.sz.mell'!E12</f>
        <v>0</v>
      </c>
    </row>
    <row r="13" spans="1:5" s="367" customFormat="1" ht="12" customHeight="1" thickBot="1" x14ac:dyDescent="0.3">
      <c r="A13" s="448" t="s">
        <v>147</v>
      </c>
      <c r="B13" s="8" t="s">
        <v>280</v>
      </c>
      <c r="C13" s="311">
        <f>'Z_6.2.sz.mell'!C13</f>
        <v>0</v>
      </c>
      <c r="D13" s="311">
        <f>'Z_6.2.sz.mell'!D13</f>
        <v>0</v>
      </c>
      <c r="E13" s="311">
        <f>'Z_6.2.sz.mell'!E13</f>
        <v>0</v>
      </c>
    </row>
    <row r="14" spans="1:5" s="367" customFormat="1" ht="12" customHeight="1" thickBot="1" x14ac:dyDescent="0.3">
      <c r="A14" s="448" t="s">
        <v>101</v>
      </c>
      <c r="B14" s="8" t="s">
        <v>398</v>
      </c>
      <c r="C14" s="311">
        <f>'Z_6.2.sz.mell'!C14</f>
        <v>0</v>
      </c>
      <c r="D14" s="311">
        <f>'Z_6.2.sz.mell'!D14</f>
        <v>0</v>
      </c>
      <c r="E14" s="311">
        <f>'Z_6.2.sz.mell'!E14</f>
        <v>0</v>
      </c>
    </row>
    <row r="15" spans="1:5" s="367" customFormat="1" ht="12" customHeight="1" thickBot="1" x14ac:dyDescent="0.3">
      <c r="A15" s="448" t="s">
        <v>102</v>
      </c>
      <c r="B15" s="7" t="s">
        <v>399</v>
      </c>
      <c r="C15" s="311">
        <f>'Z_6.2.sz.mell'!C15</f>
        <v>0</v>
      </c>
      <c r="D15" s="311">
        <f>'Z_6.2.sz.mell'!D15</f>
        <v>0</v>
      </c>
      <c r="E15" s="311">
        <f>'Z_6.2.sz.mell'!E15</f>
        <v>0</v>
      </c>
    </row>
    <row r="16" spans="1:5" s="367" customFormat="1" ht="12" customHeight="1" thickBot="1" x14ac:dyDescent="0.3">
      <c r="A16" s="448" t="s">
        <v>112</v>
      </c>
      <c r="B16" s="8" t="s">
        <v>283</v>
      </c>
      <c r="C16" s="311">
        <f>'Z_6.2.sz.mell'!C16</f>
        <v>0</v>
      </c>
      <c r="D16" s="311">
        <f>'Z_6.2.sz.mell'!D16</f>
        <v>0</v>
      </c>
      <c r="E16" s="311">
        <f>'Z_6.2.sz.mell'!E16</f>
        <v>0</v>
      </c>
    </row>
    <row r="17" spans="1:5" s="455" customFormat="1" ht="12" customHeight="1" thickBot="1" x14ac:dyDescent="0.3">
      <c r="A17" s="448" t="s">
        <v>113</v>
      </c>
      <c r="B17" s="8" t="s">
        <v>284</v>
      </c>
      <c r="C17" s="311">
        <f>'Z_6.2.sz.mell'!C17</f>
        <v>0</v>
      </c>
      <c r="D17" s="311">
        <f>'Z_6.2.sz.mell'!D17</f>
        <v>0</v>
      </c>
      <c r="E17" s="311">
        <f>'Z_6.2.sz.mell'!E17</f>
        <v>0</v>
      </c>
    </row>
    <row r="18" spans="1:5" s="455" customFormat="1" ht="12" customHeight="1" thickBot="1" x14ac:dyDescent="0.3">
      <c r="A18" s="448" t="s">
        <v>114</v>
      </c>
      <c r="B18" s="8" t="s">
        <v>435</v>
      </c>
      <c r="C18" s="311">
        <f>'Z_6.2.sz.mell'!C18</f>
        <v>0</v>
      </c>
      <c r="D18" s="311">
        <f>'Z_6.2.sz.mell'!D18</f>
        <v>0</v>
      </c>
      <c r="E18" s="311">
        <f>'Z_6.2.sz.mell'!E18</f>
        <v>0</v>
      </c>
    </row>
    <row r="19" spans="1:5" s="455" customFormat="1" ht="12" customHeight="1" thickBot="1" x14ac:dyDescent="0.3">
      <c r="A19" s="448" t="s">
        <v>115</v>
      </c>
      <c r="B19" s="7" t="s">
        <v>285</v>
      </c>
      <c r="C19" s="311">
        <f>'Z_6.2.sz.mell'!C19</f>
        <v>0</v>
      </c>
      <c r="D19" s="311">
        <f>'Z_6.2.sz.mell'!D19</f>
        <v>4886</v>
      </c>
      <c r="E19" s="311">
        <f>'Z_6.2.sz.mell'!E19</f>
        <v>4886</v>
      </c>
    </row>
    <row r="20" spans="1:5" s="367" customFormat="1" ht="12" customHeight="1" thickBot="1" x14ac:dyDescent="0.3">
      <c r="A20" s="192" t="s">
        <v>19</v>
      </c>
      <c r="B20" s="233" t="s">
        <v>400</v>
      </c>
      <c r="C20" s="311">
        <f>'Z_6.2.sz.mell'!C20</f>
        <v>0</v>
      </c>
      <c r="D20" s="311">
        <f>'Z_6.2.sz.mell'!D20</f>
        <v>20000</v>
      </c>
      <c r="E20" s="311">
        <f>'Z_6.2.sz.mell'!E20</f>
        <v>20000</v>
      </c>
    </row>
    <row r="21" spans="1:5" s="455" customFormat="1" ht="12" customHeight="1" thickBot="1" x14ac:dyDescent="0.3">
      <c r="A21" s="448" t="s">
        <v>103</v>
      </c>
      <c r="B21" s="9" t="s">
        <v>257</v>
      </c>
      <c r="C21" s="311">
        <f>'Z_6.2.sz.mell'!C21</f>
        <v>0</v>
      </c>
      <c r="D21" s="311">
        <f>'Z_6.2.sz.mell'!D21</f>
        <v>0</v>
      </c>
      <c r="E21" s="311">
        <f>'Z_6.2.sz.mell'!E21</f>
        <v>0</v>
      </c>
    </row>
    <row r="22" spans="1:5" s="455" customFormat="1" ht="12" customHeight="1" thickBot="1" x14ac:dyDescent="0.3">
      <c r="A22" s="448" t="s">
        <v>104</v>
      </c>
      <c r="B22" s="8" t="s">
        <v>401</v>
      </c>
      <c r="C22" s="311">
        <f>'Z_6.2.sz.mell'!C22</f>
        <v>0</v>
      </c>
      <c r="D22" s="311">
        <f>'Z_6.2.sz.mell'!D22</f>
        <v>0</v>
      </c>
      <c r="E22" s="311">
        <f>'Z_6.2.sz.mell'!E22</f>
        <v>0</v>
      </c>
    </row>
    <row r="23" spans="1:5" s="455" customFormat="1" ht="12" customHeight="1" thickBot="1" x14ac:dyDescent="0.3">
      <c r="A23" s="448" t="s">
        <v>105</v>
      </c>
      <c r="B23" s="8" t="s">
        <v>402</v>
      </c>
      <c r="C23" s="311">
        <f>'Z_6.2.sz.mell'!C23</f>
        <v>0</v>
      </c>
      <c r="D23" s="311">
        <f>'Z_6.2.sz.mell'!D23</f>
        <v>20000</v>
      </c>
      <c r="E23" s="311">
        <f>'Z_6.2.sz.mell'!E23</f>
        <v>20000</v>
      </c>
    </row>
    <row r="24" spans="1:5" s="455" customFormat="1" ht="12" customHeight="1" thickBot="1" x14ac:dyDescent="0.3">
      <c r="A24" s="448" t="s">
        <v>106</v>
      </c>
      <c r="B24" s="8" t="s">
        <v>520</v>
      </c>
      <c r="C24" s="311">
        <f>'Z_6.2.sz.mell'!C24</f>
        <v>0</v>
      </c>
      <c r="D24" s="311">
        <f>'Z_6.2.sz.mell'!D24</f>
        <v>0</v>
      </c>
      <c r="E24" s="311">
        <f>'Z_6.2.sz.mell'!E24</f>
        <v>0</v>
      </c>
    </row>
    <row r="25" spans="1:5" s="455" customFormat="1" ht="12" customHeight="1" thickBot="1" x14ac:dyDescent="0.3">
      <c r="A25" s="200" t="s">
        <v>20</v>
      </c>
      <c r="B25" s="123" t="s">
        <v>173</v>
      </c>
      <c r="C25" s="311">
        <f>'Z_6.2.sz.mell'!C25</f>
        <v>0</v>
      </c>
      <c r="D25" s="311">
        <f>'Z_6.2.sz.mell'!D25</f>
        <v>0</v>
      </c>
      <c r="E25" s="311">
        <f>'Z_6.2.sz.mell'!E25</f>
        <v>0</v>
      </c>
    </row>
    <row r="26" spans="1:5" s="455" customFormat="1" ht="12" customHeight="1" thickBot="1" x14ac:dyDescent="0.3">
      <c r="A26" s="200" t="s">
        <v>21</v>
      </c>
      <c r="B26" s="123" t="s">
        <v>521</v>
      </c>
      <c r="C26" s="311">
        <f>'Z_6.2.sz.mell'!C26</f>
        <v>0</v>
      </c>
      <c r="D26" s="311">
        <f>'Z_6.2.sz.mell'!D26</f>
        <v>0</v>
      </c>
      <c r="E26" s="311">
        <f>'Z_6.2.sz.mell'!E26</f>
        <v>0</v>
      </c>
    </row>
    <row r="27" spans="1:5" s="455" customFormat="1" ht="12" customHeight="1" thickBot="1" x14ac:dyDescent="0.3">
      <c r="A27" s="449" t="s">
        <v>267</v>
      </c>
      <c r="B27" s="450" t="s">
        <v>262</v>
      </c>
      <c r="C27" s="311">
        <f>'Z_6.2.sz.mell'!C27</f>
        <v>0</v>
      </c>
      <c r="D27" s="311">
        <f>'Z_6.2.sz.mell'!D27</f>
        <v>0</v>
      </c>
      <c r="E27" s="311">
        <f>'Z_6.2.sz.mell'!E27</f>
        <v>0</v>
      </c>
    </row>
    <row r="28" spans="1:5" s="455" customFormat="1" ht="12" customHeight="1" thickBot="1" x14ac:dyDescent="0.3">
      <c r="A28" s="449" t="s">
        <v>268</v>
      </c>
      <c r="B28" s="450" t="s">
        <v>401</v>
      </c>
      <c r="C28" s="311">
        <f>'Z_6.2.sz.mell'!C28</f>
        <v>0</v>
      </c>
      <c r="D28" s="311">
        <f>'Z_6.2.sz.mell'!D28</f>
        <v>0</v>
      </c>
      <c r="E28" s="311">
        <f>'Z_6.2.sz.mell'!E28</f>
        <v>0</v>
      </c>
    </row>
    <row r="29" spans="1:5" s="455" customFormat="1" ht="12" customHeight="1" thickBot="1" x14ac:dyDescent="0.3">
      <c r="A29" s="449" t="s">
        <v>269</v>
      </c>
      <c r="B29" s="451" t="s">
        <v>404</v>
      </c>
      <c r="C29" s="311">
        <f>'Z_6.2.sz.mell'!C29</f>
        <v>0</v>
      </c>
      <c r="D29" s="311">
        <f>'Z_6.2.sz.mell'!D29</f>
        <v>0</v>
      </c>
      <c r="E29" s="311">
        <f>'Z_6.2.sz.mell'!E29</f>
        <v>0</v>
      </c>
    </row>
    <row r="30" spans="1:5" s="455" customFormat="1" ht="12" customHeight="1" thickBot="1" x14ac:dyDescent="0.3">
      <c r="A30" s="448" t="s">
        <v>270</v>
      </c>
      <c r="B30" s="139" t="s">
        <v>522</v>
      </c>
      <c r="C30" s="311">
        <f>'Z_6.2.sz.mell'!C30</f>
        <v>0</v>
      </c>
      <c r="D30" s="311">
        <f>'Z_6.2.sz.mell'!D30</f>
        <v>0</v>
      </c>
      <c r="E30" s="311">
        <f>'Z_6.2.sz.mell'!E30</f>
        <v>0</v>
      </c>
    </row>
    <row r="31" spans="1:5" s="455" customFormat="1" ht="12" customHeight="1" thickBot="1" x14ac:dyDescent="0.3">
      <c r="A31" s="200" t="s">
        <v>22</v>
      </c>
      <c r="B31" s="123" t="s">
        <v>405</v>
      </c>
      <c r="C31" s="311">
        <f>'Z_6.2.sz.mell'!C31</f>
        <v>0</v>
      </c>
      <c r="D31" s="311">
        <f>'Z_6.2.sz.mell'!D31</f>
        <v>0</v>
      </c>
      <c r="E31" s="311">
        <f>'Z_6.2.sz.mell'!E31</f>
        <v>0</v>
      </c>
    </row>
    <row r="32" spans="1:5" s="455" customFormat="1" ht="12" customHeight="1" thickBot="1" x14ac:dyDescent="0.3">
      <c r="A32" s="449" t="s">
        <v>90</v>
      </c>
      <c r="B32" s="450" t="s">
        <v>290</v>
      </c>
      <c r="C32" s="311">
        <f>'Z_6.2.sz.mell'!C32</f>
        <v>0</v>
      </c>
      <c r="D32" s="311">
        <f>'Z_6.2.sz.mell'!D32</f>
        <v>0</v>
      </c>
      <c r="E32" s="311">
        <f>'Z_6.2.sz.mell'!E32</f>
        <v>0</v>
      </c>
    </row>
    <row r="33" spans="1:5" s="455" customFormat="1" ht="12" customHeight="1" thickBot="1" x14ac:dyDescent="0.3">
      <c r="A33" s="449" t="s">
        <v>91</v>
      </c>
      <c r="B33" s="451" t="s">
        <v>291</v>
      </c>
      <c r="C33" s="311">
        <f>'Z_6.2.sz.mell'!C33</f>
        <v>0</v>
      </c>
      <c r="D33" s="311">
        <f>'Z_6.2.sz.mell'!D33</f>
        <v>0</v>
      </c>
      <c r="E33" s="311">
        <f>'Z_6.2.sz.mell'!E33</f>
        <v>0</v>
      </c>
    </row>
    <row r="34" spans="1:5" s="455" customFormat="1" ht="12" customHeight="1" thickBot="1" x14ac:dyDescent="0.3">
      <c r="A34" s="448" t="s">
        <v>92</v>
      </c>
      <c r="B34" s="139" t="s">
        <v>292</v>
      </c>
      <c r="C34" s="311">
        <f>'Z_6.2.sz.mell'!C34</f>
        <v>0</v>
      </c>
      <c r="D34" s="311">
        <f>'Z_6.2.sz.mell'!D34</f>
        <v>0</v>
      </c>
      <c r="E34" s="311">
        <f>'Z_6.2.sz.mell'!E34</f>
        <v>0</v>
      </c>
    </row>
    <row r="35" spans="1:5" s="367" customFormat="1" ht="12" customHeight="1" thickBot="1" x14ac:dyDescent="0.3">
      <c r="A35" s="200" t="s">
        <v>23</v>
      </c>
      <c r="B35" s="123" t="s">
        <v>375</v>
      </c>
      <c r="C35" s="311">
        <f>'Z_6.2.sz.mell'!C35</f>
        <v>0</v>
      </c>
      <c r="D35" s="311">
        <f>'Z_6.2.sz.mell'!D35</f>
        <v>0</v>
      </c>
      <c r="E35" s="311">
        <f>'Z_6.2.sz.mell'!E35</f>
        <v>0</v>
      </c>
    </row>
    <row r="36" spans="1:5" s="367" customFormat="1" ht="12" customHeight="1" thickBot="1" x14ac:dyDescent="0.3">
      <c r="A36" s="200" t="s">
        <v>24</v>
      </c>
      <c r="B36" s="123" t="s">
        <v>406</v>
      </c>
      <c r="C36" s="311">
        <f>'Z_6.2.sz.mell'!C36</f>
        <v>0</v>
      </c>
      <c r="D36" s="311">
        <f>'Z_6.2.sz.mell'!D36</f>
        <v>0</v>
      </c>
      <c r="E36" s="311">
        <f>'Z_6.2.sz.mell'!E36</f>
        <v>0</v>
      </c>
    </row>
    <row r="37" spans="1:5" s="367" customFormat="1" ht="12" customHeight="1" thickBot="1" x14ac:dyDescent="0.3">
      <c r="A37" s="192" t="s">
        <v>25</v>
      </c>
      <c r="B37" s="123" t="s">
        <v>407</v>
      </c>
      <c r="C37" s="311">
        <f>'Z_6.2.sz.mell'!C37</f>
        <v>0</v>
      </c>
      <c r="D37" s="311">
        <f>'Z_6.2.sz.mell'!D37</f>
        <v>24886</v>
      </c>
      <c r="E37" s="311">
        <f>'Z_6.2.sz.mell'!E37</f>
        <v>24886</v>
      </c>
    </row>
    <row r="38" spans="1:5" s="367" customFormat="1" ht="12" customHeight="1" thickBot="1" x14ac:dyDescent="0.3">
      <c r="A38" s="234" t="s">
        <v>26</v>
      </c>
      <c r="B38" s="123" t="s">
        <v>408</v>
      </c>
      <c r="C38" s="311">
        <f>'Z_6.2.sz.mell'!C38</f>
        <v>30158406</v>
      </c>
      <c r="D38" s="311">
        <f>'Z_6.2.sz.mell'!D38</f>
        <v>31978334</v>
      </c>
      <c r="E38" s="311">
        <f>'Z_6.2.sz.mell'!E38</f>
        <v>30837442</v>
      </c>
    </row>
    <row r="39" spans="1:5" s="367" customFormat="1" ht="12" customHeight="1" thickBot="1" x14ac:dyDescent="0.3">
      <c r="A39" s="449" t="s">
        <v>409</v>
      </c>
      <c r="B39" s="450" t="s">
        <v>235</v>
      </c>
      <c r="C39" s="311">
        <f>'Z_6.2.sz.mell'!C39</f>
        <v>17206</v>
      </c>
      <c r="D39" s="311">
        <f>'Z_6.2.sz.mell'!D39</f>
        <v>17206</v>
      </c>
      <c r="E39" s="311">
        <f>'Z_6.2.sz.mell'!E39</f>
        <v>17206</v>
      </c>
    </row>
    <row r="40" spans="1:5" s="367" customFormat="1" ht="12" customHeight="1" thickBot="1" x14ac:dyDescent="0.3">
      <c r="A40" s="449" t="s">
        <v>410</v>
      </c>
      <c r="B40" s="451" t="s">
        <v>2</v>
      </c>
      <c r="C40" s="311">
        <f>'Z_6.2.sz.mell'!C40</f>
        <v>0</v>
      </c>
      <c r="D40" s="311">
        <f>'Z_6.2.sz.mell'!D40</f>
        <v>0</v>
      </c>
      <c r="E40" s="311">
        <f>'Z_6.2.sz.mell'!E40</f>
        <v>0</v>
      </c>
    </row>
    <row r="41" spans="1:5" s="455" customFormat="1" ht="12" customHeight="1" thickBot="1" x14ac:dyDescent="0.3">
      <c r="A41" s="448" t="s">
        <v>411</v>
      </c>
      <c r="B41" s="139" t="s">
        <v>412</v>
      </c>
      <c r="C41" s="311">
        <f>'Z_6.2.sz.mell'!C41</f>
        <v>30141200</v>
      </c>
      <c r="D41" s="311">
        <f>'Z_6.2.sz.mell'!D41</f>
        <v>31961128</v>
      </c>
      <c r="E41" s="311">
        <f>'Z_6.2.sz.mell'!E41</f>
        <v>30820236</v>
      </c>
    </row>
    <row r="42" spans="1:5" s="455" customFormat="1" ht="15.15" customHeight="1" thickBot="1" x14ac:dyDescent="0.25">
      <c r="A42" s="234" t="s">
        <v>27</v>
      </c>
      <c r="B42" s="235" t="s">
        <v>413</v>
      </c>
      <c r="C42" s="311">
        <f>'Z_6.2.sz.mell'!C42</f>
        <v>30158406</v>
      </c>
      <c r="D42" s="311">
        <f>'Z_6.2.sz.mell'!D42</f>
        <v>32003220</v>
      </c>
      <c r="E42" s="311">
        <f>'Z_6.2.sz.mell'!E42</f>
        <v>30862328</v>
      </c>
    </row>
    <row r="43" spans="1:5" s="455" customFormat="1" ht="15.15" customHeight="1" x14ac:dyDescent="0.25">
      <c r="A43" s="236"/>
      <c r="B43" s="237"/>
      <c r="C43" s="361"/>
    </row>
    <row r="44" spans="1:5" ht="13.8" thickBot="1" x14ac:dyDescent="0.3">
      <c r="A44" s="238"/>
      <c r="B44" s="239"/>
      <c r="C44" s="362"/>
    </row>
    <row r="45" spans="1:5" s="454" customFormat="1" ht="16.5" customHeight="1" thickBot="1" x14ac:dyDescent="0.3">
      <c r="A45" s="1714" t="s">
        <v>56</v>
      </c>
      <c r="B45" s="1759"/>
      <c r="C45" s="1759"/>
      <c r="D45" s="1759"/>
      <c r="E45" s="1760"/>
    </row>
    <row r="46" spans="1:5" s="456" customFormat="1" ht="12" customHeight="1" thickBot="1" x14ac:dyDescent="0.3">
      <c r="A46" s="200" t="s">
        <v>18</v>
      </c>
      <c r="B46" s="123" t="s">
        <v>414</v>
      </c>
      <c r="C46" s="311">
        <f>'Z_6.2.sz.mell'!C44</f>
        <v>30158406</v>
      </c>
      <c r="D46" s="311">
        <f>'Z_6.2.sz.mell'!D44</f>
        <v>31897890</v>
      </c>
      <c r="E46" s="311">
        <f>'Z_6.2.sz.mell'!E44</f>
        <v>30673881</v>
      </c>
    </row>
    <row r="47" spans="1:5" ht="12" customHeight="1" thickBot="1" x14ac:dyDescent="0.3">
      <c r="A47" s="448" t="s">
        <v>97</v>
      </c>
      <c r="B47" s="9" t="s">
        <v>49</v>
      </c>
      <c r="C47" s="311">
        <f>'Z_6.2.sz.mell'!C45</f>
        <v>22483260</v>
      </c>
      <c r="D47" s="311">
        <f>'Z_6.2.sz.mell'!D45</f>
        <v>23944620</v>
      </c>
      <c r="E47" s="311">
        <f>'Z_6.2.sz.mell'!E45</f>
        <v>23732480</v>
      </c>
    </row>
    <row r="48" spans="1:5" ht="12" customHeight="1" thickBot="1" x14ac:dyDescent="0.3">
      <c r="A48" s="448" t="s">
        <v>98</v>
      </c>
      <c r="B48" s="8" t="s">
        <v>182</v>
      </c>
      <c r="C48" s="311">
        <f>'Z_6.2.sz.mell'!C46</f>
        <v>4397679</v>
      </c>
      <c r="D48" s="311">
        <f>'Z_6.2.sz.mell'!D46</f>
        <v>4753535</v>
      </c>
      <c r="E48" s="311">
        <f>'Z_6.2.sz.mell'!E46</f>
        <v>4431207</v>
      </c>
    </row>
    <row r="49" spans="1:5" ht="12" customHeight="1" thickBot="1" x14ac:dyDescent="0.3">
      <c r="A49" s="448" t="s">
        <v>99</v>
      </c>
      <c r="B49" s="8" t="s">
        <v>139</v>
      </c>
      <c r="C49" s="311">
        <f>'Z_6.2.sz.mell'!C47</f>
        <v>3277467</v>
      </c>
      <c r="D49" s="311">
        <f>'Z_6.2.sz.mell'!D47</f>
        <v>3199735</v>
      </c>
      <c r="E49" s="311">
        <f>'Z_6.2.sz.mell'!E47</f>
        <v>2510194</v>
      </c>
    </row>
    <row r="50" spans="1:5" ht="12" customHeight="1" thickBot="1" x14ac:dyDescent="0.3">
      <c r="A50" s="448" t="s">
        <v>100</v>
      </c>
      <c r="B50" s="8" t="s">
        <v>183</v>
      </c>
      <c r="C50" s="311">
        <f>'Z_6.2.sz.mell'!C48</f>
        <v>0</v>
      </c>
      <c r="D50" s="311">
        <f>'Z_6.2.sz.mell'!D48</f>
        <v>0</v>
      </c>
      <c r="E50" s="311">
        <f>'Z_6.2.sz.mell'!E48</f>
        <v>0</v>
      </c>
    </row>
    <row r="51" spans="1:5" ht="12" customHeight="1" thickBot="1" x14ac:dyDescent="0.3">
      <c r="A51" s="448" t="s">
        <v>147</v>
      </c>
      <c r="B51" s="8" t="s">
        <v>184</v>
      </c>
      <c r="C51" s="311">
        <f>'Z_6.2.sz.mell'!C49</f>
        <v>0</v>
      </c>
      <c r="D51" s="311">
        <f>'Z_6.2.sz.mell'!D49</f>
        <v>0</v>
      </c>
      <c r="E51" s="311">
        <f>'Z_6.2.sz.mell'!E49</f>
        <v>0</v>
      </c>
    </row>
    <row r="52" spans="1:5" ht="12" customHeight="1" thickBot="1" x14ac:dyDescent="0.3">
      <c r="A52" s="200" t="s">
        <v>19</v>
      </c>
      <c r="B52" s="123" t="s">
        <v>415</v>
      </c>
      <c r="C52" s="311">
        <f>'Z_6.2.sz.mell'!C50</f>
        <v>0</v>
      </c>
      <c r="D52" s="311">
        <f>'Z_6.2.sz.mell'!D50</f>
        <v>105330</v>
      </c>
      <c r="E52" s="311">
        <f>'Z_6.2.sz.mell'!E50</f>
        <v>105330</v>
      </c>
    </row>
    <row r="53" spans="1:5" s="456" customFormat="1" ht="12" customHeight="1" thickBot="1" x14ac:dyDescent="0.3">
      <c r="A53" s="448" t="s">
        <v>103</v>
      </c>
      <c r="B53" s="9" t="s">
        <v>229</v>
      </c>
      <c r="C53" s="311">
        <f>'Z_6.2.sz.mell'!C51</f>
        <v>0</v>
      </c>
      <c r="D53" s="311">
        <f>'Z_6.2.sz.mell'!D51</f>
        <v>105330</v>
      </c>
      <c r="E53" s="311">
        <f>'Z_6.2.sz.mell'!E51</f>
        <v>105330</v>
      </c>
    </row>
    <row r="54" spans="1:5" ht="12" customHeight="1" thickBot="1" x14ac:dyDescent="0.3">
      <c r="A54" s="448" t="s">
        <v>104</v>
      </c>
      <c r="B54" s="8" t="s">
        <v>186</v>
      </c>
      <c r="C54" s="311">
        <f>'Z_6.2.sz.mell'!C52</f>
        <v>0</v>
      </c>
      <c r="D54" s="311">
        <f>'Z_6.2.sz.mell'!D52</f>
        <v>0</v>
      </c>
      <c r="E54" s="311">
        <f>'Z_6.2.sz.mell'!E52</f>
        <v>0</v>
      </c>
    </row>
    <row r="55" spans="1:5" ht="12" customHeight="1" thickBot="1" x14ac:dyDescent="0.3">
      <c r="A55" s="448" t="s">
        <v>105</v>
      </c>
      <c r="B55" s="8" t="s">
        <v>57</v>
      </c>
      <c r="C55" s="311">
        <f>'Z_6.2.sz.mell'!C53</f>
        <v>0</v>
      </c>
      <c r="D55" s="311">
        <f>'Z_6.2.sz.mell'!D53</f>
        <v>0</v>
      </c>
      <c r="E55" s="311">
        <f>'Z_6.2.sz.mell'!E53</f>
        <v>0</v>
      </c>
    </row>
    <row r="56" spans="1:5" ht="12" customHeight="1" thickBot="1" x14ac:dyDescent="0.3">
      <c r="A56" s="448" t="s">
        <v>106</v>
      </c>
      <c r="B56" s="8" t="s">
        <v>523</v>
      </c>
      <c r="C56" s="311">
        <f>'Z_6.2.sz.mell'!C54</f>
        <v>0</v>
      </c>
      <c r="D56" s="311">
        <f>'Z_6.2.sz.mell'!D54</f>
        <v>0</v>
      </c>
      <c r="E56" s="311">
        <f>'Z_6.2.sz.mell'!E54</f>
        <v>0</v>
      </c>
    </row>
    <row r="57" spans="1:5" ht="12" customHeight="1" thickBot="1" x14ac:dyDescent="0.3">
      <c r="A57" s="200" t="s">
        <v>20</v>
      </c>
      <c r="B57" s="123" t="s">
        <v>13</v>
      </c>
      <c r="C57" s="311">
        <f>'Z_6.2.sz.mell'!C55</f>
        <v>0</v>
      </c>
      <c r="D57" s="311">
        <f>'Z_6.2.sz.mell'!D55</f>
        <v>0</v>
      </c>
      <c r="E57" s="311">
        <f>'Z_6.2.sz.mell'!E55</f>
        <v>0</v>
      </c>
    </row>
    <row r="58" spans="1:5" ht="15.15" customHeight="1" thickBot="1" x14ac:dyDescent="0.3">
      <c r="A58" s="200" t="s">
        <v>21</v>
      </c>
      <c r="B58" s="242" t="s">
        <v>528</v>
      </c>
      <c r="C58" s="311">
        <f>'Z_6.2.sz.mell'!C56</f>
        <v>30158406</v>
      </c>
      <c r="D58" s="311">
        <f>'Z_6.2.sz.mell'!D56</f>
        <v>32003220</v>
      </c>
      <c r="E58" s="311">
        <f>'Z_6.2.sz.mell'!E56</f>
        <v>30779211</v>
      </c>
    </row>
    <row r="59" spans="1:5" ht="13.8" thickBot="1" x14ac:dyDescent="0.3">
      <c r="C59" s="311">
        <f>'Z_6.2.sz.mell'!C57</f>
        <v>0</v>
      </c>
      <c r="D59" s="311">
        <f>'Z_6.2.sz.mell'!D57</f>
        <v>0</v>
      </c>
      <c r="E59" s="311">
        <f>'Z_6.2.sz.mell'!E57</f>
        <v>0</v>
      </c>
    </row>
    <row r="60" spans="1:5" ht="15.15" customHeight="1" thickBot="1" x14ac:dyDescent="0.3">
      <c r="A60" s="874" t="s">
        <v>801</v>
      </c>
      <c r="B60" s="875"/>
      <c r="C60" s="311">
        <f>'Z_6.2.sz.mell'!C58</f>
        <v>8</v>
      </c>
      <c r="D60" s="311">
        <f>'Z_6.2.sz.mell'!D58</f>
        <v>8</v>
      </c>
      <c r="E60" s="311">
        <f>'Z_6.2.sz.mell'!E58</f>
        <v>8</v>
      </c>
    </row>
    <row r="61" spans="1:5" ht="14.4" customHeight="1" thickBot="1" x14ac:dyDescent="0.3">
      <c r="A61" s="876" t="s">
        <v>802</v>
      </c>
      <c r="B61" s="877"/>
      <c r="C61" s="311">
        <f>'Z_6.2.sz.mell'!C59</f>
        <v>0</v>
      </c>
      <c r="D61" s="311">
        <f>'Z_6.2.sz.mell'!D59</f>
        <v>0</v>
      </c>
      <c r="E61" s="311">
        <f>'Z_6.2.sz.mell'!E59</f>
        <v>0</v>
      </c>
    </row>
  </sheetData>
  <sheetProtection formatCells="0"/>
  <mergeCells count="5">
    <mergeCell ref="B1:E1"/>
    <mergeCell ref="B2:D2"/>
    <mergeCell ref="B3:D3"/>
    <mergeCell ref="A7:E7"/>
    <mergeCell ref="A45:E45"/>
  </mergeCells>
  <printOptions horizontalCentered="1"/>
  <pageMargins left="0.78740157480314965" right="0.78740157480314965" top="1.0629921259842521" bottom="0.98425196850393704" header="0.78740157480314965" footer="0.78740157480314965"/>
  <pageSetup paperSize="9" scale="49" orientation="landscape" verticalDpi="300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1-000000000000}">
  <sheetPr>
    <tabColor theme="5"/>
  </sheetPr>
  <dimension ref="A1:E61"/>
  <sheetViews>
    <sheetView view="pageBreakPreview" zoomScale="60" zoomScaleNormal="120" workbookViewId="0">
      <selection activeCell="O21" sqref="O21"/>
    </sheetView>
  </sheetViews>
  <sheetFormatPr defaultColWidth="9.33203125" defaultRowHeight="13.2" x14ac:dyDescent="0.25"/>
  <cols>
    <col min="1" max="1" width="13" style="243" customWidth="1"/>
    <col min="2" max="2" width="59" style="244" customWidth="1"/>
    <col min="3" max="5" width="15.77734375" style="244" customWidth="1"/>
    <col min="6" max="16384" width="9.33203125" style="244"/>
  </cols>
  <sheetData>
    <row r="1" spans="1:5" s="224" customFormat="1" ht="16.2" thickBot="1" x14ac:dyDescent="0.3">
      <c r="A1" s="594"/>
      <c r="B1" s="1756" t="str">
        <f>CONCATENATE("6.2.2. melléklet ",Z_ALAPADATOK!A8," ",Z_ALAPADATOK!B8," ",Z_ALAPADATOK!C8," ",Z_ALAPADATOK!D8," ",Z_ALAPADATOK!E8," ",Z_ALAPADATOK!F8," ",Z_ALAPADATOK!G8," ",Z_ALAPADATOK!H8)</f>
        <v>6.2.2. melléklet a Hercegkút Község Önkormányzat Polgármesterének 6 / 2020 ( VI.17. ) önkormányzati rendelethez</v>
      </c>
      <c r="C1" s="1757"/>
      <c r="D1" s="1757"/>
      <c r="E1" s="1757"/>
    </row>
    <row r="2" spans="1:5" s="452" customFormat="1" ht="23.4" thickBot="1" x14ac:dyDescent="0.3">
      <c r="A2" s="879" t="s">
        <v>803</v>
      </c>
      <c r="B2" s="1761" t="str">
        <f>CONCATENATE('Z_6.2.1.sz.mell'!B2:D2)</f>
        <v>Hercegkút Gyöngyszem Német Nemzetiségi Óvoda</v>
      </c>
      <c r="C2" s="1762"/>
      <c r="D2" s="1763"/>
      <c r="E2" s="880" t="s">
        <v>58</v>
      </c>
    </row>
    <row r="3" spans="1:5" s="452" customFormat="1" ht="23.4" thickBot="1" x14ac:dyDescent="0.3">
      <c r="A3" s="879" t="s">
        <v>202</v>
      </c>
      <c r="B3" s="1761" t="s">
        <v>417</v>
      </c>
      <c r="C3" s="1762"/>
      <c r="D3" s="1763"/>
      <c r="E3" s="880" t="s">
        <v>59</v>
      </c>
    </row>
    <row r="4" spans="1:5" s="453" customFormat="1" ht="15.9" customHeight="1" thickBot="1" x14ac:dyDescent="0.35">
      <c r="A4" s="602"/>
      <c r="B4" s="602"/>
      <c r="C4" s="603"/>
      <c r="D4" s="867"/>
      <c r="E4" s="603" t="str">
        <f>'Z_6.2.1.sz.mell'!E4</f>
        <v xml:space="preserve"> Forintban!</v>
      </c>
    </row>
    <row r="5" spans="1:5" ht="23.4" thickBot="1" x14ac:dyDescent="0.3">
      <c r="A5" s="604" t="s">
        <v>204</v>
      </c>
      <c r="B5" s="605" t="s">
        <v>562</v>
      </c>
      <c r="C5" s="605" t="s">
        <v>799</v>
      </c>
      <c r="D5" s="869" t="s">
        <v>800</v>
      </c>
      <c r="E5" s="870" t="str">
        <f>CONCATENATE('Z_6.2.1.sz.mell'!E5)</f>
        <v>Teljesítés
2019. XII. 31.</v>
      </c>
    </row>
    <row r="6" spans="1:5" s="454" customFormat="1" ht="12.9" customHeight="1" thickBot="1" x14ac:dyDescent="0.3">
      <c r="A6" s="607" t="s">
        <v>492</v>
      </c>
      <c r="B6" s="608" t="s">
        <v>493</v>
      </c>
      <c r="C6" s="608" t="s">
        <v>494</v>
      </c>
      <c r="D6" s="881" t="s">
        <v>496</v>
      </c>
      <c r="E6" s="609" t="s">
        <v>495</v>
      </c>
    </row>
    <row r="7" spans="1:5" s="454" customFormat="1" ht="15.9" customHeight="1" thickBot="1" x14ac:dyDescent="0.3">
      <c r="A7" s="1714" t="s">
        <v>55</v>
      </c>
      <c r="B7" s="1759"/>
      <c r="C7" s="1759"/>
      <c r="D7" s="1759"/>
      <c r="E7" s="1760"/>
    </row>
    <row r="8" spans="1:5" s="367" customFormat="1" ht="12" customHeight="1" thickBot="1" x14ac:dyDescent="0.3">
      <c r="A8" s="192" t="s">
        <v>18</v>
      </c>
      <c r="B8" s="233" t="s">
        <v>519</v>
      </c>
      <c r="C8" s="311"/>
      <c r="D8" s="311"/>
      <c r="E8" s="360">
        <f>SUM(E9:E19)</f>
        <v>0</v>
      </c>
    </row>
    <row r="9" spans="1:5" s="367" customFormat="1" ht="12" customHeight="1" x14ac:dyDescent="0.25">
      <c r="A9" s="447" t="s">
        <v>97</v>
      </c>
      <c r="B9" s="10" t="s">
        <v>276</v>
      </c>
      <c r="C9" s="1387"/>
      <c r="D9" s="1387"/>
      <c r="E9" s="882"/>
    </row>
    <row r="10" spans="1:5" s="367" customFormat="1" ht="12" customHeight="1" x14ac:dyDescent="0.25">
      <c r="A10" s="448" t="s">
        <v>98</v>
      </c>
      <c r="B10" s="8" t="s">
        <v>277</v>
      </c>
      <c r="C10" s="1384"/>
      <c r="D10" s="1384"/>
      <c r="E10" s="852"/>
    </row>
    <row r="11" spans="1:5" s="367" customFormat="1" ht="12" customHeight="1" x14ac:dyDescent="0.25">
      <c r="A11" s="448" t="s">
        <v>99</v>
      </c>
      <c r="B11" s="8" t="s">
        <v>278</v>
      </c>
      <c r="C11" s="1384"/>
      <c r="D11" s="1384"/>
      <c r="E11" s="852"/>
    </row>
    <row r="12" spans="1:5" s="367" customFormat="1" ht="12" customHeight="1" x14ac:dyDescent="0.25">
      <c r="A12" s="448" t="s">
        <v>100</v>
      </c>
      <c r="B12" s="8" t="s">
        <v>279</v>
      </c>
      <c r="C12" s="1384"/>
      <c r="D12" s="1384"/>
      <c r="E12" s="852"/>
    </row>
    <row r="13" spans="1:5" s="367" customFormat="1" ht="12" customHeight="1" x14ac:dyDescent="0.25">
      <c r="A13" s="448" t="s">
        <v>147</v>
      </c>
      <c r="B13" s="8" t="s">
        <v>280</v>
      </c>
      <c r="C13" s="1384"/>
      <c r="D13" s="1384"/>
      <c r="E13" s="852"/>
    </row>
    <row r="14" spans="1:5" s="367" customFormat="1" ht="12" customHeight="1" x14ac:dyDescent="0.25">
      <c r="A14" s="448" t="s">
        <v>101</v>
      </c>
      <c r="B14" s="8" t="s">
        <v>398</v>
      </c>
      <c r="C14" s="1384"/>
      <c r="D14" s="1384"/>
      <c r="E14" s="852"/>
    </row>
    <row r="15" spans="1:5" s="367" customFormat="1" ht="12" customHeight="1" x14ac:dyDescent="0.25">
      <c r="A15" s="448" t="s">
        <v>102</v>
      </c>
      <c r="B15" s="7" t="s">
        <v>399</v>
      </c>
      <c r="C15" s="1384"/>
      <c r="D15" s="1384"/>
      <c r="E15" s="852"/>
    </row>
    <row r="16" spans="1:5" s="367" customFormat="1" ht="12" customHeight="1" x14ac:dyDescent="0.25">
      <c r="A16" s="448" t="s">
        <v>112</v>
      </c>
      <c r="B16" s="8" t="s">
        <v>283</v>
      </c>
      <c r="C16" s="1388"/>
      <c r="D16" s="1388"/>
      <c r="E16" s="858"/>
    </row>
    <row r="17" spans="1:5" s="455" customFormat="1" ht="12" customHeight="1" x14ac:dyDescent="0.25">
      <c r="A17" s="448" t="s">
        <v>113</v>
      </c>
      <c r="B17" s="8" t="s">
        <v>284</v>
      </c>
      <c r="C17" s="1384"/>
      <c r="D17" s="1384"/>
      <c r="E17" s="852"/>
    </row>
    <row r="18" spans="1:5" s="455" customFormat="1" ht="12" customHeight="1" x14ac:dyDescent="0.25">
      <c r="A18" s="448" t="s">
        <v>114</v>
      </c>
      <c r="B18" s="8" t="s">
        <v>435</v>
      </c>
      <c r="C18" s="732"/>
      <c r="D18" s="732"/>
      <c r="E18" s="853"/>
    </row>
    <row r="19" spans="1:5" s="455" customFormat="1" ht="12" customHeight="1" thickBot="1" x14ac:dyDescent="0.3">
      <c r="A19" s="448" t="s">
        <v>115</v>
      </c>
      <c r="B19" s="7" t="s">
        <v>285</v>
      </c>
      <c r="C19" s="732"/>
      <c r="D19" s="732"/>
      <c r="E19" s="853"/>
    </row>
    <row r="20" spans="1:5" s="367" customFormat="1" ht="12" customHeight="1" thickBot="1" x14ac:dyDescent="0.3">
      <c r="A20" s="192" t="s">
        <v>19</v>
      </c>
      <c r="B20" s="233" t="s">
        <v>400</v>
      </c>
      <c r="C20" s="311"/>
      <c r="D20" s="311"/>
      <c r="E20" s="360">
        <f>SUM(E21:E23)</f>
        <v>0</v>
      </c>
    </row>
    <row r="21" spans="1:5" s="455" customFormat="1" ht="12" customHeight="1" x14ac:dyDescent="0.25">
      <c r="A21" s="448" t="s">
        <v>103</v>
      </c>
      <c r="B21" s="9" t="s">
        <v>257</v>
      </c>
      <c r="C21" s="1384"/>
      <c r="D21" s="1384"/>
      <c r="E21" s="852"/>
    </row>
    <row r="22" spans="1:5" s="455" customFormat="1" ht="12" customHeight="1" x14ac:dyDescent="0.25">
      <c r="A22" s="448" t="s">
        <v>104</v>
      </c>
      <c r="B22" s="8" t="s">
        <v>401</v>
      </c>
      <c r="C22" s="1384"/>
      <c r="D22" s="1384"/>
      <c r="E22" s="852"/>
    </row>
    <row r="23" spans="1:5" s="455" customFormat="1" ht="12" customHeight="1" x14ac:dyDescent="0.25">
      <c r="A23" s="448" t="s">
        <v>105</v>
      </c>
      <c r="B23" s="8" t="s">
        <v>402</v>
      </c>
      <c r="C23" s="1384"/>
      <c r="D23" s="1384"/>
      <c r="E23" s="852"/>
    </row>
    <row r="24" spans="1:5" s="455" customFormat="1" ht="12" customHeight="1" thickBot="1" x14ac:dyDescent="0.3">
      <c r="A24" s="448" t="s">
        <v>106</v>
      </c>
      <c r="B24" s="8" t="s">
        <v>520</v>
      </c>
      <c r="C24" s="1384"/>
      <c r="D24" s="1384"/>
      <c r="E24" s="852"/>
    </row>
    <row r="25" spans="1:5" s="455" customFormat="1" ht="12" customHeight="1" thickBot="1" x14ac:dyDescent="0.3">
      <c r="A25" s="200" t="s">
        <v>20</v>
      </c>
      <c r="B25" s="123" t="s">
        <v>173</v>
      </c>
      <c r="C25" s="311"/>
      <c r="D25" s="311"/>
      <c r="E25" s="359"/>
    </row>
    <row r="26" spans="1:5" s="455" customFormat="1" ht="12" customHeight="1" thickBot="1" x14ac:dyDescent="0.3">
      <c r="A26" s="200" t="s">
        <v>21</v>
      </c>
      <c r="B26" s="123" t="s">
        <v>521</v>
      </c>
      <c r="C26" s="311"/>
      <c r="D26" s="311"/>
      <c r="E26" s="360">
        <f>+E27+E28+E29</f>
        <v>0</v>
      </c>
    </row>
    <row r="27" spans="1:5" s="455" customFormat="1" ht="12" customHeight="1" x14ac:dyDescent="0.25">
      <c r="A27" s="449" t="s">
        <v>267</v>
      </c>
      <c r="B27" s="450" t="s">
        <v>262</v>
      </c>
      <c r="C27" s="1389"/>
      <c r="D27" s="1389"/>
      <c r="E27" s="859"/>
    </row>
    <row r="28" spans="1:5" s="455" customFormat="1" ht="12" customHeight="1" x14ac:dyDescent="0.25">
      <c r="A28" s="449" t="s">
        <v>268</v>
      </c>
      <c r="B28" s="450" t="s">
        <v>401</v>
      </c>
      <c r="C28" s="1384"/>
      <c r="D28" s="1384"/>
      <c r="E28" s="852"/>
    </row>
    <row r="29" spans="1:5" s="455" customFormat="1" ht="12" customHeight="1" x14ac:dyDescent="0.25">
      <c r="A29" s="449" t="s">
        <v>269</v>
      </c>
      <c r="B29" s="451" t="s">
        <v>404</v>
      </c>
      <c r="C29" s="1384"/>
      <c r="D29" s="1384"/>
      <c r="E29" s="852"/>
    </row>
    <row r="30" spans="1:5" s="455" customFormat="1" ht="12" customHeight="1" thickBot="1" x14ac:dyDescent="0.3">
      <c r="A30" s="448" t="s">
        <v>270</v>
      </c>
      <c r="B30" s="139" t="s">
        <v>522</v>
      </c>
      <c r="C30" s="1421"/>
      <c r="D30" s="1421"/>
      <c r="E30" s="883"/>
    </row>
    <row r="31" spans="1:5" s="455" customFormat="1" ht="12" customHeight="1" thickBot="1" x14ac:dyDescent="0.3">
      <c r="A31" s="200" t="s">
        <v>22</v>
      </c>
      <c r="B31" s="123" t="s">
        <v>405</v>
      </c>
      <c r="C31" s="311"/>
      <c r="D31" s="311"/>
      <c r="E31" s="360">
        <f>+E32+E33+E34</f>
        <v>0</v>
      </c>
    </row>
    <row r="32" spans="1:5" s="455" customFormat="1" ht="12" customHeight="1" x14ac:dyDescent="0.25">
      <c r="A32" s="449" t="s">
        <v>90</v>
      </c>
      <c r="B32" s="450" t="s">
        <v>290</v>
      </c>
      <c r="C32" s="1389"/>
      <c r="D32" s="1389"/>
      <c r="E32" s="859"/>
    </row>
    <row r="33" spans="1:5" s="455" customFormat="1" ht="12" customHeight="1" x14ac:dyDescent="0.25">
      <c r="A33" s="449" t="s">
        <v>91</v>
      </c>
      <c r="B33" s="451" t="s">
        <v>291</v>
      </c>
      <c r="C33" s="738"/>
      <c r="D33" s="738"/>
      <c r="E33" s="854"/>
    </row>
    <row r="34" spans="1:5" s="455" customFormat="1" ht="12" customHeight="1" thickBot="1" x14ac:dyDescent="0.3">
      <c r="A34" s="448" t="s">
        <v>92</v>
      </c>
      <c r="B34" s="139" t="s">
        <v>292</v>
      </c>
      <c r="C34" s="1421"/>
      <c r="D34" s="1421"/>
      <c r="E34" s="883"/>
    </row>
    <row r="35" spans="1:5" s="367" customFormat="1" ht="12" customHeight="1" thickBot="1" x14ac:dyDescent="0.3">
      <c r="A35" s="200" t="s">
        <v>23</v>
      </c>
      <c r="B35" s="123" t="s">
        <v>375</v>
      </c>
      <c r="C35" s="311"/>
      <c r="D35" s="311"/>
      <c r="E35" s="359"/>
    </row>
    <row r="36" spans="1:5" s="367" customFormat="1" ht="12" customHeight="1" thickBot="1" x14ac:dyDescent="0.3">
      <c r="A36" s="200" t="s">
        <v>24</v>
      </c>
      <c r="B36" s="123" t="s">
        <v>406</v>
      </c>
      <c r="C36" s="311"/>
      <c r="D36" s="311"/>
      <c r="E36" s="359"/>
    </row>
    <row r="37" spans="1:5" s="367" customFormat="1" ht="12" customHeight="1" thickBot="1" x14ac:dyDescent="0.3">
      <c r="A37" s="192" t="s">
        <v>25</v>
      </c>
      <c r="B37" s="123" t="s">
        <v>407</v>
      </c>
      <c r="C37" s="311"/>
      <c r="D37" s="311"/>
      <c r="E37" s="360">
        <f>+E8+E20+E25+E26+E31+E35+E36</f>
        <v>0</v>
      </c>
    </row>
    <row r="38" spans="1:5" s="367" customFormat="1" ht="12" customHeight="1" thickBot="1" x14ac:dyDescent="0.3">
      <c r="A38" s="234" t="s">
        <v>26</v>
      </c>
      <c r="B38" s="123" t="s">
        <v>408</v>
      </c>
      <c r="C38" s="311"/>
      <c r="D38" s="311"/>
      <c r="E38" s="360">
        <f>+E39+E40+E41</f>
        <v>0</v>
      </c>
    </row>
    <row r="39" spans="1:5" s="367" customFormat="1" ht="12" customHeight="1" x14ac:dyDescent="0.25">
      <c r="A39" s="449" t="s">
        <v>409</v>
      </c>
      <c r="B39" s="450" t="s">
        <v>235</v>
      </c>
      <c r="C39" s="1389"/>
      <c r="D39" s="1389"/>
      <c r="E39" s="859"/>
    </row>
    <row r="40" spans="1:5" s="367" customFormat="1" ht="12" customHeight="1" x14ac:dyDescent="0.25">
      <c r="A40" s="449" t="s">
        <v>410</v>
      </c>
      <c r="B40" s="451" t="s">
        <v>2</v>
      </c>
      <c r="C40" s="738"/>
      <c r="D40" s="738"/>
      <c r="E40" s="854"/>
    </row>
    <row r="41" spans="1:5" s="455" customFormat="1" ht="12" customHeight="1" thickBot="1" x14ac:dyDescent="0.3">
      <c r="A41" s="448" t="s">
        <v>411</v>
      </c>
      <c r="B41" s="139" t="s">
        <v>412</v>
      </c>
      <c r="C41" s="1421"/>
      <c r="D41" s="1421"/>
      <c r="E41" s="883"/>
    </row>
    <row r="42" spans="1:5" s="455" customFormat="1" ht="15.15" customHeight="1" thickBot="1" x14ac:dyDescent="0.25">
      <c r="A42" s="234" t="s">
        <v>27</v>
      </c>
      <c r="B42" s="235" t="s">
        <v>413</v>
      </c>
      <c r="C42" s="884"/>
      <c r="D42" s="884"/>
      <c r="E42" s="363">
        <f>+E37+E38</f>
        <v>0</v>
      </c>
    </row>
    <row r="43" spans="1:5" s="455" customFormat="1" ht="15.15" customHeight="1" x14ac:dyDescent="0.25">
      <c r="A43" s="236"/>
      <c r="B43" s="237"/>
      <c r="C43" s="361"/>
    </row>
    <row r="44" spans="1:5" ht="13.8" thickBot="1" x14ac:dyDescent="0.3">
      <c r="A44" s="238"/>
      <c r="B44" s="239"/>
      <c r="C44" s="362"/>
    </row>
    <row r="45" spans="1:5" s="454" customFormat="1" ht="16.5" customHeight="1" thickBot="1" x14ac:dyDescent="0.3">
      <c r="A45" s="1714" t="s">
        <v>56</v>
      </c>
      <c r="B45" s="1759"/>
      <c r="C45" s="1759"/>
      <c r="D45" s="1759"/>
      <c r="E45" s="1760"/>
    </row>
    <row r="46" spans="1:5" s="456" customFormat="1" ht="12" customHeight="1" thickBot="1" x14ac:dyDescent="0.3">
      <c r="A46" s="200" t="s">
        <v>18</v>
      </c>
      <c r="B46" s="123" t="s">
        <v>414</v>
      </c>
      <c r="C46" s="311"/>
      <c r="D46" s="311"/>
      <c r="E46" s="360">
        <f>SUM(E47:E51)</f>
        <v>0</v>
      </c>
    </row>
    <row r="47" spans="1:5" ht="12" customHeight="1" x14ac:dyDescent="0.25">
      <c r="A47" s="448" t="s">
        <v>97</v>
      </c>
      <c r="B47" s="9" t="s">
        <v>49</v>
      </c>
      <c r="C47" s="1389"/>
      <c r="D47" s="1389"/>
      <c r="E47" s="859"/>
    </row>
    <row r="48" spans="1:5" ht="12" customHeight="1" x14ac:dyDescent="0.25">
      <c r="A48" s="448" t="s">
        <v>98</v>
      </c>
      <c r="B48" s="8" t="s">
        <v>182</v>
      </c>
      <c r="C48" s="736"/>
      <c r="D48" s="736"/>
      <c r="E48" s="855"/>
    </row>
    <row r="49" spans="1:5" ht="12" customHeight="1" x14ac:dyDescent="0.25">
      <c r="A49" s="448" t="s">
        <v>99</v>
      </c>
      <c r="B49" s="8" t="s">
        <v>139</v>
      </c>
      <c r="C49" s="736"/>
      <c r="D49" s="736"/>
      <c r="E49" s="855"/>
    </row>
    <row r="50" spans="1:5" ht="12" customHeight="1" x14ac:dyDescent="0.25">
      <c r="A50" s="448" t="s">
        <v>100</v>
      </c>
      <c r="B50" s="8" t="s">
        <v>183</v>
      </c>
      <c r="C50" s="736"/>
      <c r="D50" s="736"/>
      <c r="E50" s="855"/>
    </row>
    <row r="51" spans="1:5" ht="12" customHeight="1" thickBot="1" x14ac:dyDescent="0.3">
      <c r="A51" s="448" t="s">
        <v>147</v>
      </c>
      <c r="B51" s="8" t="s">
        <v>184</v>
      </c>
      <c r="C51" s="736"/>
      <c r="D51" s="736"/>
      <c r="E51" s="855"/>
    </row>
    <row r="52" spans="1:5" ht="12" customHeight="1" thickBot="1" x14ac:dyDescent="0.3">
      <c r="A52" s="200" t="s">
        <v>19</v>
      </c>
      <c r="B52" s="123" t="s">
        <v>415</v>
      </c>
      <c r="C52" s="311"/>
      <c r="D52" s="311"/>
      <c r="E52" s="360">
        <f>SUM(E53:E55)</f>
        <v>0</v>
      </c>
    </row>
    <row r="53" spans="1:5" s="456" customFormat="1" ht="12" customHeight="1" x14ac:dyDescent="0.25">
      <c r="A53" s="448" t="s">
        <v>103</v>
      </c>
      <c r="B53" s="9" t="s">
        <v>229</v>
      </c>
      <c r="C53" s="1389"/>
      <c r="D53" s="1389"/>
      <c r="E53" s="859"/>
    </row>
    <row r="54" spans="1:5" ht="12" customHeight="1" x14ac:dyDescent="0.25">
      <c r="A54" s="448" t="s">
        <v>104</v>
      </c>
      <c r="B54" s="8" t="s">
        <v>186</v>
      </c>
      <c r="C54" s="736"/>
      <c r="D54" s="736"/>
      <c r="E54" s="855"/>
    </row>
    <row r="55" spans="1:5" ht="12" customHeight="1" x14ac:dyDescent="0.25">
      <c r="A55" s="448" t="s">
        <v>105</v>
      </c>
      <c r="B55" s="8" t="s">
        <v>57</v>
      </c>
      <c r="C55" s="736"/>
      <c r="D55" s="736"/>
      <c r="E55" s="855"/>
    </row>
    <row r="56" spans="1:5" ht="12" customHeight="1" thickBot="1" x14ac:dyDescent="0.3">
      <c r="A56" s="448" t="s">
        <v>106</v>
      </c>
      <c r="B56" s="8" t="s">
        <v>523</v>
      </c>
      <c r="C56" s="736"/>
      <c r="D56" s="736"/>
      <c r="E56" s="855"/>
    </row>
    <row r="57" spans="1:5" ht="12" customHeight="1" thickBot="1" x14ac:dyDescent="0.3">
      <c r="A57" s="200" t="s">
        <v>20</v>
      </c>
      <c r="B57" s="123" t="s">
        <v>13</v>
      </c>
      <c r="C57" s="311"/>
      <c r="D57" s="311"/>
      <c r="E57" s="359"/>
    </row>
    <row r="58" spans="1:5" ht="15.15" customHeight="1" thickBot="1" x14ac:dyDescent="0.3">
      <c r="A58" s="200" t="s">
        <v>21</v>
      </c>
      <c r="B58" s="242" t="s">
        <v>528</v>
      </c>
      <c r="C58" s="884"/>
      <c r="D58" s="884"/>
      <c r="E58" s="363">
        <f>+E46+E52+E57</f>
        <v>0</v>
      </c>
    </row>
    <row r="59" spans="1:5" ht="13.8" thickBot="1" x14ac:dyDescent="0.3">
      <c r="C59" s="616"/>
      <c r="D59" s="616"/>
      <c r="E59" s="830"/>
    </row>
    <row r="60" spans="1:5" ht="15.15" customHeight="1" thickBot="1" x14ac:dyDescent="0.3">
      <c r="A60" s="874" t="s">
        <v>801</v>
      </c>
      <c r="B60" s="875"/>
      <c r="C60" s="1413"/>
      <c r="D60" s="1413"/>
      <c r="E60" s="873"/>
    </row>
    <row r="61" spans="1:5" ht="14.4" customHeight="1" thickBot="1" x14ac:dyDescent="0.3">
      <c r="A61" s="876" t="s">
        <v>802</v>
      </c>
      <c r="B61" s="877"/>
      <c r="C61" s="1413"/>
      <c r="D61" s="1413"/>
      <c r="E61" s="873"/>
    </row>
  </sheetData>
  <sheetProtection formatCells="0"/>
  <mergeCells count="5">
    <mergeCell ref="B1:E1"/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1-000000000000}">
  <sheetPr>
    <tabColor theme="5"/>
  </sheetPr>
  <dimension ref="A1:E61"/>
  <sheetViews>
    <sheetView view="pageBreakPreview" topLeftCell="A3" zoomScale="60" zoomScaleNormal="120" workbookViewId="0">
      <selection activeCell="O21" sqref="O21"/>
    </sheetView>
  </sheetViews>
  <sheetFormatPr defaultColWidth="9.33203125" defaultRowHeight="13.2" x14ac:dyDescent="0.25"/>
  <cols>
    <col min="1" max="1" width="13" style="243" customWidth="1"/>
    <col min="2" max="2" width="59" style="244" customWidth="1"/>
    <col min="3" max="5" width="15.77734375" style="244" customWidth="1"/>
    <col min="6" max="16384" width="9.33203125" style="244"/>
  </cols>
  <sheetData>
    <row r="1" spans="1:5" s="224" customFormat="1" ht="21.15" customHeight="1" thickBot="1" x14ac:dyDescent="0.3">
      <c r="A1" s="594"/>
      <c r="B1" s="1672" t="str">
        <f>CONCATENATE("6.2.3. melléklet ",Z_ALAPADATOK!A8," ",Z_ALAPADATOK!B8," ",Z_ALAPADATOK!C8," ",Z_ALAPADATOK!D8," ",Z_ALAPADATOK!E8," ",Z_ALAPADATOK!F8," ",Z_ALAPADATOK!G8," ",Z_ALAPADATOK!H8)</f>
        <v>6.2.3. melléklet a Hercegkút Község Önkormányzat Polgármesterének 6 / 2020 ( VI.17. ) önkormányzati rendelethez</v>
      </c>
      <c r="C1" s="1764"/>
      <c r="D1" s="1764"/>
      <c r="E1" s="1764"/>
    </row>
    <row r="2" spans="1:5" s="452" customFormat="1" ht="23.4" thickBot="1" x14ac:dyDescent="0.3">
      <c r="A2" s="879" t="s">
        <v>803</v>
      </c>
      <c r="B2" s="1761" t="str">
        <f>CONCATENATE('Z_6.2.2.sz.mell'!B2:D2)</f>
        <v>Hercegkút Gyöngyszem Német Nemzetiségi Óvoda</v>
      </c>
      <c r="C2" s="1762"/>
      <c r="D2" s="1763"/>
      <c r="E2" s="880" t="s">
        <v>58</v>
      </c>
    </row>
    <row r="3" spans="1:5" s="452" customFormat="1" ht="23.4" thickBot="1" x14ac:dyDescent="0.3">
      <c r="A3" s="879" t="s">
        <v>202</v>
      </c>
      <c r="B3" s="1761" t="s">
        <v>529</v>
      </c>
      <c r="C3" s="1762"/>
      <c r="D3" s="1763"/>
      <c r="E3" s="880" t="s">
        <v>430</v>
      </c>
    </row>
    <row r="4" spans="1:5" s="453" customFormat="1" ht="15.9" customHeight="1" thickBot="1" x14ac:dyDescent="0.35">
      <c r="A4" s="602"/>
      <c r="B4" s="602"/>
      <c r="C4" s="603"/>
      <c r="D4" s="867"/>
      <c r="E4" s="603" t="str">
        <f>'Z_6.2.2.sz.mell'!E4</f>
        <v xml:space="preserve"> Forintban!</v>
      </c>
    </row>
    <row r="5" spans="1:5" ht="23.4" thickBot="1" x14ac:dyDescent="0.3">
      <c r="A5" s="604" t="s">
        <v>204</v>
      </c>
      <c r="B5" s="605" t="s">
        <v>562</v>
      </c>
      <c r="C5" s="605" t="s">
        <v>799</v>
      </c>
      <c r="D5" s="869" t="s">
        <v>800</v>
      </c>
      <c r="E5" s="870" t="str">
        <f>CONCATENATE('Z_6.2.2.sz.mell'!E5)</f>
        <v>Teljesítés
2019. XII. 31.</v>
      </c>
    </row>
    <row r="6" spans="1:5" s="454" customFormat="1" ht="12.9" customHeight="1" thickBot="1" x14ac:dyDescent="0.3">
      <c r="A6" s="607" t="s">
        <v>492</v>
      </c>
      <c r="B6" s="608" t="s">
        <v>493</v>
      </c>
      <c r="C6" s="608" t="s">
        <v>494</v>
      </c>
      <c r="D6" s="881" t="s">
        <v>496</v>
      </c>
      <c r="E6" s="609" t="s">
        <v>495</v>
      </c>
    </row>
    <row r="7" spans="1:5" s="454" customFormat="1" ht="15.9" customHeight="1" thickBot="1" x14ac:dyDescent="0.3">
      <c r="A7" s="1714" t="s">
        <v>55</v>
      </c>
      <c r="B7" s="1759"/>
      <c r="C7" s="1759"/>
      <c r="D7" s="1759"/>
      <c r="E7" s="1760"/>
    </row>
    <row r="8" spans="1:5" s="367" customFormat="1" ht="12" customHeight="1" thickBot="1" x14ac:dyDescent="0.3">
      <c r="A8" s="192" t="s">
        <v>18</v>
      </c>
      <c r="B8" s="233" t="s">
        <v>519</v>
      </c>
      <c r="C8" s="311"/>
      <c r="D8" s="311"/>
      <c r="E8" s="360">
        <f>SUM(E9:E19)</f>
        <v>0</v>
      </c>
    </row>
    <row r="9" spans="1:5" s="367" customFormat="1" ht="12" customHeight="1" x14ac:dyDescent="0.25">
      <c r="A9" s="447" t="s">
        <v>97</v>
      </c>
      <c r="B9" s="10" t="s">
        <v>276</v>
      </c>
      <c r="C9" s="1387"/>
      <c r="D9" s="1387"/>
      <c r="E9" s="882"/>
    </row>
    <row r="10" spans="1:5" s="367" customFormat="1" ht="12" customHeight="1" x14ac:dyDescent="0.25">
      <c r="A10" s="448" t="s">
        <v>98</v>
      </c>
      <c r="B10" s="8" t="s">
        <v>277</v>
      </c>
      <c r="C10" s="1384"/>
      <c r="D10" s="1384"/>
      <c r="E10" s="852"/>
    </row>
    <row r="11" spans="1:5" s="367" customFormat="1" ht="12" customHeight="1" x14ac:dyDescent="0.25">
      <c r="A11" s="448" t="s">
        <v>99</v>
      </c>
      <c r="B11" s="8" t="s">
        <v>278</v>
      </c>
      <c r="C11" s="1384"/>
      <c r="D11" s="1384"/>
      <c r="E11" s="852"/>
    </row>
    <row r="12" spans="1:5" s="367" customFormat="1" ht="12" customHeight="1" x14ac:dyDescent="0.25">
      <c r="A12" s="448" t="s">
        <v>100</v>
      </c>
      <c r="B12" s="8" t="s">
        <v>279</v>
      </c>
      <c r="C12" s="1384"/>
      <c r="D12" s="1384"/>
      <c r="E12" s="852"/>
    </row>
    <row r="13" spans="1:5" s="367" customFormat="1" ht="12" customHeight="1" x14ac:dyDescent="0.25">
      <c r="A13" s="448" t="s">
        <v>147</v>
      </c>
      <c r="B13" s="8" t="s">
        <v>280</v>
      </c>
      <c r="C13" s="1384"/>
      <c r="D13" s="1384"/>
      <c r="E13" s="852"/>
    </row>
    <row r="14" spans="1:5" s="367" customFormat="1" ht="12" customHeight="1" x14ac:dyDescent="0.25">
      <c r="A14" s="448" t="s">
        <v>101</v>
      </c>
      <c r="B14" s="8" t="s">
        <v>398</v>
      </c>
      <c r="C14" s="1384"/>
      <c r="D14" s="1384"/>
      <c r="E14" s="852"/>
    </row>
    <row r="15" spans="1:5" s="367" customFormat="1" ht="12" customHeight="1" x14ac:dyDescent="0.25">
      <c r="A15" s="448" t="s">
        <v>102</v>
      </c>
      <c r="B15" s="7" t="s">
        <v>399</v>
      </c>
      <c r="C15" s="1384"/>
      <c r="D15" s="1384"/>
      <c r="E15" s="852"/>
    </row>
    <row r="16" spans="1:5" s="367" customFormat="1" ht="12" customHeight="1" x14ac:dyDescent="0.25">
      <c r="A16" s="448" t="s">
        <v>112</v>
      </c>
      <c r="B16" s="8" t="s">
        <v>283</v>
      </c>
      <c r="C16" s="1388"/>
      <c r="D16" s="1388"/>
      <c r="E16" s="858"/>
    </row>
    <row r="17" spans="1:5" s="455" customFormat="1" ht="12" customHeight="1" x14ac:dyDescent="0.25">
      <c r="A17" s="448" t="s">
        <v>113</v>
      </c>
      <c r="B17" s="8" t="s">
        <v>284</v>
      </c>
      <c r="C17" s="1384"/>
      <c r="D17" s="1384"/>
      <c r="E17" s="852"/>
    </row>
    <row r="18" spans="1:5" s="455" customFormat="1" ht="12" customHeight="1" x14ac:dyDescent="0.25">
      <c r="A18" s="448" t="s">
        <v>114</v>
      </c>
      <c r="B18" s="8" t="s">
        <v>435</v>
      </c>
      <c r="C18" s="732"/>
      <c r="D18" s="732"/>
      <c r="E18" s="853"/>
    </row>
    <row r="19" spans="1:5" s="455" customFormat="1" ht="12" customHeight="1" thickBot="1" x14ac:dyDescent="0.3">
      <c r="A19" s="448" t="s">
        <v>115</v>
      </c>
      <c r="B19" s="7" t="s">
        <v>285</v>
      </c>
      <c r="C19" s="732"/>
      <c r="D19" s="732"/>
      <c r="E19" s="853"/>
    </row>
    <row r="20" spans="1:5" s="367" customFormat="1" ht="12" customHeight="1" thickBot="1" x14ac:dyDescent="0.3">
      <c r="A20" s="192" t="s">
        <v>19</v>
      </c>
      <c r="B20" s="233" t="s">
        <v>400</v>
      </c>
      <c r="C20" s="311"/>
      <c r="D20" s="311"/>
      <c r="E20" s="360">
        <f>SUM(E21:E23)</f>
        <v>0</v>
      </c>
    </row>
    <row r="21" spans="1:5" s="455" customFormat="1" ht="12" customHeight="1" x14ac:dyDescent="0.25">
      <c r="A21" s="448" t="s">
        <v>103</v>
      </c>
      <c r="B21" s="9" t="s">
        <v>257</v>
      </c>
      <c r="C21" s="1384"/>
      <c r="D21" s="1384"/>
      <c r="E21" s="852"/>
    </row>
    <row r="22" spans="1:5" s="455" customFormat="1" ht="12" customHeight="1" x14ac:dyDescent="0.25">
      <c r="A22" s="448" t="s">
        <v>104</v>
      </c>
      <c r="B22" s="8" t="s">
        <v>401</v>
      </c>
      <c r="C22" s="1384"/>
      <c r="D22" s="1384"/>
      <c r="E22" s="852"/>
    </row>
    <row r="23" spans="1:5" s="455" customFormat="1" ht="12" customHeight="1" x14ac:dyDescent="0.25">
      <c r="A23" s="448" t="s">
        <v>105</v>
      </c>
      <c r="B23" s="8" t="s">
        <v>402</v>
      </c>
      <c r="C23" s="1384"/>
      <c r="D23" s="1384"/>
      <c r="E23" s="852"/>
    </row>
    <row r="24" spans="1:5" s="455" customFormat="1" ht="12" customHeight="1" thickBot="1" x14ac:dyDescent="0.3">
      <c r="A24" s="448" t="s">
        <v>106</v>
      </c>
      <c r="B24" s="8" t="s">
        <v>520</v>
      </c>
      <c r="C24" s="1384"/>
      <c r="D24" s="1384"/>
      <c r="E24" s="852"/>
    </row>
    <row r="25" spans="1:5" s="455" customFormat="1" ht="12" customHeight="1" thickBot="1" x14ac:dyDescent="0.3">
      <c r="A25" s="200" t="s">
        <v>20</v>
      </c>
      <c r="B25" s="123" t="s">
        <v>173</v>
      </c>
      <c r="C25" s="311"/>
      <c r="D25" s="311"/>
      <c r="E25" s="359"/>
    </row>
    <row r="26" spans="1:5" s="455" customFormat="1" ht="12" customHeight="1" thickBot="1" x14ac:dyDescent="0.3">
      <c r="A26" s="200" t="s">
        <v>21</v>
      </c>
      <c r="B26" s="123" t="s">
        <v>521</v>
      </c>
      <c r="C26" s="311"/>
      <c r="D26" s="311"/>
      <c r="E26" s="360">
        <f>+E27+E28+E29</f>
        <v>0</v>
      </c>
    </row>
    <row r="27" spans="1:5" s="455" customFormat="1" ht="12" customHeight="1" x14ac:dyDescent="0.25">
      <c r="A27" s="449" t="s">
        <v>267</v>
      </c>
      <c r="B27" s="450" t="s">
        <v>262</v>
      </c>
      <c r="C27" s="1389"/>
      <c r="D27" s="1389"/>
      <c r="E27" s="859"/>
    </row>
    <row r="28" spans="1:5" s="455" customFormat="1" ht="12" customHeight="1" x14ac:dyDescent="0.25">
      <c r="A28" s="449" t="s">
        <v>268</v>
      </c>
      <c r="B28" s="450" t="s">
        <v>401</v>
      </c>
      <c r="C28" s="1384"/>
      <c r="D28" s="1384"/>
      <c r="E28" s="852"/>
    </row>
    <row r="29" spans="1:5" s="455" customFormat="1" ht="12" customHeight="1" x14ac:dyDescent="0.25">
      <c r="A29" s="449" t="s">
        <v>269</v>
      </c>
      <c r="B29" s="451" t="s">
        <v>404</v>
      </c>
      <c r="C29" s="1384"/>
      <c r="D29" s="1384"/>
      <c r="E29" s="852"/>
    </row>
    <row r="30" spans="1:5" s="455" customFormat="1" ht="12" customHeight="1" thickBot="1" x14ac:dyDescent="0.3">
      <c r="A30" s="448" t="s">
        <v>270</v>
      </c>
      <c r="B30" s="139" t="s">
        <v>522</v>
      </c>
      <c r="C30" s="1421"/>
      <c r="D30" s="1421"/>
      <c r="E30" s="883"/>
    </row>
    <row r="31" spans="1:5" s="455" customFormat="1" ht="12" customHeight="1" thickBot="1" x14ac:dyDescent="0.3">
      <c r="A31" s="200" t="s">
        <v>22</v>
      </c>
      <c r="B31" s="123" t="s">
        <v>405</v>
      </c>
      <c r="C31" s="311"/>
      <c r="D31" s="311"/>
      <c r="E31" s="360">
        <f>+E32+E33+E34</f>
        <v>0</v>
      </c>
    </row>
    <row r="32" spans="1:5" s="455" customFormat="1" ht="12" customHeight="1" x14ac:dyDescent="0.25">
      <c r="A32" s="449" t="s">
        <v>90</v>
      </c>
      <c r="B32" s="450" t="s">
        <v>290</v>
      </c>
      <c r="C32" s="1389"/>
      <c r="D32" s="1389"/>
      <c r="E32" s="859"/>
    </row>
    <row r="33" spans="1:5" s="455" customFormat="1" ht="12" customHeight="1" x14ac:dyDescent="0.25">
      <c r="A33" s="449" t="s">
        <v>91</v>
      </c>
      <c r="B33" s="451" t="s">
        <v>291</v>
      </c>
      <c r="C33" s="738"/>
      <c r="D33" s="738"/>
      <c r="E33" s="854"/>
    </row>
    <row r="34" spans="1:5" s="455" customFormat="1" ht="12" customHeight="1" thickBot="1" x14ac:dyDescent="0.3">
      <c r="A34" s="448" t="s">
        <v>92</v>
      </c>
      <c r="B34" s="139" t="s">
        <v>292</v>
      </c>
      <c r="C34" s="1421"/>
      <c r="D34" s="1421"/>
      <c r="E34" s="883"/>
    </row>
    <row r="35" spans="1:5" s="367" customFormat="1" ht="12" customHeight="1" thickBot="1" x14ac:dyDescent="0.3">
      <c r="A35" s="200" t="s">
        <v>23</v>
      </c>
      <c r="B35" s="123" t="s">
        <v>375</v>
      </c>
      <c r="C35" s="311"/>
      <c r="D35" s="311"/>
      <c r="E35" s="359"/>
    </row>
    <row r="36" spans="1:5" s="367" customFormat="1" ht="12" customHeight="1" thickBot="1" x14ac:dyDescent="0.3">
      <c r="A36" s="200" t="s">
        <v>24</v>
      </c>
      <c r="B36" s="123" t="s">
        <v>406</v>
      </c>
      <c r="C36" s="311"/>
      <c r="D36" s="311"/>
      <c r="E36" s="359"/>
    </row>
    <row r="37" spans="1:5" s="367" customFormat="1" ht="12" customHeight="1" thickBot="1" x14ac:dyDescent="0.3">
      <c r="A37" s="192" t="s">
        <v>25</v>
      </c>
      <c r="B37" s="123" t="s">
        <v>407</v>
      </c>
      <c r="C37" s="311"/>
      <c r="D37" s="311"/>
      <c r="E37" s="360">
        <f>+E8+E20+E25+E26+E31+E35+E36</f>
        <v>0</v>
      </c>
    </row>
    <row r="38" spans="1:5" s="367" customFormat="1" ht="12" customHeight="1" thickBot="1" x14ac:dyDescent="0.3">
      <c r="A38" s="234" t="s">
        <v>26</v>
      </c>
      <c r="B38" s="123" t="s">
        <v>408</v>
      </c>
      <c r="C38" s="311"/>
      <c r="D38" s="311"/>
      <c r="E38" s="360">
        <f>+E39+E40+E41</f>
        <v>0</v>
      </c>
    </row>
    <row r="39" spans="1:5" s="367" customFormat="1" ht="12" customHeight="1" x14ac:dyDescent="0.25">
      <c r="A39" s="449" t="s">
        <v>409</v>
      </c>
      <c r="B39" s="450" t="s">
        <v>235</v>
      </c>
      <c r="C39" s="1389"/>
      <c r="D39" s="1389"/>
      <c r="E39" s="859"/>
    </row>
    <row r="40" spans="1:5" s="367" customFormat="1" ht="12" customHeight="1" x14ac:dyDescent="0.25">
      <c r="A40" s="449" t="s">
        <v>410</v>
      </c>
      <c r="B40" s="451" t="s">
        <v>2</v>
      </c>
      <c r="C40" s="738"/>
      <c r="D40" s="738"/>
      <c r="E40" s="854"/>
    </row>
    <row r="41" spans="1:5" s="455" customFormat="1" ht="12" customHeight="1" thickBot="1" x14ac:dyDescent="0.3">
      <c r="A41" s="448" t="s">
        <v>411</v>
      </c>
      <c r="B41" s="139" t="s">
        <v>412</v>
      </c>
      <c r="C41" s="1421"/>
      <c r="D41" s="1421"/>
      <c r="E41" s="883"/>
    </row>
    <row r="42" spans="1:5" s="455" customFormat="1" ht="15.15" customHeight="1" thickBot="1" x14ac:dyDescent="0.25">
      <c r="A42" s="234" t="s">
        <v>27</v>
      </c>
      <c r="B42" s="235" t="s">
        <v>413</v>
      </c>
      <c r="C42" s="884"/>
      <c r="D42" s="884"/>
      <c r="E42" s="363">
        <f>+E37+E38</f>
        <v>0</v>
      </c>
    </row>
    <row r="43" spans="1:5" s="455" customFormat="1" ht="15.15" customHeight="1" x14ac:dyDescent="0.25">
      <c r="A43" s="236"/>
      <c r="B43" s="237"/>
      <c r="C43" s="361"/>
    </row>
    <row r="44" spans="1:5" ht="13.8" thickBot="1" x14ac:dyDescent="0.3">
      <c r="A44" s="238"/>
      <c r="B44" s="239"/>
      <c r="C44" s="362"/>
    </row>
    <row r="45" spans="1:5" s="454" customFormat="1" ht="16.5" customHeight="1" thickBot="1" x14ac:dyDescent="0.3">
      <c r="A45" s="1714" t="s">
        <v>56</v>
      </c>
      <c r="B45" s="1759"/>
      <c r="C45" s="1759"/>
      <c r="D45" s="1759"/>
      <c r="E45" s="1760"/>
    </row>
    <row r="46" spans="1:5" s="456" customFormat="1" ht="12" customHeight="1" thickBot="1" x14ac:dyDescent="0.3">
      <c r="A46" s="200" t="s">
        <v>18</v>
      </c>
      <c r="B46" s="123" t="s">
        <v>414</v>
      </c>
      <c r="C46" s="311"/>
      <c r="D46" s="311"/>
      <c r="E46" s="360">
        <f>SUM(E47:E51)</f>
        <v>0</v>
      </c>
    </row>
    <row r="47" spans="1:5" ht="12" customHeight="1" x14ac:dyDescent="0.25">
      <c r="A47" s="448" t="s">
        <v>97</v>
      </c>
      <c r="B47" s="9" t="s">
        <v>49</v>
      </c>
      <c r="C47" s="1389"/>
      <c r="D47" s="1389"/>
      <c r="E47" s="859"/>
    </row>
    <row r="48" spans="1:5" ht="12" customHeight="1" x14ac:dyDescent="0.25">
      <c r="A48" s="448" t="s">
        <v>98</v>
      </c>
      <c r="B48" s="8" t="s">
        <v>182</v>
      </c>
      <c r="C48" s="736"/>
      <c r="D48" s="736"/>
      <c r="E48" s="855"/>
    </row>
    <row r="49" spans="1:5" ht="12" customHeight="1" x14ac:dyDescent="0.25">
      <c r="A49" s="448" t="s">
        <v>99</v>
      </c>
      <c r="B49" s="8" t="s">
        <v>139</v>
      </c>
      <c r="C49" s="736"/>
      <c r="D49" s="736"/>
      <c r="E49" s="855"/>
    </row>
    <row r="50" spans="1:5" ht="12" customHeight="1" x14ac:dyDescent="0.25">
      <c r="A50" s="448" t="s">
        <v>100</v>
      </c>
      <c r="B50" s="8" t="s">
        <v>183</v>
      </c>
      <c r="C50" s="736"/>
      <c r="D50" s="736"/>
      <c r="E50" s="855"/>
    </row>
    <row r="51" spans="1:5" ht="12" customHeight="1" thickBot="1" x14ac:dyDescent="0.3">
      <c r="A51" s="448" t="s">
        <v>147</v>
      </c>
      <c r="B51" s="8" t="s">
        <v>184</v>
      </c>
      <c r="C51" s="736"/>
      <c r="D51" s="736"/>
      <c r="E51" s="855"/>
    </row>
    <row r="52" spans="1:5" ht="12" customHeight="1" thickBot="1" x14ac:dyDescent="0.3">
      <c r="A52" s="200" t="s">
        <v>19</v>
      </c>
      <c r="B52" s="123" t="s">
        <v>415</v>
      </c>
      <c r="C52" s="311"/>
      <c r="D52" s="311"/>
      <c r="E52" s="360">
        <f>SUM(E53:E55)</f>
        <v>0</v>
      </c>
    </row>
    <row r="53" spans="1:5" s="456" customFormat="1" ht="12" customHeight="1" x14ac:dyDescent="0.25">
      <c r="A53" s="448" t="s">
        <v>103</v>
      </c>
      <c r="B53" s="9" t="s">
        <v>229</v>
      </c>
      <c r="C53" s="1389"/>
      <c r="D53" s="1389"/>
      <c r="E53" s="859"/>
    </row>
    <row r="54" spans="1:5" ht="12" customHeight="1" x14ac:dyDescent="0.25">
      <c r="A54" s="448" t="s">
        <v>104</v>
      </c>
      <c r="B54" s="8" t="s">
        <v>186</v>
      </c>
      <c r="C54" s="736"/>
      <c r="D54" s="736"/>
      <c r="E54" s="855"/>
    </row>
    <row r="55" spans="1:5" ht="12" customHeight="1" x14ac:dyDescent="0.25">
      <c r="A55" s="448" t="s">
        <v>105</v>
      </c>
      <c r="B55" s="8" t="s">
        <v>57</v>
      </c>
      <c r="C55" s="736"/>
      <c r="D55" s="736"/>
      <c r="E55" s="855"/>
    </row>
    <row r="56" spans="1:5" ht="12" customHeight="1" thickBot="1" x14ac:dyDescent="0.3">
      <c r="A56" s="448" t="s">
        <v>106</v>
      </c>
      <c r="B56" s="8" t="s">
        <v>523</v>
      </c>
      <c r="C56" s="736"/>
      <c r="D56" s="736"/>
      <c r="E56" s="855"/>
    </row>
    <row r="57" spans="1:5" ht="12" customHeight="1" thickBot="1" x14ac:dyDescent="0.3">
      <c r="A57" s="200" t="s">
        <v>20</v>
      </c>
      <c r="B57" s="123" t="s">
        <v>13</v>
      </c>
      <c r="C57" s="311"/>
      <c r="D57" s="311"/>
      <c r="E57" s="359"/>
    </row>
    <row r="58" spans="1:5" ht="15.15" customHeight="1" thickBot="1" x14ac:dyDescent="0.3">
      <c r="A58" s="200" t="s">
        <v>21</v>
      </c>
      <c r="B58" s="242" t="s">
        <v>528</v>
      </c>
      <c r="C58" s="884"/>
      <c r="D58" s="884"/>
      <c r="E58" s="363">
        <f>+E46+E52+E57</f>
        <v>0</v>
      </c>
    </row>
    <row r="59" spans="1:5" ht="13.8" thickBot="1" x14ac:dyDescent="0.3">
      <c r="C59" s="616"/>
      <c r="D59" s="616"/>
      <c r="E59" s="830"/>
    </row>
    <row r="60" spans="1:5" ht="15.15" customHeight="1" thickBot="1" x14ac:dyDescent="0.3">
      <c r="A60" s="874" t="s">
        <v>801</v>
      </c>
      <c r="B60" s="875"/>
      <c r="C60" s="1413"/>
      <c r="D60" s="1413"/>
      <c r="E60" s="873"/>
    </row>
    <row r="61" spans="1:5" ht="14.4" customHeight="1" thickBot="1" x14ac:dyDescent="0.3">
      <c r="A61" s="876" t="s">
        <v>802</v>
      </c>
      <c r="B61" s="877"/>
      <c r="C61" s="1413"/>
      <c r="D61" s="1413"/>
      <c r="E61" s="873"/>
    </row>
  </sheetData>
  <sheetProtection formatCells="0"/>
  <mergeCells count="5">
    <mergeCell ref="B1:E1"/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1-000000000000}">
  <sheetPr>
    <tabColor theme="5"/>
  </sheetPr>
  <dimension ref="A1:E58"/>
  <sheetViews>
    <sheetView view="pageBreakPreview" topLeftCell="A7" zoomScale="60" zoomScaleNormal="120" workbookViewId="0">
      <selection activeCell="A6" sqref="A6:E6"/>
    </sheetView>
  </sheetViews>
  <sheetFormatPr defaultColWidth="9.33203125" defaultRowHeight="13.2" x14ac:dyDescent="0.25"/>
  <cols>
    <col min="1" max="1" width="13.77734375" style="243" customWidth="1"/>
    <col min="2" max="2" width="54.44140625" style="244" customWidth="1"/>
    <col min="3" max="5" width="15.77734375" style="244" customWidth="1"/>
    <col min="6" max="16384" width="9.33203125" style="244"/>
  </cols>
  <sheetData>
    <row r="1" spans="1:5" s="224" customFormat="1" ht="16.2" thickBot="1" x14ac:dyDescent="0.3">
      <c r="A1" s="594"/>
      <c r="B1" s="1756" t="str">
        <f>CONCATENATE("6.3. melléklet ",Z_ALAPADATOK!A8," ",Z_ALAPADATOK!B8," ",Z_ALAPADATOK!C8," ",Z_ALAPADATOK!D8," ",Z_ALAPADATOK!E8," ",Z_ALAPADATOK!F8," ",Z_ALAPADATOK!G8," ",Z_ALAPADATOK!H8)</f>
        <v>6.3. melléklet a Hercegkút Község Önkormányzat Polgármesterének 6 / 2020 ( VI.17. ) önkormányzati rendelethez</v>
      </c>
      <c r="C1" s="1757"/>
      <c r="D1" s="1757"/>
      <c r="E1" s="1757"/>
    </row>
    <row r="2" spans="1:5" s="452" customFormat="1" ht="25.5" customHeight="1" thickBot="1" x14ac:dyDescent="0.3">
      <c r="A2" s="879" t="s">
        <v>803</v>
      </c>
      <c r="B2" s="1761" t="str">
        <f>CONCATENATE(Z_ALAPADATOK!B14)</f>
        <v>Hercegkúti Konyha</v>
      </c>
      <c r="C2" s="1762"/>
      <c r="D2" s="1763"/>
      <c r="E2" s="880" t="s">
        <v>59</v>
      </c>
    </row>
    <row r="3" spans="1:5" s="452" customFormat="1" ht="23.4" thickBot="1" x14ac:dyDescent="0.3">
      <c r="A3" s="879" t="s">
        <v>202</v>
      </c>
      <c r="B3" s="1761" t="s">
        <v>397</v>
      </c>
      <c r="C3" s="1762"/>
      <c r="D3" s="1763"/>
      <c r="E3" s="880" t="s">
        <v>53</v>
      </c>
    </row>
    <row r="4" spans="1:5" s="453" customFormat="1" ht="15.9" customHeight="1" thickBot="1" x14ac:dyDescent="0.35">
      <c r="A4" s="602"/>
      <c r="B4" s="602"/>
      <c r="C4" s="603"/>
      <c r="D4" s="867"/>
      <c r="E4" s="603" t="str">
        <f>'Z_6.2.3.sz.mell'!E4</f>
        <v xml:space="preserve"> Forintban!</v>
      </c>
    </row>
    <row r="5" spans="1:5" ht="23.4" thickBot="1" x14ac:dyDescent="0.3">
      <c r="A5" s="604" t="s">
        <v>204</v>
      </c>
      <c r="B5" s="605" t="s">
        <v>562</v>
      </c>
      <c r="C5" s="605" t="s">
        <v>799</v>
      </c>
      <c r="D5" s="869" t="s">
        <v>800</v>
      </c>
      <c r="E5" s="870" t="str">
        <f>CONCATENATE('Z_6.2.3.sz.mell'!E5)</f>
        <v>Teljesítés
2019. XII. 31.</v>
      </c>
    </row>
    <row r="6" spans="1:5" s="454" customFormat="1" ht="12.9" customHeight="1" thickBot="1" x14ac:dyDescent="0.3">
      <c r="A6" s="607" t="s">
        <v>492</v>
      </c>
      <c r="B6" s="608" t="s">
        <v>493</v>
      </c>
      <c r="C6" s="608" t="s">
        <v>494</v>
      </c>
      <c r="D6" s="881" t="s">
        <v>496</v>
      </c>
      <c r="E6" s="609" t="s">
        <v>495</v>
      </c>
    </row>
    <row r="7" spans="1:5" s="454" customFormat="1" ht="15.9" customHeight="1" thickBot="1" x14ac:dyDescent="0.3">
      <c r="A7" s="1714" t="s">
        <v>55</v>
      </c>
      <c r="B7" s="1759"/>
      <c r="C7" s="1759"/>
      <c r="D7" s="1759"/>
      <c r="E7" s="1760"/>
    </row>
    <row r="8" spans="1:5" s="367" customFormat="1" ht="12" customHeight="1" thickBot="1" x14ac:dyDescent="0.3">
      <c r="A8" s="192" t="s">
        <v>18</v>
      </c>
      <c r="B8" s="233" t="s">
        <v>519</v>
      </c>
      <c r="C8" s="316">
        <f t="shared" ref="C8:D8" si="0">SUM(C9:C19)</f>
        <v>11324420</v>
      </c>
      <c r="D8" s="316">
        <f t="shared" si="0"/>
        <v>14085436</v>
      </c>
      <c r="E8" s="316">
        <f>SUM(E9:E19)</f>
        <v>13153053</v>
      </c>
    </row>
    <row r="9" spans="1:5" s="367" customFormat="1" ht="12" customHeight="1" x14ac:dyDescent="0.25">
      <c r="A9" s="447" t="s">
        <v>97</v>
      </c>
      <c r="B9" s="10" t="s">
        <v>276</v>
      </c>
      <c r="C9" s="882">
        <f>'E_5.3.sz.mell'!C11</f>
        <v>0</v>
      </c>
      <c r="D9" s="882">
        <f>'E_5.3.sz.mell'!K11</f>
        <v>91925</v>
      </c>
      <c r="E9" s="882">
        <v>91925</v>
      </c>
    </row>
    <row r="10" spans="1:5" s="367" customFormat="1" ht="12" customHeight="1" x14ac:dyDescent="0.25">
      <c r="A10" s="448" t="s">
        <v>98</v>
      </c>
      <c r="B10" s="8" t="s">
        <v>277</v>
      </c>
      <c r="C10" s="852">
        <f>'E_5.3.sz.mell'!C12</f>
        <v>2422900</v>
      </c>
      <c r="D10" s="852">
        <f>'E_5.3.sz.mell'!K12</f>
        <v>3250282</v>
      </c>
      <c r="E10" s="852">
        <v>3073121</v>
      </c>
    </row>
    <row r="11" spans="1:5" s="367" customFormat="1" ht="12" customHeight="1" x14ac:dyDescent="0.25">
      <c r="A11" s="448" t="s">
        <v>99</v>
      </c>
      <c r="B11" s="8" t="s">
        <v>278</v>
      </c>
      <c r="C11" s="852">
        <f>'E_5.3.sz.mell'!C13</f>
        <v>0</v>
      </c>
      <c r="D11" s="852">
        <f>'E_5.3.sz.mell'!K13</f>
        <v>0</v>
      </c>
      <c r="E11" s="852"/>
    </row>
    <row r="12" spans="1:5" s="367" customFormat="1" ht="12" customHeight="1" x14ac:dyDescent="0.25">
      <c r="A12" s="448" t="s">
        <v>100</v>
      </c>
      <c r="B12" s="8" t="s">
        <v>279</v>
      </c>
      <c r="C12" s="852">
        <f>'E_5.3.sz.mell'!C14</f>
        <v>0</v>
      </c>
      <c r="D12" s="852">
        <f>'E_5.3.sz.mell'!K14</f>
        <v>0</v>
      </c>
      <c r="E12" s="852"/>
    </row>
    <row r="13" spans="1:5" s="367" customFormat="1" ht="12" customHeight="1" x14ac:dyDescent="0.25">
      <c r="A13" s="448" t="s">
        <v>147</v>
      </c>
      <c r="B13" s="8" t="s">
        <v>280</v>
      </c>
      <c r="C13" s="852">
        <f>'E_5.3.sz.mell'!C15</f>
        <v>6506544</v>
      </c>
      <c r="D13" s="852">
        <f>'E_5.3.sz.mell'!K15</f>
        <v>7701938</v>
      </c>
      <c r="E13" s="852">
        <v>7144957</v>
      </c>
    </row>
    <row r="14" spans="1:5" s="367" customFormat="1" ht="12" customHeight="1" x14ac:dyDescent="0.25">
      <c r="A14" s="448" t="s">
        <v>101</v>
      </c>
      <c r="B14" s="8" t="s">
        <v>398</v>
      </c>
      <c r="C14" s="852">
        <f>'E_5.3.sz.mell'!C16</f>
        <v>2394976</v>
      </c>
      <c r="D14" s="852">
        <f>'E_5.3.sz.mell'!K16</f>
        <v>2961850</v>
      </c>
      <c r="E14" s="852">
        <v>2763609</v>
      </c>
    </row>
    <row r="15" spans="1:5" s="367" customFormat="1" ht="12" customHeight="1" x14ac:dyDescent="0.25">
      <c r="A15" s="448" t="s">
        <v>102</v>
      </c>
      <c r="B15" s="7" t="s">
        <v>399</v>
      </c>
      <c r="C15" s="852">
        <f>'E_5.3.sz.mell'!C17</f>
        <v>0</v>
      </c>
      <c r="D15" s="852">
        <f>'E_5.3.sz.mell'!K17</f>
        <v>76000</v>
      </c>
      <c r="E15" s="852">
        <v>76000</v>
      </c>
    </row>
    <row r="16" spans="1:5" s="367" customFormat="1" ht="12" customHeight="1" x14ac:dyDescent="0.25">
      <c r="A16" s="448" t="s">
        <v>112</v>
      </c>
      <c r="B16" s="8" t="s">
        <v>283</v>
      </c>
      <c r="C16" s="858">
        <f>'E_5.3.sz.mell'!C18</f>
        <v>0</v>
      </c>
      <c r="D16" s="858">
        <f>'E_5.3.sz.mell'!K18</f>
        <v>0</v>
      </c>
      <c r="E16" s="858"/>
    </row>
    <row r="17" spans="1:5" s="455" customFormat="1" ht="12" customHeight="1" x14ac:dyDescent="0.25">
      <c r="A17" s="448" t="s">
        <v>113</v>
      </c>
      <c r="B17" s="8" t="s">
        <v>284</v>
      </c>
      <c r="C17" s="852">
        <f>'E_5.3.sz.mell'!C19</f>
        <v>0</v>
      </c>
      <c r="D17" s="852">
        <f>'E_5.3.sz.mell'!K19</f>
        <v>0</v>
      </c>
      <c r="E17" s="852"/>
    </row>
    <row r="18" spans="1:5" s="455" customFormat="1" ht="12" customHeight="1" x14ac:dyDescent="0.25">
      <c r="A18" s="448" t="s">
        <v>114</v>
      </c>
      <c r="B18" s="8" t="s">
        <v>435</v>
      </c>
      <c r="C18" s="853">
        <f>'E_5.3.sz.mell'!C20</f>
        <v>0</v>
      </c>
      <c r="D18" s="853">
        <f>'E_5.3.sz.mell'!K20</f>
        <v>0</v>
      </c>
      <c r="E18" s="853"/>
    </row>
    <row r="19" spans="1:5" s="455" customFormat="1" ht="12" customHeight="1" thickBot="1" x14ac:dyDescent="0.3">
      <c r="A19" s="448" t="s">
        <v>115</v>
      </c>
      <c r="B19" s="7" t="s">
        <v>285</v>
      </c>
      <c r="C19" s="853">
        <f>'E_5.3.sz.mell'!C21</f>
        <v>0</v>
      </c>
      <c r="D19" s="853">
        <f>'E_5.3.sz.mell'!K21</f>
        <v>3441</v>
      </c>
      <c r="E19" s="853">
        <v>3441</v>
      </c>
    </row>
    <row r="20" spans="1:5" s="367" customFormat="1" ht="12" customHeight="1" thickBot="1" x14ac:dyDescent="0.3">
      <c r="A20" s="192" t="s">
        <v>19</v>
      </c>
      <c r="B20" s="233" t="s">
        <v>400</v>
      </c>
      <c r="C20" s="360">
        <f>'E_5.3.sz.mell'!C22</f>
        <v>0</v>
      </c>
      <c r="D20" s="360">
        <f>'E_5.3.sz.mell'!K22</f>
        <v>0</v>
      </c>
      <c r="E20" s="360">
        <f>SUM(E21:E23)</f>
        <v>0</v>
      </c>
    </row>
    <row r="21" spans="1:5" s="455" customFormat="1" ht="12" customHeight="1" x14ac:dyDescent="0.25">
      <c r="A21" s="448" t="s">
        <v>103</v>
      </c>
      <c r="B21" s="9" t="s">
        <v>257</v>
      </c>
      <c r="C21" s="852">
        <f>'E_5.3.sz.mell'!C23</f>
        <v>0</v>
      </c>
      <c r="D21" s="852">
        <f>'E_5.3.sz.mell'!K23</f>
        <v>0</v>
      </c>
      <c r="E21" s="852"/>
    </row>
    <row r="22" spans="1:5" s="455" customFormat="1" ht="12" customHeight="1" x14ac:dyDescent="0.25">
      <c r="A22" s="448" t="s">
        <v>104</v>
      </c>
      <c r="B22" s="8" t="s">
        <v>401</v>
      </c>
      <c r="C22" s="852">
        <f>'E_5.3.sz.mell'!C24</f>
        <v>0</v>
      </c>
      <c r="D22" s="852">
        <f>'E_5.3.sz.mell'!K24</f>
        <v>0</v>
      </c>
      <c r="E22" s="852"/>
    </row>
    <row r="23" spans="1:5" s="455" customFormat="1" ht="12" customHeight="1" x14ac:dyDescent="0.25">
      <c r="A23" s="448" t="s">
        <v>105</v>
      </c>
      <c r="B23" s="8" t="s">
        <v>402</v>
      </c>
      <c r="C23" s="852">
        <f>'E_5.3.sz.mell'!C25</f>
        <v>0</v>
      </c>
      <c r="D23" s="852">
        <f>'E_5.3.sz.mell'!K25</f>
        <v>0</v>
      </c>
      <c r="E23" s="852"/>
    </row>
    <row r="24" spans="1:5" s="455" customFormat="1" ht="12" customHeight="1" thickBot="1" x14ac:dyDescent="0.3">
      <c r="A24" s="448" t="s">
        <v>106</v>
      </c>
      <c r="B24" s="8" t="s">
        <v>524</v>
      </c>
      <c r="C24" s="852">
        <f>'E_5.3.sz.mell'!C26</f>
        <v>0</v>
      </c>
      <c r="D24" s="852">
        <f>'E_5.3.sz.mell'!K26</f>
        <v>0</v>
      </c>
      <c r="E24" s="852"/>
    </row>
    <row r="25" spans="1:5" s="455" customFormat="1" ht="12" customHeight="1" thickBot="1" x14ac:dyDescent="0.3">
      <c r="A25" s="200" t="s">
        <v>20</v>
      </c>
      <c r="B25" s="123" t="s">
        <v>173</v>
      </c>
      <c r="C25" s="359">
        <f>'E_5.3.sz.mell'!C27</f>
        <v>0</v>
      </c>
      <c r="D25" s="359">
        <f>'E_5.3.sz.mell'!K27</f>
        <v>0</v>
      </c>
      <c r="E25" s="359"/>
    </row>
    <row r="26" spans="1:5" s="455" customFormat="1" ht="12" customHeight="1" thickBot="1" x14ac:dyDescent="0.3">
      <c r="A26" s="200" t="s">
        <v>21</v>
      </c>
      <c r="B26" s="123" t="s">
        <v>403</v>
      </c>
      <c r="C26" s="360">
        <f>'E_5.3.sz.mell'!C28</f>
        <v>0</v>
      </c>
      <c r="D26" s="360">
        <f>'E_5.3.sz.mell'!K28</f>
        <v>0</v>
      </c>
      <c r="E26" s="360">
        <f>+E27+E28</f>
        <v>0</v>
      </c>
    </row>
    <row r="27" spans="1:5" s="455" customFormat="1" ht="12" customHeight="1" x14ac:dyDescent="0.25">
      <c r="A27" s="449" t="s">
        <v>267</v>
      </c>
      <c r="B27" s="450" t="s">
        <v>401</v>
      </c>
      <c r="C27" s="859">
        <f>'E_5.3.sz.mell'!C29</f>
        <v>0</v>
      </c>
      <c r="D27" s="859">
        <f>'E_5.3.sz.mell'!K29</f>
        <v>0</v>
      </c>
      <c r="E27" s="859"/>
    </row>
    <row r="28" spans="1:5" s="455" customFormat="1" ht="12" customHeight="1" x14ac:dyDescent="0.25">
      <c r="A28" s="449" t="s">
        <v>268</v>
      </c>
      <c r="B28" s="451" t="s">
        <v>404</v>
      </c>
      <c r="C28" s="854">
        <f>'E_5.3.sz.mell'!C30</f>
        <v>0</v>
      </c>
      <c r="D28" s="854">
        <f>'E_5.3.sz.mell'!K30</f>
        <v>0</v>
      </c>
      <c r="E28" s="854"/>
    </row>
    <row r="29" spans="1:5" s="455" customFormat="1" ht="12" customHeight="1" thickBot="1" x14ac:dyDescent="0.3">
      <c r="A29" s="448" t="s">
        <v>269</v>
      </c>
      <c r="B29" s="139" t="s">
        <v>525</v>
      </c>
      <c r="C29" s="883">
        <f>'E_5.3.sz.mell'!C31</f>
        <v>0</v>
      </c>
      <c r="D29" s="883">
        <f>'E_5.3.sz.mell'!K31</f>
        <v>0</v>
      </c>
      <c r="E29" s="883"/>
    </row>
    <row r="30" spans="1:5" s="455" customFormat="1" ht="12" customHeight="1" thickBot="1" x14ac:dyDescent="0.3">
      <c r="A30" s="200" t="s">
        <v>22</v>
      </c>
      <c r="B30" s="123" t="s">
        <v>405</v>
      </c>
      <c r="C30" s="360">
        <f>'E_5.3.sz.mell'!C32</f>
        <v>0</v>
      </c>
      <c r="D30" s="360">
        <f>'E_5.3.sz.mell'!K32</f>
        <v>0</v>
      </c>
      <c r="E30" s="360">
        <f>+E31+E32+E33</f>
        <v>0</v>
      </c>
    </row>
    <row r="31" spans="1:5" s="455" customFormat="1" ht="12" customHeight="1" x14ac:dyDescent="0.25">
      <c r="A31" s="449" t="s">
        <v>90</v>
      </c>
      <c r="B31" s="450" t="s">
        <v>290</v>
      </c>
      <c r="C31" s="859">
        <f>'E_5.3.sz.mell'!C33</f>
        <v>0</v>
      </c>
      <c r="D31" s="859">
        <f>'E_5.3.sz.mell'!K33</f>
        <v>0</v>
      </c>
      <c r="E31" s="859"/>
    </row>
    <row r="32" spans="1:5" s="455" customFormat="1" ht="12" customHeight="1" x14ac:dyDescent="0.25">
      <c r="A32" s="449" t="s">
        <v>91</v>
      </c>
      <c r="B32" s="451" t="s">
        <v>291</v>
      </c>
      <c r="C32" s="854">
        <f>'E_5.3.sz.mell'!C34</f>
        <v>0</v>
      </c>
      <c r="D32" s="854">
        <f>'E_5.3.sz.mell'!K34</f>
        <v>0</v>
      </c>
      <c r="E32" s="854"/>
    </row>
    <row r="33" spans="1:5" s="455" customFormat="1" ht="12" customHeight="1" thickBot="1" x14ac:dyDescent="0.3">
      <c r="A33" s="448" t="s">
        <v>92</v>
      </c>
      <c r="B33" s="139" t="s">
        <v>292</v>
      </c>
      <c r="C33" s="883">
        <f>'E_5.3.sz.mell'!C35</f>
        <v>0</v>
      </c>
      <c r="D33" s="883">
        <f>'E_5.3.sz.mell'!K35</f>
        <v>0</v>
      </c>
      <c r="E33" s="883"/>
    </row>
    <row r="34" spans="1:5" s="367" customFormat="1" ht="12" customHeight="1" thickBot="1" x14ac:dyDescent="0.3">
      <c r="A34" s="200" t="s">
        <v>23</v>
      </c>
      <c r="B34" s="123" t="s">
        <v>375</v>
      </c>
      <c r="C34" s="359">
        <f>'E_5.3.sz.mell'!C36</f>
        <v>0</v>
      </c>
      <c r="D34" s="359">
        <f>'E_5.3.sz.mell'!K36</f>
        <v>0</v>
      </c>
      <c r="E34" s="359"/>
    </row>
    <row r="35" spans="1:5" s="367" customFormat="1" ht="12" customHeight="1" thickBot="1" x14ac:dyDescent="0.3">
      <c r="A35" s="200" t="s">
        <v>24</v>
      </c>
      <c r="B35" s="123" t="s">
        <v>406</v>
      </c>
      <c r="C35" s="359">
        <f>'E_5.3.sz.mell'!C37</f>
        <v>0</v>
      </c>
      <c r="D35" s="359">
        <f>'E_5.3.sz.mell'!K37</f>
        <v>0</v>
      </c>
      <c r="E35" s="359"/>
    </row>
    <row r="36" spans="1:5" s="367" customFormat="1" ht="12" customHeight="1" thickBot="1" x14ac:dyDescent="0.3">
      <c r="A36" s="192" t="s">
        <v>25</v>
      </c>
      <c r="B36" s="123" t="s">
        <v>526</v>
      </c>
      <c r="C36" s="360">
        <f>'E_5.3.sz.mell'!C38</f>
        <v>11324420</v>
      </c>
      <c r="D36" s="360">
        <f>'E_5.3.sz.mell'!K38</f>
        <v>14085436</v>
      </c>
      <c r="E36" s="360">
        <f>+E8+E20+E25+E26+E30+E34+E35</f>
        <v>13153053</v>
      </c>
    </row>
    <row r="37" spans="1:5" s="367" customFormat="1" ht="12" customHeight="1" thickBot="1" x14ac:dyDescent="0.3">
      <c r="A37" s="234" t="s">
        <v>26</v>
      </c>
      <c r="B37" s="123" t="s">
        <v>408</v>
      </c>
      <c r="C37" s="360">
        <f>'E_5.3.sz.mell'!C39</f>
        <v>17440364</v>
      </c>
      <c r="D37" s="360">
        <f>'E_5.3.sz.mell'!K39</f>
        <v>17585534</v>
      </c>
      <c r="E37" s="360">
        <f>+E38+E39+E40</f>
        <v>13954252</v>
      </c>
    </row>
    <row r="38" spans="1:5" s="367" customFormat="1" ht="12" customHeight="1" x14ac:dyDescent="0.25">
      <c r="A38" s="449" t="s">
        <v>409</v>
      </c>
      <c r="B38" s="450" t="s">
        <v>235</v>
      </c>
      <c r="C38" s="859">
        <f>'E_5.3.sz.mell'!C40</f>
        <v>60200</v>
      </c>
      <c r="D38" s="859">
        <f>'E_5.3.sz.mell'!K40</f>
        <v>60200</v>
      </c>
      <c r="E38" s="859">
        <v>60200</v>
      </c>
    </row>
    <row r="39" spans="1:5" s="367" customFormat="1" ht="12" customHeight="1" x14ac:dyDescent="0.25">
      <c r="A39" s="449" t="s">
        <v>410</v>
      </c>
      <c r="B39" s="451" t="s">
        <v>2</v>
      </c>
      <c r="C39" s="854">
        <f>'E_5.3.sz.mell'!C41</f>
        <v>0</v>
      </c>
      <c r="D39" s="854">
        <f>'E_5.3.sz.mell'!K41</f>
        <v>0</v>
      </c>
      <c r="E39" s="854"/>
    </row>
    <row r="40" spans="1:5" s="455" customFormat="1" ht="12" customHeight="1" thickBot="1" x14ac:dyDescent="0.3">
      <c r="A40" s="448" t="s">
        <v>411</v>
      </c>
      <c r="B40" s="139" t="s">
        <v>412</v>
      </c>
      <c r="C40" s="883">
        <f>'E_5.3.sz.mell'!C42</f>
        <v>17380164</v>
      </c>
      <c r="D40" s="883">
        <f>'E_5.3.sz.mell'!K42</f>
        <v>17525334</v>
      </c>
      <c r="E40" s="883">
        <v>13894052</v>
      </c>
    </row>
    <row r="41" spans="1:5" s="455" customFormat="1" ht="15.15" customHeight="1" thickBot="1" x14ac:dyDescent="0.25">
      <c r="A41" s="234" t="s">
        <v>27</v>
      </c>
      <c r="B41" s="235" t="s">
        <v>413</v>
      </c>
      <c r="C41" s="363">
        <f>'E_5.3.sz.mell'!C43</f>
        <v>28764784</v>
      </c>
      <c r="D41" s="363">
        <f>'E_5.3.sz.mell'!K43</f>
        <v>31670970</v>
      </c>
      <c r="E41" s="363">
        <f>+E36+E37</f>
        <v>27107305</v>
      </c>
    </row>
    <row r="42" spans="1:5" s="454" customFormat="1" ht="16.5" customHeight="1" thickBot="1" x14ac:dyDescent="0.3">
      <c r="A42" s="1714" t="s">
        <v>56</v>
      </c>
      <c r="B42" s="1759"/>
      <c r="C42" s="1759"/>
      <c r="D42" s="1759"/>
      <c r="E42" s="1760"/>
    </row>
    <row r="43" spans="1:5" s="456" customFormat="1" ht="12" customHeight="1" thickBot="1" x14ac:dyDescent="0.3">
      <c r="A43" s="200" t="s">
        <v>18</v>
      </c>
      <c r="B43" s="123" t="s">
        <v>414</v>
      </c>
      <c r="C43" s="360">
        <f t="shared" ref="C43" si="1">SUM(C44:C48)</f>
        <v>28764784</v>
      </c>
      <c r="D43" s="360">
        <f>'E_5.3.sz.mell'!K45</f>
        <v>31670970</v>
      </c>
      <c r="E43" s="360">
        <f>SUM(E44:E48)</f>
        <v>26983136</v>
      </c>
    </row>
    <row r="44" spans="1:5" ht="12" customHeight="1" x14ac:dyDescent="0.25">
      <c r="A44" s="448" t="s">
        <v>97</v>
      </c>
      <c r="B44" s="9" t="s">
        <v>49</v>
      </c>
      <c r="C44" s="859">
        <f>'E_5.3.sz.mell'!C46</f>
        <v>10214000</v>
      </c>
      <c r="D44" s="859">
        <f>'E_5.3.sz.mell'!K46</f>
        <v>10802568</v>
      </c>
      <c r="E44" s="859">
        <v>10072726</v>
      </c>
    </row>
    <row r="45" spans="1:5" ht="12" customHeight="1" x14ac:dyDescent="0.25">
      <c r="A45" s="448" t="s">
        <v>98</v>
      </c>
      <c r="B45" s="8" t="s">
        <v>182</v>
      </c>
      <c r="C45" s="855">
        <f>'E_5.3.sz.mell'!C47</f>
        <v>1981980</v>
      </c>
      <c r="D45" s="855">
        <f>'E_5.3.sz.mell'!K47</f>
        <v>2654052</v>
      </c>
      <c r="E45" s="855">
        <v>1871692</v>
      </c>
    </row>
    <row r="46" spans="1:5" ht="12" customHeight="1" x14ac:dyDescent="0.25">
      <c r="A46" s="448" t="s">
        <v>99</v>
      </c>
      <c r="B46" s="8" t="s">
        <v>139</v>
      </c>
      <c r="C46" s="855">
        <f>'E_5.3.sz.mell'!C48</f>
        <v>16568804</v>
      </c>
      <c r="D46" s="855">
        <f>'E_5.3.sz.mell'!K48</f>
        <v>18214350</v>
      </c>
      <c r="E46" s="855">
        <v>15038718</v>
      </c>
    </row>
    <row r="47" spans="1:5" ht="12" customHeight="1" x14ac:dyDescent="0.25">
      <c r="A47" s="448" t="s">
        <v>100</v>
      </c>
      <c r="B47" s="8" t="s">
        <v>183</v>
      </c>
      <c r="C47" s="855">
        <f>'E_5.3.sz.mell'!C49</f>
        <v>0</v>
      </c>
      <c r="D47" s="855">
        <f>'E_5.3.sz.mell'!K49</f>
        <v>0</v>
      </c>
      <c r="E47" s="855"/>
    </row>
    <row r="48" spans="1:5" ht="12" customHeight="1" thickBot="1" x14ac:dyDescent="0.3">
      <c r="A48" s="448" t="s">
        <v>147</v>
      </c>
      <c r="B48" s="8" t="s">
        <v>184</v>
      </c>
      <c r="C48" s="855">
        <f>'E_5.3.sz.mell'!C50</f>
        <v>0</v>
      </c>
      <c r="D48" s="855">
        <f>'E_5.3.sz.mell'!K50</f>
        <v>0</v>
      </c>
      <c r="E48" s="855"/>
    </row>
    <row r="49" spans="1:5" ht="12" customHeight="1" thickBot="1" x14ac:dyDescent="0.3">
      <c r="A49" s="200" t="s">
        <v>19</v>
      </c>
      <c r="B49" s="123" t="s">
        <v>415</v>
      </c>
      <c r="C49" s="360">
        <f>'E_5.3.sz.mell'!C51</f>
        <v>0</v>
      </c>
      <c r="D49" s="360">
        <f>'E_5.3.sz.mell'!K51</f>
        <v>0</v>
      </c>
      <c r="E49" s="360">
        <f>SUM(E50:E52)</f>
        <v>0</v>
      </c>
    </row>
    <row r="50" spans="1:5" s="456" customFormat="1" ht="12" customHeight="1" x14ac:dyDescent="0.25">
      <c r="A50" s="448" t="s">
        <v>103</v>
      </c>
      <c r="B50" s="9" t="s">
        <v>229</v>
      </c>
      <c r="C50" s="859">
        <f>'E_5.3.sz.mell'!C52</f>
        <v>0</v>
      </c>
      <c r="D50" s="859">
        <f>'E_5.3.sz.mell'!K52</f>
        <v>0</v>
      </c>
      <c r="E50" s="859"/>
    </row>
    <row r="51" spans="1:5" ht="12" customHeight="1" x14ac:dyDescent="0.25">
      <c r="A51" s="448" t="s">
        <v>104</v>
      </c>
      <c r="B51" s="8" t="s">
        <v>186</v>
      </c>
      <c r="C51" s="855">
        <f>'E_5.3.sz.mell'!C53</f>
        <v>0</v>
      </c>
      <c r="D51" s="855">
        <f>'E_5.3.sz.mell'!K53</f>
        <v>0</v>
      </c>
      <c r="E51" s="855"/>
    </row>
    <row r="52" spans="1:5" ht="12" customHeight="1" x14ac:dyDescent="0.25">
      <c r="A52" s="448" t="s">
        <v>105</v>
      </c>
      <c r="B52" s="8" t="s">
        <v>57</v>
      </c>
      <c r="C52" s="855">
        <f>'E_5.3.sz.mell'!C54</f>
        <v>0</v>
      </c>
      <c r="D52" s="855">
        <f>'E_5.3.sz.mell'!K54</f>
        <v>0</v>
      </c>
      <c r="E52" s="855"/>
    </row>
    <row r="53" spans="1:5" ht="12" customHeight="1" thickBot="1" x14ac:dyDescent="0.3">
      <c r="A53" s="448" t="s">
        <v>106</v>
      </c>
      <c r="B53" s="8" t="s">
        <v>523</v>
      </c>
      <c r="C53" s="855">
        <f>'E_5.3.sz.mell'!C55</f>
        <v>0</v>
      </c>
      <c r="D53" s="855">
        <f>'E_5.3.sz.mell'!K55</f>
        <v>0</v>
      </c>
      <c r="E53" s="855"/>
    </row>
    <row r="54" spans="1:5" ht="15.15" customHeight="1" thickBot="1" x14ac:dyDescent="0.3">
      <c r="A54" s="200" t="s">
        <v>20</v>
      </c>
      <c r="B54" s="123" t="s">
        <v>13</v>
      </c>
      <c r="C54" s="359">
        <f>'E_5.3.sz.mell'!C56</f>
        <v>0</v>
      </c>
      <c r="D54" s="359">
        <f>'E_5.3.sz.mell'!K56</f>
        <v>0</v>
      </c>
      <c r="E54" s="359"/>
    </row>
    <row r="55" spans="1:5" ht="13.8" thickBot="1" x14ac:dyDescent="0.3">
      <c r="A55" s="200" t="s">
        <v>21</v>
      </c>
      <c r="B55" s="242" t="s">
        <v>528</v>
      </c>
      <c r="C55" s="363">
        <f>'E_5.3.sz.mell'!C57</f>
        <v>28764784</v>
      </c>
      <c r="D55" s="363">
        <f>'E_5.3.sz.mell'!K57</f>
        <v>31670970</v>
      </c>
      <c r="E55" s="363">
        <f>+E43+E49+E54</f>
        <v>26983136</v>
      </c>
    </row>
    <row r="56" spans="1:5" s="1341" customFormat="1" ht="15.75" customHeight="1" thickBot="1" x14ac:dyDescent="0.3">
      <c r="A56" s="1340"/>
      <c r="C56" s="1387">
        <f>'E_5.3.sz.mell'!C58</f>
        <v>0</v>
      </c>
      <c r="D56" s="1387">
        <f>'E_5.3.sz.mell'!K58</f>
        <v>0</v>
      </c>
    </row>
    <row r="57" spans="1:5" ht="14.4" customHeight="1" thickBot="1" x14ac:dyDescent="0.3">
      <c r="A57" s="874" t="s">
        <v>801</v>
      </c>
      <c r="B57" s="875"/>
      <c r="C57" s="1387">
        <f>'E_5.3.sz.mell'!C59</f>
        <v>4</v>
      </c>
      <c r="D57" s="1387">
        <f>'E_5.3.sz.mell'!K59</f>
        <v>4</v>
      </c>
      <c r="E57" s="873">
        <v>4</v>
      </c>
    </row>
    <row r="58" spans="1:5" ht="13.8" thickBot="1" x14ac:dyDescent="0.3">
      <c r="A58" s="876" t="s">
        <v>802</v>
      </c>
      <c r="B58" s="877"/>
      <c r="C58" s="1387">
        <f>'E_5.3.sz.mell'!C60</f>
        <v>0</v>
      </c>
      <c r="D58" s="1387">
        <f>'E_5.3.sz.mell'!K60</f>
        <v>0</v>
      </c>
      <c r="E58" s="873"/>
    </row>
  </sheetData>
  <sheetProtection formatCells="0"/>
  <mergeCells count="5">
    <mergeCell ref="B1:E1"/>
    <mergeCell ref="B2:D2"/>
    <mergeCell ref="B3:D3"/>
    <mergeCell ref="A7:E7"/>
    <mergeCell ref="A42:E42"/>
  </mergeCells>
  <printOptions horizontalCentered="1"/>
  <pageMargins left="0.78740157480314965" right="0.78740157480314965" top="1.0629921259842521" bottom="0.98425196850393704" header="0.78740157480314965" footer="0.78740157480314965"/>
  <pageSetup paperSize="9" scale="52" orientation="landscape" verticalDpi="300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1-000000000000}">
  <sheetPr>
    <tabColor theme="5"/>
  </sheetPr>
  <dimension ref="A1:E58"/>
  <sheetViews>
    <sheetView view="pageBreakPreview" topLeftCell="A13" zoomScale="60" zoomScaleNormal="120" workbookViewId="0">
      <selection activeCell="A6" sqref="A6:E6"/>
    </sheetView>
  </sheetViews>
  <sheetFormatPr defaultColWidth="9.33203125" defaultRowHeight="13.2" x14ac:dyDescent="0.25"/>
  <cols>
    <col min="1" max="1" width="13.77734375" style="243" customWidth="1"/>
    <col min="2" max="2" width="54.44140625" style="244" customWidth="1"/>
    <col min="3" max="5" width="15.77734375" style="244" customWidth="1"/>
    <col min="6" max="16384" width="9.33203125" style="244"/>
  </cols>
  <sheetData>
    <row r="1" spans="1:5" s="224" customFormat="1" ht="16.2" thickBot="1" x14ac:dyDescent="0.3">
      <c r="A1" s="594"/>
      <c r="B1" s="1672" t="str">
        <f>CONCATENATE("6.3.1. melléklet ",Z_ALAPADATOK!A8," ",Z_ALAPADATOK!B8," ",Z_ALAPADATOK!C8," ",Z_ALAPADATOK!D8," ",Z_ALAPADATOK!E8," ",Z_ALAPADATOK!F8," ",Z_ALAPADATOK!G8," ",Z_ALAPADATOK!H8)</f>
        <v>6.3.1. melléklet a Hercegkút Község Önkormányzat Polgármesterének 6 / 2020 ( VI.17. ) önkormányzati rendelethez</v>
      </c>
      <c r="C1" s="1764"/>
      <c r="D1" s="1764"/>
      <c r="E1" s="1764"/>
    </row>
    <row r="2" spans="1:5" s="452" customFormat="1" ht="25.5" customHeight="1" thickBot="1" x14ac:dyDescent="0.3">
      <c r="A2" s="879" t="s">
        <v>803</v>
      </c>
      <c r="B2" s="1761" t="str">
        <f>CONCATENATE('Z_6.3.sz.mell'!B2:D2)</f>
        <v>Hercegkúti Konyha</v>
      </c>
      <c r="C2" s="1762"/>
      <c r="D2" s="1763"/>
      <c r="E2" s="880" t="s">
        <v>59</v>
      </c>
    </row>
    <row r="3" spans="1:5" s="452" customFormat="1" ht="23.4" thickBot="1" x14ac:dyDescent="0.3">
      <c r="A3" s="879" t="s">
        <v>202</v>
      </c>
      <c r="B3" s="1761" t="s">
        <v>416</v>
      </c>
      <c r="C3" s="1762"/>
      <c r="D3" s="1763"/>
      <c r="E3" s="880" t="s">
        <v>58</v>
      </c>
    </row>
    <row r="4" spans="1:5" s="453" customFormat="1" ht="15.9" customHeight="1" thickBot="1" x14ac:dyDescent="0.35">
      <c r="A4" s="602"/>
      <c r="B4" s="602"/>
      <c r="C4" s="603"/>
      <c r="D4" s="867"/>
      <c r="E4" s="603" t="str">
        <f>'Z_6.3.sz.mell'!E4</f>
        <v xml:space="preserve"> Forintban!</v>
      </c>
    </row>
    <row r="5" spans="1:5" ht="23.4" thickBot="1" x14ac:dyDescent="0.3">
      <c r="A5" s="604" t="s">
        <v>204</v>
      </c>
      <c r="B5" s="605" t="s">
        <v>562</v>
      </c>
      <c r="C5" s="605" t="s">
        <v>799</v>
      </c>
      <c r="D5" s="869" t="s">
        <v>800</v>
      </c>
      <c r="E5" s="870" t="str">
        <f>CONCATENATE('Z_6.3.sz.mell'!E5)</f>
        <v>Teljesítés
2019. XII. 31.</v>
      </c>
    </row>
    <row r="6" spans="1:5" s="454" customFormat="1" ht="12.9" customHeight="1" thickBot="1" x14ac:dyDescent="0.3">
      <c r="A6" s="607" t="s">
        <v>492</v>
      </c>
      <c r="B6" s="608" t="s">
        <v>493</v>
      </c>
      <c r="C6" s="608" t="s">
        <v>494</v>
      </c>
      <c r="D6" s="881" t="s">
        <v>496</v>
      </c>
      <c r="E6" s="609" t="s">
        <v>495</v>
      </c>
    </row>
    <row r="7" spans="1:5" s="454" customFormat="1" ht="15.9" customHeight="1" thickBot="1" x14ac:dyDescent="0.3">
      <c r="A7" s="1714" t="s">
        <v>55</v>
      </c>
      <c r="B7" s="1759"/>
      <c r="C7" s="1759"/>
      <c r="D7" s="1759"/>
      <c r="E7" s="1760"/>
    </row>
    <row r="8" spans="1:5" s="367" customFormat="1" ht="12" customHeight="1" thickBot="1" x14ac:dyDescent="0.3">
      <c r="A8" s="192" t="s">
        <v>18</v>
      </c>
      <c r="B8" s="233" t="s">
        <v>519</v>
      </c>
      <c r="C8" s="1387">
        <f>'Z_6.3.sz.mell'!C8</f>
        <v>11324420</v>
      </c>
      <c r="D8" s="1387">
        <f>'Z_6.3.sz.mell'!D8</f>
        <v>14085436</v>
      </c>
      <c r="E8" s="316">
        <f>SUM(E9:E19)</f>
        <v>13153053</v>
      </c>
    </row>
    <row r="9" spans="1:5" s="367" customFormat="1" ht="12" customHeight="1" thickBot="1" x14ac:dyDescent="0.3">
      <c r="A9" s="447" t="s">
        <v>97</v>
      </c>
      <c r="B9" s="10" t="s">
        <v>276</v>
      </c>
      <c r="C9" s="1387">
        <f>'Z_6.3.sz.mell'!C9</f>
        <v>0</v>
      </c>
      <c r="D9" s="1387">
        <f>'Z_6.3.sz.mell'!D9</f>
        <v>91925</v>
      </c>
      <c r="E9" s="1387">
        <f>'Z_6.3.sz.mell'!E9</f>
        <v>91925</v>
      </c>
    </row>
    <row r="10" spans="1:5" s="367" customFormat="1" ht="12" customHeight="1" thickBot="1" x14ac:dyDescent="0.3">
      <c r="A10" s="448" t="s">
        <v>98</v>
      </c>
      <c r="B10" s="8" t="s">
        <v>277</v>
      </c>
      <c r="C10" s="1387">
        <f>'Z_6.3.sz.mell'!C10</f>
        <v>2422900</v>
      </c>
      <c r="D10" s="1387">
        <f>'Z_6.3.sz.mell'!D10</f>
        <v>3250282</v>
      </c>
      <c r="E10" s="1387">
        <f>'Z_6.3.sz.mell'!E10</f>
        <v>3073121</v>
      </c>
    </row>
    <row r="11" spans="1:5" s="367" customFormat="1" ht="12" customHeight="1" thickBot="1" x14ac:dyDescent="0.3">
      <c r="A11" s="448" t="s">
        <v>99</v>
      </c>
      <c r="B11" s="8" t="s">
        <v>278</v>
      </c>
      <c r="C11" s="1387">
        <f>'Z_6.3.sz.mell'!C11</f>
        <v>0</v>
      </c>
      <c r="D11" s="1387">
        <f>'Z_6.3.sz.mell'!D11</f>
        <v>0</v>
      </c>
      <c r="E11" s="1387">
        <f>'Z_6.3.sz.mell'!E11</f>
        <v>0</v>
      </c>
    </row>
    <row r="12" spans="1:5" s="367" customFormat="1" ht="12" customHeight="1" thickBot="1" x14ac:dyDescent="0.3">
      <c r="A12" s="448" t="s">
        <v>100</v>
      </c>
      <c r="B12" s="8" t="s">
        <v>279</v>
      </c>
      <c r="C12" s="1387">
        <f>'Z_6.3.sz.mell'!C12</f>
        <v>0</v>
      </c>
      <c r="D12" s="1387">
        <f>'Z_6.3.sz.mell'!D12</f>
        <v>0</v>
      </c>
      <c r="E12" s="1387">
        <f>'Z_6.3.sz.mell'!E12</f>
        <v>0</v>
      </c>
    </row>
    <row r="13" spans="1:5" s="367" customFormat="1" ht="12" customHeight="1" thickBot="1" x14ac:dyDescent="0.3">
      <c r="A13" s="448" t="s">
        <v>147</v>
      </c>
      <c r="B13" s="8" t="s">
        <v>280</v>
      </c>
      <c r="C13" s="1387">
        <f>'Z_6.3.sz.mell'!C13</f>
        <v>6506544</v>
      </c>
      <c r="D13" s="1387">
        <f>'Z_6.3.sz.mell'!D13</f>
        <v>7701938</v>
      </c>
      <c r="E13" s="1387">
        <f>'Z_6.3.sz.mell'!E13</f>
        <v>7144957</v>
      </c>
    </row>
    <row r="14" spans="1:5" s="367" customFormat="1" ht="12" customHeight="1" thickBot="1" x14ac:dyDescent="0.3">
      <c r="A14" s="448" t="s">
        <v>101</v>
      </c>
      <c r="B14" s="8" t="s">
        <v>398</v>
      </c>
      <c r="C14" s="1387">
        <f>'Z_6.3.sz.mell'!C14</f>
        <v>2394976</v>
      </c>
      <c r="D14" s="1387">
        <f>'Z_6.3.sz.mell'!D14</f>
        <v>2961850</v>
      </c>
      <c r="E14" s="1387">
        <f>'Z_6.3.sz.mell'!E14</f>
        <v>2763609</v>
      </c>
    </row>
    <row r="15" spans="1:5" s="367" customFormat="1" ht="12" customHeight="1" thickBot="1" x14ac:dyDescent="0.3">
      <c r="A15" s="448" t="s">
        <v>102</v>
      </c>
      <c r="B15" s="7" t="s">
        <v>399</v>
      </c>
      <c r="C15" s="1387">
        <f>'Z_6.3.sz.mell'!C15</f>
        <v>0</v>
      </c>
      <c r="D15" s="1387">
        <f>'Z_6.3.sz.mell'!D15</f>
        <v>76000</v>
      </c>
      <c r="E15" s="1387">
        <f>'Z_6.3.sz.mell'!E15</f>
        <v>76000</v>
      </c>
    </row>
    <row r="16" spans="1:5" s="367" customFormat="1" ht="12" customHeight="1" thickBot="1" x14ac:dyDescent="0.3">
      <c r="A16" s="448" t="s">
        <v>112</v>
      </c>
      <c r="B16" s="8" t="s">
        <v>283</v>
      </c>
      <c r="C16" s="1387">
        <f>'Z_6.3.sz.mell'!C16</f>
        <v>0</v>
      </c>
      <c r="D16" s="1387">
        <f>'Z_6.3.sz.mell'!D16</f>
        <v>0</v>
      </c>
      <c r="E16" s="1387">
        <f>'Z_6.3.sz.mell'!E16</f>
        <v>0</v>
      </c>
    </row>
    <row r="17" spans="1:5" s="455" customFormat="1" ht="12" customHeight="1" thickBot="1" x14ac:dyDescent="0.3">
      <c r="A17" s="448" t="s">
        <v>113</v>
      </c>
      <c r="B17" s="8" t="s">
        <v>284</v>
      </c>
      <c r="C17" s="1387">
        <f>'Z_6.3.sz.mell'!C17</f>
        <v>0</v>
      </c>
      <c r="D17" s="1387">
        <f>'Z_6.3.sz.mell'!D17</f>
        <v>0</v>
      </c>
      <c r="E17" s="1387">
        <f>'Z_6.3.sz.mell'!E17</f>
        <v>0</v>
      </c>
    </row>
    <row r="18" spans="1:5" s="455" customFormat="1" ht="12" customHeight="1" thickBot="1" x14ac:dyDescent="0.3">
      <c r="A18" s="448" t="s">
        <v>114</v>
      </c>
      <c r="B18" s="8" t="s">
        <v>435</v>
      </c>
      <c r="C18" s="1387">
        <f>'Z_6.3.sz.mell'!C18</f>
        <v>0</v>
      </c>
      <c r="D18" s="1387">
        <f>'Z_6.3.sz.mell'!D18</f>
        <v>0</v>
      </c>
      <c r="E18" s="1387">
        <f>'Z_6.3.sz.mell'!E18</f>
        <v>0</v>
      </c>
    </row>
    <row r="19" spans="1:5" s="455" customFormat="1" ht="12" customHeight="1" thickBot="1" x14ac:dyDescent="0.3">
      <c r="A19" s="448" t="s">
        <v>115</v>
      </c>
      <c r="B19" s="7" t="s">
        <v>285</v>
      </c>
      <c r="C19" s="1387">
        <f>'Z_6.3.sz.mell'!C19</f>
        <v>0</v>
      </c>
      <c r="D19" s="1387">
        <f>'Z_6.3.sz.mell'!D19</f>
        <v>3441</v>
      </c>
      <c r="E19" s="1387">
        <f>'Z_6.3.sz.mell'!E19</f>
        <v>3441</v>
      </c>
    </row>
    <row r="20" spans="1:5" s="367" customFormat="1" ht="12" customHeight="1" thickBot="1" x14ac:dyDescent="0.3">
      <c r="A20" s="192" t="s">
        <v>19</v>
      </c>
      <c r="B20" s="233" t="s">
        <v>400</v>
      </c>
      <c r="C20" s="1387">
        <f>'Z_6.3.sz.mell'!C20</f>
        <v>0</v>
      </c>
      <c r="D20" s="1387">
        <f>'Z_6.3.sz.mell'!D20</f>
        <v>0</v>
      </c>
      <c r="E20" s="1387">
        <f>'Z_6.3.sz.mell'!E20</f>
        <v>0</v>
      </c>
    </row>
    <row r="21" spans="1:5" s="455" customFormat="1" ht="12" customHeight="1" thickBot="1" x14ac:dyDescent="0.3">
      <c r="A21" s="448" t="s">
        <v>103</v>
      </c>
      <c r="B21" s="9" t="s">
        <v>257</v>
      </c>
      <c r="C21" s="1387">
        <f>'Z_6.3.sz.mell'!C21</f>
        <v>0</v>
      </c>
      <c r="D21" s="1387">
        <f>'Z_6.3.sz.mell'!D21</f>
        <v>0</v>
      </c>
      <c r="E21" s="1387">
        <f>'Z_6.3.sz.mell'!E21</f>
        <v>0</v>
      </c>
    </row>
    <row r="22" spans="1:5" s="455" customFormat="1" ht="12" customHeight="1" thickBot="1" x14ac:dyDescent="0.3">
      <c r="A22" s="448" t="s">
        <v>104</v>
      </c>
      <c r="B22" s="8" t="s">
        <v>401</v>
      </c>
      <c r="C22" s="1387">
        <f>'Z_6.3.sz.mell'!C22</f>
        <v>0</v>
      </c>
      <c r="D22" s="1387">
        <f>'Z_6.3.sz.mell'!D22</f>
        <v>0</v>
      </c>
      <c r="E22" s="1387">
        <f>'Z_6.3.sz.mell'!E22</f>
        <v>0</v>
      </c>
    </row>
    <row r="23" spans="1:5" s="455" customFormat="1" ht="12" customHeight="1" thickBot="1" x14ac:dyDescent="0.3">
      <c r="A23" s="448" t="s">
        <v>105</v>
      </c>
      <c r="B23" s="8" t="s">
        <v>402</v>
      </c>
      <c r="C23" s="1387">
        <f>'Z_6.3.sz.mell'!C23</f>
        <v>0</v>
      </c>
      <c r="D23" s="1387">
        <f>'Z_6.3.sz.mell'!D23</f>
        <v>0</v>
      </c>
      <c r="E23" s="1387">
        <f>'Z_6.3.sz.mell'!E23</f>
        <v>0</v>
      </c>
    </row>
    <row r="24" spans="1:5" s="455" customFormat="1" ht="12" customHeight="1" thickBot="1" x14ac:dyDescent="0.3">
      <c r="A24" s="448" t="s">
        <v>106</v>
      </c>
      <c r="B24" s="8" t="s">
        <v>524</v>
      </c>
      <c r="C24" s="1387">
        <f>'Z_6.3.sz.mell'!C24</f>
        <v>0</v>
      </c>
      <c r="D24" s="1387">
        <f>'Z_6.3.sz.mell'!D24</f>
        <v>0</v>
      </c>
      <c r="E24" s="1387">
        <f>'Z_6.3.sz.mell'!E24</f>
        <v>0</v>
      </c>
    </row>
    <row r="25" spans="1:5" s="455" customFormat="1" ht="12" customHeight="1" thickBot="1" x14ac:dyDescent="0.3">
      <c r="A25" s="200" t="s">
        <v>20</v>
      </c>
      <c r="B25" s="123" t="s">
        <v>173</v>
      </c>
      <c r="C25" s="1387">
        <f>'Z_6.3.sz.mell'!C25</f>
        <v>0</v>
      </c>
      <c r="D25" s="1387">
        <f>'Z_6.3.sz.mell'!D25</f>
        <v>0</v>
      </c>
      <c r="E25" s="1387">
        <f>'Z_6.3.sz.mell'!E25</f>
        <v>0</v>
      </c>
    </row>
    <row r="26" spans="1:5" s="455" customFormat="1" ht="12" customHeight="1" thickBot="1" x14ac:dyDescent="0.3">
      <c r="A26" s="200" t="s">
        <v>21</v>
      </c>
      <c r="B26" s="123" t="s">
        <v>403</v>
      </c>
      <c r="C26" s="1387">
        <f>'Z_6.3.sz.mell'!C26</f>
        <v>0</v>
      </c>
      <c r="D26" s="1387">
        <f>'Z_6.3.sz.mell'!D26</f>
        <v>0</v>
      </c>
      <c r="E26" s="1387">
        <f>'Z_6.3.sz.mell'!E26</f>
        <v>0</v>
      </c>
    </row>
    <row r="27" spans="1:5" s="455" customFormat="1" ht="12" customHeight="1" thickBot="1" x14ac:dyDescent="0.3">
      <c r="A27" s="449" t="s">
        <v>267</v>
      </c>
      <c r="B27" s="450" t="s">
        <v>401</v>
      </c>
      <c r="C27" s="1387">
        <f>'Z_6.3.sz.mell'!C27</f>
        <v>0</v>
      </c>
      <c r="D27" s="1387">
        <f>'Z_6.3.sz.mell'!D27</f>
        <v>0</v>
      </c>
      <c r="E27" s="1387">
        <f>'Z_6.3.sz.mell'!E27</f>
        <v>0</v>
      </c>
    </row>
    <row r="28" spans="1:5" s="455" customFormat="1" ht="12" customHeight="1" thickBot="1" x14ac:dyDescent="0.3">
      <c r="A28" s="449" t="s">
        <v>268</v>
      </c>
      <c r="B28" s="451" t="s">
        <v>404</v>
      </c>
      <c r="C28" s="1387">
        <f>'Z_6.3.sz.mell'!C28</f>
        <v>0</v>
      </c>
      <c r="D28" s="1387">
        <f>'Z_6.3.sz.mell'!D28</f>
        <v>0</v>
      </c>
      <c r="E28" s="1387">
        <f>'Z_6.3.sz.mell'!E28</f>
        <v>0</v>
      </c>
    </row>
    <row r="29" spans="1:5" s="455" customFormat="1" ht="12" customHeight="1" thickBot="1" x14ac:dyDescent="0.3">
      <c r="A29" s="448" t="s">
        <v>269</v>
      </c>
      <c r="B29" s="139" t="s">
        <v>525</v>
      </c>
      <c r="C29" s="1387">
        <f>'Z_6.3.sz.mell'!C29</f>
        <v>0</v>
      </c>
      <c r="D29" s="1387">
        <f>'Z_6.3.sz.mell'!D29</f>
        <v>0</v>
      </c>
      <c r="E29" s="1387">
        <f>'Z_6.3.sz.mell'!E29</f>
        <v>0</v>
      </c>
    </row>
    <row r="30" spans="1:5" s="455" customFormat="1" ht="12" customHeight="1" thickBot="1" x14ac:dyDescent="0.3">
      <c r="A30" s="200" t="s">
        <v>22</v>
      </c>
      <c r="B30" s="123" t="s">
        <v>405</v>
      </c>
      <c r="C30" s="1387">
        <f>'Z_6.3.sz.mell'!C30</f>
        <v>0</v>
      </c>
      <c r="D30" s="1387">
        <f>'Z_6.3.sz.mell'!D30</f>
        <v>0</v>
      </c>
      <c r="E30" s="1387">
        <f>'Z_6.3.sz.mell'!E30</f>
        <v>0</v>
      </c>
    </row>
    <row r="31" spans="1:5" s="455" customFormat="1" ht="12" customHeight="1" thickBot="1" x14ac:dyDescent="0.3">
      <c r="A31" s="449" t="s">
        <v>90</v>
      </c>
      <c r="B31" s="450" t="s">
        <v>290</v>
      </c>
      <c r="C31" s="1387">
        <f>'Z_6.3.sz.mell'!C31</f>
        <v>0</v>
      </c>
      <c r="D31" s="1387">
        <f>'Z_6.3.sz.mell'!D31</f>
        <v>0</v>
      </c>
      <c r="E31" s="1387">
        <f>'Z_6.3.sz.mell'!E31</f>
        <v>0</v>
      </c>
    </row>
    <row r="32" spans="1:5" s="455" customFormat="1" ht="12" customHeight="1" thickBot="1" x14ac:dyDescent="0.3">
      <c r="A32" s="449" t="s">
        <v>91</v>
      </c>
      <c r="B32" s="451" t="s">
        <v>291</v>
      </c>
      <c r="C32" s="1387">
        <f>'Z_6.3.sz.mell'!C32</f>
        <v>0</v>
      </c>
      <c r="D32" s="1387">
        <f>'Z_6.3.sz.mell'!D32</f>
        <v>0</v>
      </c>
      <c r="E32" s="1387">
        <f>'Z_6.3.sz.mell'!E32</f>
        <v>0</v>
      </c>
    </row>
    <row r="33" spans="1:5" s="455" customFormat="1" ht="12" customHeight="1" thickBot="1" x14ac:dyDescent="0.3">
      <c r="A33" s="448" t="s">
        <v>92</v>
      </c>
      <c r="B33" s="139" t="s">
        <v>292</v>
      </c>
      <c r="C33" s="1387">
        <f>'Z_6.3.sz.mell'!C33</f>
        <v>0</v>
      </c>
      <c r="D33" s="1387">
        <f>'Z_6.3.sz.mell'!D33</f>
        <v>0</v>
      </c>
      <c r="E33" s="1387">
        <f>'Z_6.3.sz.mell'!E33</f>
        <v>0</v>
      </c>
    </row>
    <row r="34" spans="1:5" s="367" customFormat="1" ht="12" customHeight="1" thickBot="1" x14ac:dyDescent="0.3">
      <c r="A34" s="200" t="s">
        <v>23</v>
      </c>
      <c r="B34" s="123" t="s">
        <v>375</v>
      </c>
      <c r="C34" s="1387">
        <f>'Z_6.3.sz.mell'!C34</f>
        <v>0</v>
      </c>
      <c r="D34" s="1387">
        <f>'Z_6.3.sz.mell'!D34</f>
        <v>0</v>
      </c>
      <c r="E34" s="1387">
        <f>'Z_6.3.sz.mell'!E34</f>
        <v>0</v>
      </c>
    </row>
    <row r="35" spans="1:5" s="367" customFormat="1" ht="12" customHeight="1" thickBot="1" x14ac:dyDescent="0.3">
      <c r="A35" s="200" t="s">
        <v>24</v>
      </c>
      <c r="B35" s="123" t="s">
        <v>406</v>
      </c>
      <c r="C35" s="1387">
        <f>'Z_6.3.sz.mell'!C35</f>
        <v>0</v>
      </c>
      <c r="D35" s="1387">
        <f>'Z_6.3.sz.mell'!D35</f>
        <v>0</v>
      </c>
      <c r="E35" s="1387">
        <f>'Z_6.3.sz.mell'!E35</f>
        <v>0</v>
      </c>
    </row>
    <row r="36" spans="1:5" s="367" customFormat="1" ht="12" customHeight="1" thickBot="1" x14ac:dyDescent="0.3">
      <c r="A36" s="192" t="s">
        <v>25</v>
      </c>
      <c r="B36" s="123" t="s">
        <v>526</v>
      </c>
      <c r="C36" s="1387">
        <f>'Z_6.3.sz.mell'!C36</f>
        <v>11324420</v>
      </c>
      <c r="D36" s="1387">
        <f>'Z_6.3.sz.mell'!D36</f>
        <v>14085436</v>
      </c>
      <c r="E36" s="1387">
        <f>'Z_6.3.sz.mell'!E36</f>
        <v>13153053</v>
      </c>
    </row>
    <row r="37" spans="1:5" s="367" customFormat="1" ht="12" customHeight="1" thickBot="1" x14ac:dyDescent="0.3">
      <c r="A37" s="234" t="s">
        <v>26</v>
      </c>
      <c r="B37" s="123" t="s">
        <v>408</v>
      </c>
      <c r="C37" s="1387">
        <f>'Z_6.3.sz.mell'!C37</f>
        <v>17440364</v>
      </c>
      <c r="D37" s="1387">
        <f>'Z_6.3.sz.mell'!D37</f>
        <v>17585534</v>
      </c>
      <c r="E37" s="1387">
        <f>'Z_6.3.sz.mell'!E37</f>
        <v>13954252</v>
      </c>
    </row>
    <row r="38" spans="1:5" s="367" customFormat="1" ht="12" customHeight="1" thickBot="1" x14ac:dyDescent="0.3">
      <c r="A38" s="449" t="s">
        <v>409</v>
      </c>
      <c r="B38" s="450" t="s">
        <v>235</v>
      </c>
      <c r="C38" s="1387">
        <f>'Z_6.3.sz.mell'!C38</f>
        <v>60200</v>
      </c>
      <c r="D38" s="1387">
        <f>'Z_6.3.sz.mell'!D38</f>
        <v>60200</v>
      </c>
      <c r="E38" s="1387">
        <f>'Z_6.3.sz.mell'!E38</f>
        <v>60200</v>
      </c>
    </row>
    <row r="39" spans="1:5" s="367" customFormat="1" ht="12" customHeight="1" thickBot="1" x14ac:dyDescent="0.3">
      <c r="A39" s="449" t="s">
        <v>410</v>
      </c>
      <c r="B39" s="451" t="s">
        <v>2</v>
      </c>
      <c r="C39" s="1387">
        <f>'Z_6.3.sz.mell'!C39</f>
        <v>0</v>
      </c>
      <c r="D39" s="1387">
        <f>'Z_6.3.sz.mell'!D39</f>
        <v>0</v>
      </c>
      <c r="E39" s="1387">
        <f>'Z_6.3.sz.mell'!E39</f>
        <v>0</v>
      </c>
    </row>
    <row r="40" spans="1:5" s="455" customFormat="1" ht="12" customHeight="1" thickBot="1" x14ac:dyDescent="0.3">
      <c r="A40" s="448" t="s">
        <v>411</v>
      </c>
      <c r="B40" s="139" t="s">
        <v>412</v>
      </c>
      <c r="C40" s="1387">
        <f>'Z_6.3.sz.mell'!C40</f>
        <v>17380164</v>
      </c>
      <c r="D40" s="1387">
        <f>'Z_6.3.sz.mell'!D40</f>
        <v>17525334</v>
      </c>
      <c r="E40" s="1387">
        <f>'Z_6.3.sz.mell'!E40</f>
        <v>13894052</v>
      </c>
    </row>
    <row r="41" spans="1:5" s="455" customFormat="1" ht="15.15" customHeight="1" thickBot="1" x14ac:dyDescent="0.25">
      <c r="A41" s="234" t="s">
        <v>27</v>
      </c>
      <c r="B41" s="235" t="s">
        <v>413</v>
      </c>
      <c r="C41" s="1387">
        <f>'Z_6.3.sz.mell'!C41</f>
        <v>28764784</v>
      </c>
      <c r="D41" s="1387">
        <f>'Z_6.3.sz.mell'!D41</f>
        <v>31670970</v>
      </c>
      <c r="E41" s="1387">
        <f>'Z_6.3.sz.mell'!E41</f>
        <v>27107305</v>
      </c>
    </row>
    <row r="42" spans="1:5" s="454" customFormat="1" ht="16.5" customHeight="1" thickBot="1" x14ac:dyDescent="0.3">
      <c r="A42" s="1714" t="s">
        <v>56</v>
      </c>
      <c r="B42" s="1759"/>
      <c r="C42" s="1759"/>
      <c r="D42" s="1759"/>
      <c r="E42" s="1760"/>
    </row>
    <row r="43" spans="1:5" s="456" customFormat="1" ht="12" customHeight="1" thickBot="1" x14ac:dyDescent="0.3">
      <c r="A43" s="200" t="s">
        <v>18</v>
      </c>
      <c r="B43" s="123" t="s">
        <v>414</v>
      </c>
      <c r="C43" s="360">
        <f>'Z_6.3.sz.mell'!C43</f>
        <v>28764784</v>
      </c>
      <c r="D43" s="360">
        <f>'Z_6.3.sz.mell'!D43</f>
        <v>31670970</v>
      </c>
      <c r="E43" s="360">
        <f>'Z_6.3.sz.mell'!E43</f>
        <v>26983136</v>
      </c>
    </row>
    <row r="44" spans="1:5" ht="12" customHeight="1" x14ac:dyDescent="0.25">
      <c r="A44" s="448" t="s">
        <v>97</v>
      </c>
      <c r="B44" s="9" t="s">
        <v>49</v>
      </c>
      <c r="C44" s="859">
        <f>'Z_6.3.sz.mell'!C44</f>
        <v>10214000</v>
      </c>
      <c r="D44" s="859">
        <f>'Z_6.3.sz.mell'!D44</f>
        <v>10802568</v>
      </c>
      <c r="E44" s="859">
        <f>'Z_6.3.sz.mell'!E44</f>
        <v>10072726</v>
      </c>
    </row>
    <row r="45" spans="1:5" ht="12" customHeight="1" x14ac:dyDescent="0.25">
      <c r="A45" s="448" t="s">
        <v>98</v>
      </c>
      <c r="B45" s="8" t="s">
        <v>182</v>
      </c>
      <c r="C45" s="855">
        <f>'Z_6.3.sz.mell'!C45</f>
        <v>1981980</v>
      </c>
      <c r="D45" s="855">
        <f>'Z_6.3.sz.mell'!D45</f>
        <v>2654052</v>
      </c>
      <c r="E45" s="855">
        <f>'Z_6.3.sz.mell'!E45</f>
        <v>1871692</v>
      </c>
    </row>
    <row r="46" spans="1:5" ht="12" customHeight="1" x14ac:dyDescent="0.25">
      <c r="A46" s="448" t="s">
        <v>99</v>
      </c>
      <c r="B46" s="8" t="s">
        <v>139</v>
      </c>
      <c r="C46" s="855">
        <f>'Z_6.3.sz.mell'!C46</f>
        <v>16568804</v>
      </c>
      <c r="D46" s="855">
        <f>'Z_6.3.sz.mell'!D46</f>
        <v>18214350</v>
      </c>
      <c r="E46" s="855">
        <f>'Z_6.3.sz.mell'!E46</f>
        <v>15038718</v>
      </c>
    </row>
    <row r="47" spans="1:5" ht="12" customHeight="1" x14ac:dyDescent="0.25">
      <c r="A47" s="448" t="s">
        <v>100</v>
      </c>
      <c r="B47" s="8" t="s">
        <v>183</v>
      </c>
      <c r="C47" s="855">
        <f>'Z_6.3.sz.mell'!C47</f>
        <v>0</v>
      </c>
      <c r="D47" s="855">
        <f>'Z_6.3.sz.mell'!D47</f>
        <v>0</v>
      </c>
      <c r="E47" s="855">
        <f>'Z_6.3.sz.mell'!E47</f>
        <v>0</v>
      </c>
    </row>
    <row r="48" spans="1:5" ht="12" customHeight="1" thickBot="1" x14ac:dyDescent="0.3">
      <c r="A48" s="448" t="s">
        <v>147</v>
      </c>
      <c r="B48" s="8" t="s">
        <v>184</v>
      </c>
      <c r="C48" s="855">
        <f>'Z_6.3.sz.mell'!C48</f>
        <v>0</v>
      </c>
      <c r="D48" s="855">
        <f>'Z_6.3.sz.mell'!D48</f>
        <v>0</v>
      </c>
      <c r="E48" s="855">
        <f>'Z_6.3.sz.mell'!E48</f>
        <v>0</v>
      </c>
    </row>
    <row r="49" spans="1:5" ht="12" customHeight="1" thickBot="1" x14ac:dyDescent="0.3">
      <c r="A49" s="200" t="s">
        <v>19</v>
      </c>
      <c r="B49" s="123" t="s">
        <v>415</v>
      </c>
      <c r="C49" s="360">
        <f>'Z_6.3.sz.mell'!C49</f>
        <v>0</v>
      </c>
      <c r="D49" s="360">
        <f>'Z_6.3.sz.mell'!D49</f>
        <v>0</v>
      </c>
      <c r="E49" s="360">
        <f>'Z_6.3.sz.mell'!E49</f>
        <v>0</v>
      </c>
    </row>
    <row r="50" spans="1:5" s="456" customFormat="1" ht="12" customHeight="1" x14ac:dyDescent="0.25">
      <c r="A50" s="448" t="s">
        <v>103</v>
      </c>
      <c r="B50" s="9" t="s">
        <v>229</v>
      </c>
      <c r="C50" s="859">
        <f>'Z_6.3.sz.mell'!C50</f>
        <v>0</v>
      </c>
      <c r="D50" s="859">
        <f>'Z_6.3.sz.mell'!D50</f>
        <v>0</v>
      </c>
      <c r="E50" s="859">
        <f>'Z_6.3.sz.mell'!E50</f>
        <v>0</v>
      </c>
    </row>
    <row r="51" spans="1:5" ht="12" customHeight="1" x14ac:dyDescent="0.25">
      <c r="A51" s="448" t="s">
        <v>104</v>
      </c>
      <c r="B51" s="8" t="s">
        <v>186</v>
      </c>
      <c r="C51" s="855">
        <f>'Z_6.3.sz.mell'!C51</f>
        <v>0</v>
      </c>
      <c r="D51" s="855">
        <f>'Z_6.3.sz.mell'!D51</f>
        <v>0</v>
      </c>
      <c r="E51" s="855">
        <f>'Z_6.3.sz.mell'!E51</f>
        <v>0</v>
      </c>
    </row>
    <row r="52" spans="1:5" ht="12" customHeight="1" x14ac:dyDescent="0.25">
      <c r="A52" s="448" t="s">
        <v>105</v>
      </c>
      <c r="B52" s="8" t="s">
        <v>57</v>
      </c>
      <c r="C52" s="855">
        <f>'Z_6.3.sz.mell'!C52</f>
        <v>0</v>
      </c>
      <c r="D52" s="855">
        <f>'Z_6.3.sz.mell'!D52</f>
        <v>0</v>
      </c>
      <c r="E52" s="855">
        <f>'Z_6.3.sz.mell'!E52</f>
        <v>0</v>
      </c>
    </row>
    <row r="53" spans="1:5" ht="12" customHeight="1" thickBot="1" x14ac:dyDescent="0.3">
      <c r="A53" s="448" t="s">
        <v>106</v>
      </c>
      <c r="B53" s="8" t="s">
        <v>523</v>
      </c>
      <c r="C53" s="855">
        <f>'Z_6.3.sz.mell'!C53</f>
        <v>0</v>
      </c>
      <c r="D53" s="855">
        <f>'Z_6.3.sz.mell'!D53</f>
        <v>0</v>
      </c>
      <c r="E53" s="855">
        <f>'Z_6.3.sz.mell'!E53</f>
        <v>0</v>
      </c>
    </row>
    <row r="54" spans="1:5" ht="15.15" customHeight="1" thickBot="1" x14ac:dyDescent="0.3">
      <c r="A54" s="200" t="s">
        <v>20</v>
      </c>
      <c r="B54" s="123" t="s">
        <v>13</v>
      </c>
      <c r="C54" s="359">
        <f>'Z_6.3.sz.mell'!C54</f>
        <v>0</v>
      </c>
      <c r="D54" s="359">
        <f>'Z_6.3.sz.mell'!D54</f>
        <v>0</v>
      </c>
      <c r="E54" s="359">
        <f>'Z_6.3.sz.mell'!E54</f>
        <v>0</v>
      </c>
    </row>
    <row r="55" spans="1:5" ht="13.8" thickBot="1" x14ac:dyDescent="0.3">
      <c r="A55" s="200" t="s">
        <v>21</v>
      </c>
      <c r="B55" s="242" t="s">
        <v>528</v>
      </c>
      <c r="C55" s="363">
        <f>'Z_6.3.sz.mell'!C55</f>
        <v>28764784</v>
      </c>
      <c r="D55" s="363">
        <f>'Z_6.3.sz.mell'!D55</f>
        <v>31670970</v>
      </c>
      <c r="E55" s="363">
        <f>'Z_6.3.sz.mell'!E55</f>
        <v>26983136</v>
      </c>
    </row>
    <row r="56" spans="1:5" ht="15.15" customHeight="1" thickBot="1" x14ac:dyDescent="0.3">
      <c r="C56" s="311">
        <f>'Z_6.3.sz.mell'!C56</f>
        <v>0</v>
      </c>
      <c r="D56" s="311">
        <f>'Z_6.3.sz.mell'!D56</f>
        <v>0</v>
      </c>
      <c r="E56" s="311">
        <f>'Z_6.3.sz.mell'!E56</f>
        <v>0</v>
      </c>
    </row>
    <row r="57" spans="1:5" ht="14.4" customHeight="1" thickBot="1" x14ac:dyDescent="0.3">
      <c r="A57" s="874" t="s">
        <v>801</v>
      </c>
      <c r="B57" s="875"/>
      <c r="C57" s="311">
        <f>'Z_6.3.sz.mell'!C57</f>
        <v>4</v>
      </c>
      <c r="D57" s="311">
        <f>'Z_6.3.sz.mell'!D57</f>
        <v>4</v>
      </c>
      <c r="E57" s="311">
        <f>'Z_6.3.sz.mell'!E57</f>
        <v>4</v>
      </c>
    </row>
    <row r="58" spans="1:5" ht="13.8" thickBot="1" x14ac:dyDescent="0.3">
      <c r="A58" s="876" t="s">
        <v>802</v>
      </c>
      <c r="B58" s="877"/>
      <c r="C58" s="311">
        <f>'Z_6.3.sz.mell'!C58</f>
        <v>0</v>
      </c>
      <c r="D58" s="311">
        <f>'Z_6.3.sz.mell'!D58</f>
        <v>0</v>
      </c>
      <c r="E58" s="311">
        <f>'Z_6.3.sz.mell'!E58</f>
        <v>0</v>
      </c>
    </row>
  </sheetData>
  <sheetProtection formatCells="0"/>
  <mergeCells count="5">
    <mergeCell ref="B1:E1"/>
    <mergeCell ref="B2:D2"/>
    <mergeCell ref="B3:D3"/>
    <mergeCell ref="A7:E7"/>
    <mergeCell ref="A42:E42"/>
  </mergeCells>
  <printOptions horizontalCentered="1"/>
  <pageMargins left="0.78740157480314965" right="0.78740157480314965" top="1.0629921259842521" bottom="0.98425196850393704" header="0.78740157480314965" footer="0.78740157480314965"/>
  <pageSetup paperSize="9" scale="52" orientation="landscape" verticalDpi="300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1-000000000000}">
  <sheetPr>
    <tabColor theme="5"/>
  </sheetPr>
  <dimension ref="A1:E60"/>
  <sheetViews>
    <sheetView view="pageBreakPreview" zoomScale="60" zoomScaleNormal="120" workbookViewId="0">
      <selection activeCell="O21" sqref="O21"/>
    </sheetView>
  </sheetViews>
  <sheetFormatPr defaultColWidth="9.33203125" defaultRowHeight="13.2" x14ac:dyDescent="0.25"/>
  <cols>
    <col min="1" max="1" width="13.77734375" style="243" customWidth="1"/>
    <col min="2" max="2" width="54.44140625" style="244" customWidth="1"/>
    <col min="3" max="5" width="15.77734375" style="244" customWidth="1"/>
    <col min="6" max="16384" width="9.33203125" style="244"/>
  </cols>
  <sheetData>
    <row r="1" spans="1:5" s="224" customFormat="1" ht="16.2" thickBot="1" x14ac:dyDescent="0.3">
      <c r="A1" s="594"/>
      <c r="B1" s="1672" t="str">
        <f>CONCATENATE("6.3.2. melléklet ",Z_ALAPADATOK!A8," ",Z_ALAPADATOK!B8," ",Z_ALAPADATOK!C8," ",Z_ALAPADATOK!D8," ",Z_ALAPADATOK!E8," ",Z_ALAPADATOK!F8," ",Z_ALAPADATOK!G8," ",Z_ALAPADATOK!H8)</f>
        <v>6.3.2. melléklet a Hercegkút Község Önkormányzat Polgármesterének 6 / 2020 ( VI.17. ) önkormányzati rendelethez</v>
      </c>
      <c r="C1" s="1764"/>
      <c r="D1" s="1764"/>
      <c r="E1" s="1764"/>
    </row>
    <row r="2" spans="1:5" s="452" customFormat="1" ht="25.5" customHeight="1" thickBot="1" x14ac:dyDescent="0.3">
      <c r="A2" s="879" t="s">
        <v>803</v>
      </c>
      <c r="B2" s="1761" t="str">
        <f>CONCATENATE('Z_6.3.1.sz.mell'!B2:D2)</f>
        <v>Hercegkúti Konyha</v>
      </c>
      <c r="C2" s="1762"/>
      <c r="D2" s="1763"/>
      <c r="E2" s="880" t="s">
        <v>59</v>
      </c>
    </row>
    <row r="3" spans="1:5" s="452" customFormat="1" ht="23.4" thickBot="1" x14ac:dyDescent="0.3">
      <c r="A3" s="879" t="s">
        <v>202</v>
      </c>
      <c r="B3" s="1761" t="s">
        <v>417</v>
      </c>
      <c r="C3" s="1762"/>
      <c r="D3" s="1763"/>
      <c r="E3" s="880" t="s">
        <v>59</v>
      </c>
    </row>
    <row r="4" spans="1:5" s="453" customFormat="1" ht="15.9" customHeight="1" thickBot="1" x14ac:dyDescent="0.35">
      <c r="A4" s="602"/>
      <c r="B4" s="602"/>
      <c r="C4" s="603"/>
      <c r="D4" s="867"/>
      <c r="E4" s="603" t="str">
        <f>'Z_6.3.1.sz.mell'!E4</f>
        <v xml:space="preserve"> Forintban!</v>
      </c>
    </row>
    <row r="5" spans="1:5" ht="23.4" thickBot="1" x14ac:dyDescent="0.3">
      <c r="A5" s="604" t="s">
        <v>204</v>
      </c>
      <c r="B5" s="605" t="s">
        <v>562</v>
      </c>
      <c r="C5" s="605" t="s">
        <v>799</v>
      </c>
      <c r="D5" s="869" t="s">
        <v>800</v>
      </c>
      <c r="E5" s="870" t="str">
        <f>+CONCATENATE("Teljesítés",CHAR(10),LEFT(Z_ÖSSZEFÜGGÉSEK!A6,4),". XII. 31.")</f>
        <v>Teljesítés
2019. XII. 31.</v>
      </c>
    </row>
    <row r="6" spans="1:5" s="454" customFormat="1" ht="12.9" customHeight="1" thickBot="1" x14ac:dyDescent="0.3">
      <c r="A6" s="607" t="s">
        <v>492</v>
      </c>
      <c r="B6" s="608" t="s">
        <v>493</v>
      </c>
      <c r="C6" s="608" t="s">
        <v>494</v>
      </c>
      <c r="D6" s="881" t="s">
        <v>496</v>
      </c>
      <c r="E6" s="609" t="s">
        <v>495</v>
      </c>
    </row>
    <row r="7" spans="1:5" s="454" customFormat="1" ht="15.9" customHeight="1" thickBot="1" x14ac:dyDescent="0.3">
      <c r="A7" s="1714" t="s">
        <v>55</v>
      </c>
      <c r="B7" s="1759"/>
      <c r="C7" s="1759"/>
      <c r="D7" s="1759"/>
      <c r="E7" s="1760"/>
    </row>
    <row r="8" spans="1:5" s="367" customFormat="1" ht="12" customHeight="1" thickBot="1" x14ac:dyDescent="0.3">
      <c r="A8" s="192" t="s">
        <v>18</v>
      </c>
      <c r="B8" s="233" t="s">
        <v>519</v>
      </c>
      <c r="C8" s="311"/>
      <c r="D8" s="311"/>
      <c r="E8" s="316">
        <f>SUM(E9:E19)</f>
        <v>0</v>
      </c>
    </row>
    <row r="9" spans="1:5" s="367" customFormat="1" ht="12" customHeight="1" x14ac:dyDescent="0.25">
      <c r="A9" s="447" t="s">
        <v>97</v>
      </c>
      <c r="B9" s="10" t="s">
        <v>276</v>
      </c>
      <c r="C9" s="1387"/>
      <c r="D9" s="1387"/>
      <c r="E9" s="882"/>
    </row>
    <row r="10" spans="1:5" s="367" customFormat="1" ht="12" customHeight="1" x14ac:dyDescent="0.25">
      <c r="A10" s="448" t="s">
        <v>98</v>
      </c>
      <c r="B10" s="8" t="s">
        <v>277</v>
      </c>
      <c r="C10" s="1384"/>
      <c r="D10" s="1422"/>
      <c r="E10" s="852"/>
    </row>
    <row r="11" spans="1:5" s="367" customFormat="1" ht="12" customHeight="1" x14ac:dyDescent="0.25">
      <c r="A11" s="448" t="s">
        <v>99</v>
      </c>
      <c r="B11" s="8" t="s">
        <v>278</v>
      </c>
      <c r="C11" s="1384"/>
      <c r="D11" s="1422"/>
      <c r="E11" s="852"/>
    </row>
    <row r="12" spans="1:5" s="367" customFormat="1" ht="12" customHeight="1" x14ac:dyDescent="0.25">
      <c r="A12" s="448" t="s">
        <v>100</v>
      </c>
      <c r="B12" s="8" t="s">
        <v>279</v>
      </c>
      <c r="C12" s="1384"/>
      <c r="D12" s="1422"/>
      <c r="E12" s="852"/>
    </row>
    <row r="13" spans="1:5" s="367" customFormat="1" ht="12" customHeight="1" x14ac:dyDescent="0.25">
      <c r="A13" s="448" t="s">
        <v>147</v>
      </c>
      <c r="B13" s="8" t="s">
        <v>280</v>
      </c>
      <c r="C13" s="1384"/>
      <c r="D13" s="1422"/>
      <c r="E13" s="852"/>
    </row>
    <row r="14" spans="1:5" s="367" customFormat="1" ht="12" customHeight="1" x14ac:dyDescent="0.25">
      <c r="A14" s="448" t="s">
        <v>101</v>
      </c>
      <c r="B14" s="8" t="s">
        <v>398</v>
      </c>
      <c r="C14" s="1384"/>
      <c r="D14" s="1422"/>
      <c r="E14" s="852"/>
    </row>
    <row r="15" spans="1:5" s="367" customFormat="1" ht="12" customHeight="1" x14ac:dyDescent="0.25">
      <c r="A15" s="448" t="s">
        <v>102</v>
      </c>
      <c r="B15" s="7" t="s">
        <v>399</v>
      </c>
      <c r="C15" s="1384"/>
      <c r="D15" s="1422"/>
      <c r="E15" s="852"/>
    </row>
    <row r="16" spans="1:5" s="367" customFormat="1" ht="12" customHeight="1" x14ac:dyDescent="0.25">
      <c r="A16" s="448" t="s">
        <v>112</v>
      </c>
      <c r="B16" s="8" t="s">
        <v>283</v>
      </c>
      <c r="C16" s="1388"/>
      <c r="D16" s="1423"/>
      <c r="E16" s="858"/>
    </row>
    <row r="17" spans="1:5" s="455" customFormat="1" ht="12" customHeight="1" x14ac:dyDescent="0.25">
      <c r="A17" s="448" t="s">
        <v>113</v>
      </c>
      <c r="B17" s="8" t="s">
        <v>284</v>
      </c>
      <c r="C17" s="1384"/>
      <c r="D17" s="1422"/>
      <c r="E17" s="852"/>
    </row>
    <row r="18" spans="1:5" s="455" customFormat="1" ht="12" customHeight="1" x14ac:dyDescent="0.25">
      <c r="A18" s="448" t="s">
        <v>114</v>
      </c>
      <c r="B18" s="8" t="s">
        <v>435</v>
      </c>
      <c r="C18" s="732"/>
      <c r="D18" s="1272"/>
      <c r="E18" s="853"/>
    </row>
    <row r="19" spans="1:5" s="455" customFormat="1" ht="12" customHeight="1" thickBot="1" x14ac:dyDescent="0.3">
      <c r="A19" s="448" t="s">
        <v>115</v>
      </c>
      <c r="B19" s="7" t="s">
        <v>285</v>
      </c>
      <c r="C19" s="732"/>
      <c r="D19" s="1272"/>
      <c r="E19" s="853"/>
    </row>
    <row r="20" spans="1:5" s="367" customFormat="1" ht="12" customHeight="1" thickBot="1" x14ac:dyDescent="0.3">
      <c r="A20" s="192" t="s">
        <v>19</v>
      </c>
      <c r="B20" s="233" t="s">
        <v>400</v>
      </c>
      <c r="C20" s="311"/>
      <c r="D20" s="739"/>
      <c r="E20" s="360">
        <f>SUM(E21:E23)</f>
        <v>0</v>
      </c>
    </row>
    <row r="21" spans="1:5" s="455" customFormat="1" ht="12" customHeight="1" x14ac:dyDescent="0.25">
      <c r="A21" s="448" t="s">
        <v>103</v>
      </c>
      <c r="B21" s="9" t="s">
        <v>257</v>
      </c>
      <c r="C21" s="1384"/>
      <c r="D21" s="1422"/>
      <c r="E21" s="852"/>
    </row>
    <row r="22" spans="1:5" s="455" customFormat="1" ht="12" customHeight="1" x14ac:dyDescent="0.25">
      <c r="A22" s="448" t="s">
        <v>104</v>
      </c>
      <c r="B22" s="8" t="s">
        <v>401</v>
      </c>
      <c r="C22" s="1384"/>
      <c r="D22" s="1422"/>
      <c r="E22" s="852"/>
    </row>
    <row r="23" spans="1:5" s="455" customFormat="1" ht="12" customHeight="1" x14ac:dyDescent="0.25">
      <c r="A23" s="448" t="s">
        <v>105</v>
      </c>
      <c r="B23" s="8" t="s">
        <v>402</v>
      </c>
      <c r="C23" s="1384"/>
      <c r="D23" s="1422"/>
      <c r="E23" s="852"/>
    </row>
    <row r="24" spans="1:5" s="455" customFormat="1" ht="12" customHeight="1" thickBot="1" x14ac:dyDescent="0.3">
      <c r="A24" s="448" t="s">
        <v>106</v>
      </c>
      <c r="B24" s="8" t="s">
        <v>524</v>
      </c>
      <c r="C24" s="1384"/>
      <c r="D24" s="1422"/>
      <c r="E24" s="852"/>
    </row>
    <row r="25" spans="1:5" s="455" customFormat="1" ht="12" customHeight="1" thickBot="1" x14ac:dyDescent="0.3">
      <c r="A25" s="200" t="s">
        <v>20</v>
      </c>
      <c r="B25" s="123" t="s">
        <v>173</v>
      </c>
      <c r="C25" s="311"/>
      <c r="D25" s="739"/>
      <c r="E25" s="359"/>
    </row>
    <row r="26" spans="1:5" s="455" customFormat="1" ht="12" customHeight="1" thickBot="1" x14ac:dyDescent="0.3">
      <c r="A26" s="200" t="s">
        <v>21</v>
      </c>
      <c r="B26" s="123" t="s">
        <v>403</v>
      </c>
      <c r="C26" s="311"/>
      <c r="D26" s="739"/>
      <c r="E26" s="360">
        <f>+E27+E28</f>
        <v>0</v>
      </c>
    </row>
    <row r="27" spans="1:5" s="455" customFormat="1" ht="12" customHeight="1" x14ac:dyDescent="0.25">
      <c r="A27" s="449" t="s">
        <v>267</v>
      </c>
      <c r="B27" s="450" t="s">
        <v>401</v>
      </c>
      <c r="C27" s="1389"/>
      <c r="D27" s="1424"/>
      <c r="E27" s="859"/>
    </row>
    <row r="28" spans="1:5" s="455" customFormat="1" ht="12" customHeight="1" x14ac:dyDescent="0.25">
      <c r="A28" s="449" t="s">
        <v>268</v>
      </c>
      <c r="B28" s="451" t="s">
        <v>404</v>
      </c>
      <c r="C28" s="738"/>
      <c r="D28" s="1276"/>
      <c r="E28" s="854"/>
    </row>
    <row r="29" spans="1:5" s="455" customFormat="1" ht="12" customHeight="1" thickBot="1" x14ac:dyDescent="0.3">
      <c r="A29" s="448" t="s">
        <v>269</v>
      </c>
      <c r="B29" s="139" t="s">
        <v>525</v>
      </c>
      <c r="C29" s="1421"/>
      <c r="D29" s="1425"/>
      <c r="E29" s="883"/>
    </row>
    <row r="30" spans="1:5" s="455" customFormat="1" ht="12" customHeight="1" thickBot="1" x14ac:dyDescent="0.3">
      <c r="A30" s="200" t="s">
        <v>22</v>
      </c>
      <c r="B30" s="123" t="s">
        <v>405</v>
      </c>
      <c r="C30" s="311"/>
      <c r="D30" s="739"/>
      <c r="E30" s="360">
        <f>+E31+E32+E33</f>
        <v>0</v>
      </c>
    </row>
    <row r="31" spans="1:5" s="455" customFormat="1" ht="12" customHeight="1" x14ac:dyDescent="0.25">
      <c r="A31" s="449" t="s">
        <v>90</v>
      </c>
      <c r="B31" s="450" t="s">
        <v>290</v>
      </c>
      <c r="C31" s="1389"/>
      <c r="D31" s="1424"/>
      <c r="E31" s="859"/>
    </row>
    <row r="32" spans="1:5" s="455" customFormat="1" ht="12" customHeight="1" x14ac:dyDescent="0.25">
      <c r="A32" s="449" t="s">
        <v>91</v>
      </c>
      <c r="B32" s="451" t="s">
        <v>291</v>
      </c>
      <c r="C32" s="738"/>
      <c r="D32" s="1276"/>
      <c r="E32" s="854"/>
    </row>
    <row r="33" spans="1:5" s="455" customFormat="1" ht="12" customHeight="1" thickBot="1" x14ac:dyDescent="0.3">
      <c r="A33" s="448" t="s">
        <v>92</v>
      </c>
      <c r="B33" s="139" t="s">
        <v>292</v>
      </c>
      <c r="C33" s="1421"/>
      <c r="D33" s="1425"/>
      <c r="E33" s="883"/>
    </row>
    <row r="34" spans="1:5" s="367" customFormat="1" ht="12" customHeight="1" thickBot="1" x14ac:dyDescent="0.3">
      <c r="A34" s="200" t="s">
        <v>23</v>
      </c>
      <c r="B34" s="123" t="s">
        <v>375</v>
      </c>
      <c r="C34" s="311"/>
      <c r="D34" s="739"/>
      <c r="E34" s="359"/>
    </row>
    <row r="35" spans="1:5" s="367" customFormat="1" ht="12" customHeight="1" thickBot="1" x14ac:dyDescent="0.3">
      <c r="A35" s="200" t="s">
        <v>24</v>
      </c>
      <c r="B35" s="123" t="s">
        <v>406</v>
      </c>
      <c r="C35" s="311"/>
      <c r="D35" s="739"/>
      <c r="E35" s="359"/>
    </row>
    <row r="36" spans="1:5" s="367" customFormat="1" ht="12" customHeight="1" thickBot="1" x14ac:dyDescent="0.3">
      <c r="A36" s="192" t="s">
        <v>25</v>
      </c>
      <c r="B36" s="123" t="s">
        <v>526</v>
      </c>
      <c r="C36" s="311"/>
      <c r="D36" s="739"/>
      <c r="E36" s="360">
        <f>+E8+E20+E25+E26+E30+E34+E35</f>
        <v>0</v>
      </c>
    </row>
    <row r="37" spans="1:5" s="367" customFormat="1" ht="12" customHeight="1" thickBot="1" x14ac:dyDescent="0.3">
      <c r="A37" s="234" t="s">
        <v>26</v>
      </c>
      <c r="B37" s="123" t="s">
        <v>408</v>
      </c>
      <c r="C37" s="311"/>
      <c r="D37" s="739"/>
      <c r="E37" s="360">
        <f>+E38+E39+E40</f>
        <v>0</v>
      </c>
    </row>
    <row r="38" spans="1:5" s="367" customFormat="1" ht="12" customHeight="1" x14ac:dyDescent="0.25">
      <c r="A38" s="449" t="s">
        <v>409</v>
      </c>
      <c r="B38" s="450" t="s">
        <v>235</v>
      </c>
      <c r="C38" s="1389"/>
      <c r="D38" s="1424"/>
      <c r="E38" s="859"/>
    </row>
    <row r="39" spans="1:5" s="367" customFormat="1" ht="12" customHeight="1" x14ac:dyDescent="0.25">
      <c r="A39" s="449" t="s">
        <v>410</v>
      </c>
      <c r="B39" s="451" t="s">
        <v>2</v>
      </c>
      <c r="C39" s="738"/>
      <c r="D39" s="1276"/>
      <c r="E39" s="854"/>
    </row>
    <row r="40" spans="1:5" s="455" customFormat="1" ht="12" customHeight="1" thickBot="1" x14ac:dyDescent="0.3">
      <c r="A40" s="448" t="s">
        <v>411</v>
      </c>
      <c r="B40" s="139" t="s">
        <v>412</v>
      </c>
      <c r="C40" s="1421"/>
      <c r="D40" s="1425"/>
      <c r="E40" s="883"/>
    </row>
    <row r="41" spans="1:5" s="455" customFormat="1" ht="15.15" customHeight="1" thickBot="1" x14ac:dyDescent="0.25">
      <c r="A41" s="234" t="s">
        <v>27</v>
      </c>
      <c r="B41" s="235" t="s">
        <v>413</v>
      </c>
      <c r="C41" s="884"/>
      <c r="D41" s="885"/>
      <c r="E41" s="363">
        <f>+E36+E37</f>
        <v>0</v>
      </c>
    </row>
    <row r="42" spans="1:5" s="455" customFormat="1" ht="15.15" customHeight="1" x14ac:dyDescent="0.25">
      <c r="A42" s="236"/>
      <c r="B42" s="237"/>
      <c r="C42" s="361"/>
    </row>
    <row r="43" spans="1:5" ht="13.8" thickBot="1" x14ac:dyDescent="0.3">
      <c r="A43" s="238"/>
      <c r="B43" s="239"/>
      <c r="C43" s="362"/>
    </row>
    <row r="44" spans="1:5" s="454" customFormat="1" ht="16.5" customHeight="1" thickBot="1" x14ac:dyDescent="0.3">
      <c r="A44" s="1714" t="s">
        <v>56</v>
      </c>
      <c r="B44" s="1759"/>
      <c r="C44" s="1759"/>
      <c r="D44" s="1759"/>
      <c r="E44" s="1760"/>
    </row>
    <row r="45" spans="1:5" s="456" customFormat="1" ht="12" customHeight="1" thickBot="1" x14ac:dyDescent="0.3">
      <c r="A45" s="200" t="s">
        <v>18</v>
      </c>
      <c r="B45" s="123" t="s">
        <v>414</v>
      </c>
      <c r="C45" s="311"/>
      <c r="D45" s="739"/>
      <c r="E45" s="360">
        <f>SUM(E46:E50)</f>
        <v>0</v>
      </c>
    </row>
    <row r="46" spans="1:5" ht="12" customHeight="1" x14ac:dyDescent="0.25">
      <c r="A46" s="448" t="s">
        <v>97</v>
      </c>
      <c r="B46" s="9" t="s">
        <v>49</v>
      </c>
      <c r="C46" s="1389"/>
      <c r="D46" s="1424"/>
      <c r="E46" s="859"/>
    </row>
    <row r="47" spans="1:5" ht="12" customHeight="1" x14ac:dyDescent="0.25">
      <c r="A47" s="448" t="s">
        <v>98</v>
      </c>
      <c r="B47" s="8" t="s">
        <v>182</v>
      </c>
      <c r="C47" s="736"/>
      <c r="D47" s="1274"/>
      <c r="E47" s="855"/>
    </row>
    <row r="48" spans="1:5" ht="12" customHeight="1" x14ac:dyDescent="0.25">
      <c r="A48" s="448" t="s">
        <v>99</v>
      </c>
      <c r="B48" s="8" t="s">
        <v>139</v>
      </c>
      <c r="C48" s="736"/>
      <c r="D48" s="1274"/>
      <c r="E48" s="855"/>
    </row>
    <row r="49" spans="1:5" ht="12" customHeight="1" x14ac:dyDescent="0.25">
      <c r="A49" s="448" t="s">
        <v>100</v>
      </c>
      <c r="B49" s="8" t="s">
        <v>183</v>
      </c>
      <c r="C49" s="736"/>
      <c r="D49" s="1274"/>
      <c r="E49" s="855"/>
    </row>
    <row r="50" spans="1:5" ht="12" customHeight="1" thickBot="1" x14ac:dyDescent="0.3">
      <c r="A50" s="448" t="s">
        <v>147</v>
      </c>
      <c r="B50" s="8" t="s">
        <v>184</v>
      </c>
      <c r="C50" s="736"/>
      <c r="D50" s="1274"/>
      <c r="E50" s="855"/>
    </row>
    <row r="51" spans="1:5" ht="12" customHeight="1" thickBot="1" x14ac:dyDescent="0.3">
      <c r="A51" s="200" t="s">
        <v>19</v>
      </c>
      <c r="B51" s="123" t="s">
        <v>415</v>
      </c>
      <c r="C51" s="311"/>
      <c r="D51" s="739"/>
      <c r="E51" s="360">
        <f>SUM(E52:E54)</f>
        <v>0</v>
      </c>
    </row>
    <row r="52" spans="1:5" s="456" customFormat="1" ht="12" customHeight="1" x14ac:dyDescent="0.25">
      <c r="A52" s="448" t="s">
        <v>103</v>
      </c>
      <c r="B52" s="9" t="s">
        <v>229</v>
      </c>
      <c r="C52" s="1389"/>
      <c r="D52" s="1424"/>
      <c r="E52" s="859"/>
    </row>
    <row r="53" spans="1:5" ht="12" customHeight="1" x14ac:dyDescent="0.25">
      <c r="A53" s="448" t="s">
        <v>104</v>
      </c>
      <c r="B53" s="8" t="s">
        <v>186</v>
      </c>
      <c r="C53" s="736"/>
      <c r="D53" s="1274"/>
      <c r="E53" s="855"/>
    </row>
    <row r="54" spans="1:5" ht="12" customHeight="1" x14ac:dyDescent="0.25">
      <c r="A54" s="448" t="s">
        <v>105</v>
      </c>
      <c r="B54" s="8" t="s">
        <v>57</v>
      </c>
      <c r="C54" s="736"/>
      <c r="D54" s="1274"/>
      <c r="E54" s="855"/>
    </row>
    <row r="55" spans="1:5" ht="12" customHeight="1" thickBot="1" x14ac:dyDescent="0.3">
      <c r="A55" s="448" t="s">
        <v>106</v>
      </c>
      <c r="B55" s="8" t="s">
        <v>523</v>
      </c>
      <c r="C55" s="736"/>
      <c r="D55" s="1274"/>
      <c r="E55" s="855"/>
    </row>
    <row r="56" spans="1:5" ht="15.15" customHeight="1" thickBot="1" x14ac:dyDescent="0.3">
      <c r="A56" s="200" t="s">
        <v>20</v>
      </c>
      <c r="B56" s="123" t="s">
        <v>13</v>
      </c>
      <c r="C56" s="311"/>
      <c r="D56" s="739"/>
      <c r="E56" s="359"/>
    </row>
    <row r="57" spans="1:5" ht="13.8" thickBot="1" x14ac:dyDescent="0.3">
      <c r="A57" s="200" t="s">
        <v>21</v>
      </c>
      <c r="B57" s="242" t="s">
        <v>528</v>
      </c>
      <c r="C57" s="884"/>
      <c r="D57" s="885"/>
      <c r="E57" s="363">
        <f>+E45+E51+E56</f>
        <v>0</v>
      </c>
    </row>
    <row r="58" spans="1:5" ht="15.15" customHeight="1" thickBot="1" x14ac:dyDescent="0.3">
      <c r="C58" s="616"/>
      <c r="D58" s="616"/>
    </row>
    <row r="59" spans="1:5" ht="14.4" customHeight="1" thickBot="1" x14ac:dyDescent="0.3">
      <c r="A59" s="874" t="s">
        <v>801</v>
      </c>
      <c r="B59" s="875"/>
      <c r="C59" s="1413"/>
      <c r="D59" s="1413"/>
      <c r="E59" s="873"/>
    </row>
    <row r="60" spans="1:5" ht="13.8" thickBot="1" x14ac:dyDescent="0.3">
      <c r="A60" s="876" t="s">
        <v>802</v>
      </c>
      <c r="B60" s="877"/>
      <c r="C60" s="1413"/>
      <c r="D60" s="1413"/>
      <c r="E60" s="87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G14"/>
  <sheetViews>
    <sheetView view="pageBreakPreview" zoomScale="90" zoomScaleNormal="120" zoomScaleSheetLayoutView="90" workbookViewId="0">
      <selection activeCell="C68" sqref="C68"/>
    </sheetView>
  </sheetViews>
  <sheetFormatPr defaultColWidth="9.33203125" defaultRowHeight="13.8" x14ac:dyDescent="0.25"/>
  <cols>
    <col min="1" max="1" width="5.6640625" style="147" customWidth="1"/>
    <col min="2" max="2" width="35.6640625" style="147" customWidth="1"/>
    <col min="3" max="6" width="14" style="147" customWidth="1"/>
    <col min="7" max="16384" width="9.33203125" style="147"/>
  </cols>
  <sheetData>
    <row r="2" spans="1:7" x14ac:dyDescent="0.25">
      <c r="B2" s="1560" t="str">
        <f>CONCATENATE("3. melléklet ",ALAPADATOK!A7," ",ALAPADATOK!B7," ",ALAPADATOK!C7," ",ALAPADATOK!D7," ",ALAPADATOK!E7," ",ALAPADATOK!F7," ",ALAPADATOK!G7," ",ALAPADATOK!H7)</f>
        <v>3. melléklet a … / 2019 ( VI. …. ) önkormányzati rendelethez</v>
      </c>
      <c r="C2" s="1560"/>
      <c r="D2" s="1560"/>
      <c r="E2" s="1560"/>
      <c r="F2" s="1560"/>
    </row>
    <row r="4" spans="1:7" ht="33.15" customHeight="1" x14ac:dyDescent="0.25">
      <c r="A4" s="1561" t="str">
        <f>CONCATENATE(ALAPADATOK!A3," adósságot keletkeztető ügyletekből és kezességvállalásokból fennálló kötelezettségei")</f>
        <v>Hercegkút Község Önkormányzata adósságot keletkeztető ügyletekből és kezességvállalásokból fennálló kötelezettségei</v>
      </c>
      <c r="B4" s="1561"/>
      <c r="C4" s="1561"/>
      <c r="D4" s="1561"/>
      <c r="E4" s="1561"/>
      <c r="F4" s="1561"/>
    </row>
    <row r="5" spans="1:7" ht="15.9" customHeight="1" thickBot="1" x14ac:dyDescent="0.35">
      <c r="A5" s="148"/>
      <c r="B5" s="148"/>
      <c r="C5" s="1562"/>
      <c r="D5" s="1562"/>
      <c r="E5" s="1569" t="str">
        <f>'KV_2.2.sz.mell.'!E2</f>
        <v>Forintban!</v>
      </c>
      <c r="F5" s="1569"/>
      <c r="G5" s="154"/>
    </row>
    <row r="6" spans="1:7" ht="63.15" customHeight="1" x14ac:dyDescent="0.25">
      <c r="A6" s="1565" t="s">
        <v>16</v>
      </c>
      <c r="B6" s="1567" t="s">
        <v>196</v>
      </c>
      <c r="C6" s="1567" t="s">
        <v>250</v>
      </c>
      <c r="D6" s="1567"/>
      <c r="E6" s="1567"/>
      <c r="F6" s="1563" t="s">
        <v>501</v>
      </c>
    </row>
    <row r="7" spans="1:7" ht="14.4" thickBot="1" x14ac:dyDescent="0.3">
      <c r="A7" s="1566"/>
      <c r="B7" s="1568"/>
      <c r="C7" s="477">
        <f>+LEFT(KV_ÖSSZEFÜGGÉSEK!A5,4)+1</f>
        <v>2020</v>
      </c>
      <c r="D7" s="477">
        <f>+C7+1</f>
        <v>2021</v>
      </c>
      <c r="E7" s="477">
        <f>+D7+1</f>
        <v>2022</v>
      </c>
      <c r="F7" s="1564"/>
    </row>
    <row r="8" spans="1:7" ht="14.4" thickBot="1" x14ac:dyDescent="0.3">
      <c r="A8" s="151"/>
      <c r="B8" s="152" t="s">
        <v>492</v>
      </c>
      <c r="C8" s="152" t="s">
        <v>493</v>
      </c>
      <c r="D8" s="152" t="s">
        <v>494</v>
      </c>
      <c r="E8" s="152" t="s">
        <v>496</v>
      </c>
      <c r="F8" s="153" t="s">
        <v>495</v>
      </c>
    </row>
    <row r="9" spans="1:7" x14ac:dyDescent="0.25">
      <c r="A9" s="150" t="s">
        <v>18</v>
      </c>
      <c r="B9" s="167"/>
      <c r="C9" s="514"/>
      <c r="D9" s="514"/>
      <c r="E9" s="514"/>
      <c r="F9" s="515">
        <f>SUM(C9:E9)</f>
        <v>0</v>
      </c>
    </row>
    <row r="10" spans="1:7" x14ac:dyDescent="0.25">
      <c r="A10" s="149" t="s">
        <v>19</v>
      </c>
      <c r="B10" s="168"/>
      <c r="C10" s="516"/>
      <c r="D10" s="516"/>
      <c r="E10" s="516"/>
      <c r="F10" s="517">
        <f>SUM(C10:E10)</f>
        <v>0</v>
      </c>
    </row>
    <row r="11" spans="1:7" x14ac:dyDescent="0.25">
      <c r="A11" s="149" t="s">
        <v>20</v>
      </c>
      <c r="B11" s="168"/>
      <c r="C11" s="516"/>
      <c r="D11" s="516"/>
      <c r="E11" s="516"/>
      <c r="F11" s="517">
        <f>SUM(C11:E11)</f>
        <v>0</v>
      </c>
    </row>
    <row r="12" spans="1:7" x14ac:dyDescent="0.25">
      <c r="A12" s="149" t="s">
        <v>21</v>
      </c>
      <c r="B12" s="168"/>
      <c r="C12" s="516"/>
      <c r="D12" s="516"/>
      <c r="E12" s="516"/>
      <c r="F12" s="517">
        <f>SUM(C12:E12)</f>
        <v>0</v>
      </c>
    </row>
    <row r="13" spans="1:7" ht="14.4" thickBot="1" x14ac:dyDescent="0.3">
      <c r="A13" s="155" t="s">
        <v>22</v>
      </c>
      <c r="B13" s="169"/>
      <c r="C13" s="518"/>
      <c r="D13" s="518"/>
      <c r="E13" s="518"/>
      <c r="F13" s="517">
        <f>SUM(C13:E13)</f>
        <v>0</v>
      </c>
    </row>
    <row r="14" spans="1:7" s="465" customFormat="1" ht="14.4" thickBot="1" x14ac:dyDescent="0.3">
      <c r="A14" s="464" t="s">
        <v>23</v>
      </c>
      <c r="B14" s="156" t="s">
        <v>197</v>
      </c>
      <c r="C14" s="519">
        <f>SUM(C9:C13)</f>
        <v>0</v>
      </c>
      <c r="D14" s="519">
        <f>SUM(D9:D13)</f>
        <v>0</v>
      </c>
      <c r="E14" s="519">
        <f>SUM(E9:E13)</f>
        <v>0</v>
      </c>
      <c r="F14" s="520">
        <f>SUM(F9:F13)</f>
        <v>0</v>
      </c>
    </row>
  </sheetData>
  <sheetProtection sheet="1"/>
  <mergeCells count="8">
    <mergeCell ref="B2:F2"/>
    <mergeCell ref="A4:F4"/>
    <mergeCell ref="C5:D5"/>
    <mergeCell ref="F6:F7"/>
    <mergeCell ref="A6:A7"/>
    <mergeCell ref="B6:B7"/>
    <mergeCell ref="C6:E6"/>
    <mergeCell ref="E5:F5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1-000000000000}">
  <sheetPr>
    <tabColor theme="5"/>
  </sheetPr>
  <dimension ref="A1:E60"/>
  <sheetViews>
    <sheetView view="pageBreakPreview" zoomScale="60" zoomScaleNormal="120" workbookViewId="0">
      <selection activeCell="O21" sqref="O21"/>
    </sheetView>
  </sheetViews>
  <sheetFormatPr defaultColWidth="9.33203125" defaultRowHeight="13.2" x14ac:dyDescent="0.25"/>
  <cols>
    <col min="1" max="1" width="13.77734375" style="243" customWidth="1"/>
    <col min="2" max="2" width="54.44140625" style="244" customWidth="1"/>
    <col min="3" max="5" width="15.77734375" style="244" customWidth="1"/>
    <col min="6" max="16384" width="9.33203125" style="244"/>
  </cols>
  <sheetData>
    <row r="1" spans="1:5" s="224" customFormat="1" ht="16.2" thickBot="1" x14ac:dyDescent="0.3">
      <c r="A1" s="594"/>
      <c r="B1" s="1672" t="str">
        <f>CONCATENATE("6.3.3. melléklet ",Z_ALAPADATOK!A8," ",Z_ALAPADATOK!B8," ",Z_ALAPADATOK!C8," ",Z_ALAPADATOK!D8," ",Z_ALAPADATOK!E8," ",Z_ALAPADATOK!F8," ",Z_ALAPADATOK!G8," ",Z_ALAPADATOK!H8)</f>
        <v>6.3.3. melléklet a Hercegkút Község Önkormányzat Polgármesterének 6 / 2020 ( VI.17. ) önkormányzati rendelethez</v>
      </c>
      <c r="C1" s="1764"/>
      <c r="D1" s="1764"/>
      <c r="E1" s="1764"/>
    </row>
    <row r="2" spans="1:5" s="452" customFormat="1" ht="25.5" customHeight="1" thickBot="1" x14ac:dyDescent="0.3">
      <c r="A2" s="879" t="s">
        <v>803</v>
      </c>
      <c r="B2" s="1761" t="str">
        <f>CONCATENATE('Z_6.3.2.sz.mell'!B2:D2)</f>
        <v>Hercegkúti Konyha</v>
      </c>
      <c r="C2" s="1762"/>
      <c r="D2" s="1763"/>
      <c r="E2" s="880" t="s">
        <v>59</v>
      </c>
    </row>
    <row r="3" spans="1:5" s="452" customFormat="1" ht="23.4" thickBot="1" x14ac:dyDescent="0.3">
      <c r="A3" s="879" t="s">
        <v>202</v>
      </c>
      <c r="B3" s="1761" t="s">
        <v>529</v>
      </c>
      <c r="C3" s="1762"/>
      <c r="D3" s="1763"/>
      <c r="E3" s="880" t="s">
        <v>430</v>
      </c>
    </row>
    <row r="4" spans="1:5" s="453" customFormat="1" ht="15.9" customHeight="1" thickBot="1" x14ac:dyDescent="0.35">
      <c r="A4" s="602"/>
      <c r="B4" s="602"/>
      <c r="C4" s="603"/>
      <c r="D4" s="867"/>
      <c r="E4" s="603" t="str">
        <f>'Z_6.3.2.sz.mell'!E4</f>
        <v xml:space="preserve"> Forintban!</v>
      </c>
    </row>
    <row r="5" spans="1:5" ht="23.4" thickBot="1" x14ac:dyDescent="0.3">
      <c r="A5" s="604" t="s">
        <v>204</v>
      </c>
      <c r="B5" s="605" t="s">
        <v>562</v>
      </c>
      <c r="C5" s="605" t="s">
        <v>799</v>
      </c>
      <c r="D5" s="869" t="s">
        <v>800</v>
      </c>
      <c r="E5" s="870" t="str">
        <f>CONCATENATE('Z_6.3.2.sz.mell'!E5)</f>
        <v>Teljesítés
2019. XII. 31.</v>
      </c>
    </row>
    <row r="6" spans="1:5" s="454" customFormat="1" ht="12.9" customHeight="1" thickBot="1" x14ac:dyDescent="0.3">
      <c r="A6" s="607" t="s">
        <v>492</v>
      </c>
      <c r="B6" s="608" t="s">
        <v>493</v>
      </c>
      <c r="C6" s="608" t="s">
        <v>494</v>
      </c>
      <c r="D6" s="881" t="s">
        <v>496</v>
      </c>
      <c r="E6" s="609" t="s">
        <v>495</v>
      </c>
    </row>
    <row r="7" spans="1:5" s="454" customFormat="1" ht="15.9" customHeight="1" thickBot="1" x14ac:dyDescent="0.3">
      <c r="A7" s="1714" t="s">
        <v>55</v>
      </c>
      <c r="B7" s="1759"/>
      <c r="C7" s="1759"/>
      <c r="D7" s="1759"/>
      <c r="E7" s="1760"/>
    </row>
    <row r="8" spans="1:5" s="367" customFormat="1" ht="12" customHeight="1" thickBot="1" x14ac:dyDescent="0.3">
      <c r="A8" s="192" t="s">
        <v>18</v>
      </c>
      <c r="B8" s="233" t="s">
        <v>519</v>
      </c>
      <c r="C8" s="311"/>
      <c r="D8" s="311"/>
      <c r="E8" s="316">
        <f>SUM(E9:E19)</f>
        <v>0</v>
      </c>
    </row>
    <row r="9" spans="1:5" s="367" customFormat="1" ht="12" customHeight="1" x14ac:dyDescent="0.25">
      <c r="A9" s="447" t="s">
        <v>97</v>
      </c>
      <c r="B9" s="10" t="s">
        <v>276</v>
      </c>
      <c r="C9" s="1387"/>
      <c r="D9" s="1387"/>
      <c r="E9" s="882"/>
    </row>
    <row r="10" spans="1:5" s="367" customFormat="1" ht="12" customHeight="1" x14ac:dyDescent="0.25">
      <c r="A10" s="448" t="s">
        <v>98</v>
      </c>
      <c r="B10" s="8" t="s">
        <v>277</v>
      </c>
      <c r="C10" s="1384"/>
      <c r="D10" s="1422"/>
      <c r="E10" s="852"/>
    </row>
    <row r="11" spans="1:5" s="367" customFormat="1" ht="12" customHeight="1" x14ac:dyDescent="0.25">
      <c r="A11" s="448" t="s">
        <v>99</v>
      </c>
      <c r="B11" s="8" t="s">
        <v>278</v>
      </c>
      <c r="C11" s="1384"/>
      <c r="D11" s="1422"/>
      <c r="E11" s="852"/>
    </row>
    <row r="12" spans="1:5" s="367" customFormat="1" ht="12" customHeight="1" x14ac:dyDescent="0.25">
      <c r="A12" s="448" t="s">
        <v>100</v>
      </c>
      <c r="B12" s="8" t="s">
        <v>279</v>
      </c>
      <c r="C12" s="1384"/>
      <c r="D12" s="1422"/>
      <c r="E12" s="852"/>
    </row>
    <row r="13" spans="1:5" s="367" customFormat="1" ht="12" customHeight="1" x14ac:dyDescent="0.25">
      <c r="A13" s="448" t="s">
        <v>147</v>
      </c>
      <c r="B13" s="8" t="s">
        <v>280</v>
      </c>
      <c r="C13" s="1384"/>
      <c r="D13" s="1422"/>
      <c r="E13" s="852"/>
    </row>
    <row r="14" spans="1:5" s="367" customFormat="1" ht="12" customHeight="1" x14ac:dyDescent="0.25">
      <c r="A14" s="448" t="s">
        <v>101</v>
      </c>
      <c r="B14" s="8" t="s">
        <v>398</v>
      </c>
      <c r="C14" s="1384"/>
      <c r="D14" s="1422"/>
      <c r="E14" s="852"/>
    </row>
    <row r="15" spans="1:5" s="367" customFormat="1" ht="12" customHeight="1" x14ac:dyDescent="0.25">
      <c r="A15" s="448" t="s">
        <v>102</v>
      </c>
      <c r="B15" s="7" t="s">
        <v>399</v>
      </c>
      <c r="C15" s="1384"/>
      <c r="D15" s="1422"/>
      <c r="E15" s="852"/>
    </row>
    <row r="16" spans="1:5" s="367" customFormat="1" ht="12" customHeight="1" x14ac:dyDescent="0.25">
      <c r="A16" s="448" t="s">
        <v>112</v>
      </c>
      <c r="B16" s="8" t="s">
        <v>283</v>
      </c>
      <c r="C16" s="1388"/>
      <c r="D16" s="1423"/>
      <c r="E16" s="858"/>
    </row>
    <row r="17" spans="1:5" s="455" customFormat="1" ht="12" customHeight="1" x14ac:dyDescent="0.25">
      <c r="A17" s="448" t="s">
        <v>113</v>
      </c>
      <c r="B17" s="8" t="s">
        <v>284</v>
      </c>
      <c r="C17" s="1384"/>
      <c r="D17" s="1422"/>
      <c r="E17" s="852"/>
    </row>
    <row r="18" spans="1:5" s="455" customFormat="1" ht="12" customHeight="1" x14ac:dyDescent="0.25">
      <c r="A18" s="448" t="s">
        <v>114</v>
      </c>
      <c r="B18" s="8" t="s">
        <v>435</v>
      </c>
      <c r="C18" s="732"/>
      <c r="D18" s="1272"/>
      <c r="E18" s="853"/>
    </row>
    <row r="19" spans="1:5" s="455" customFormat="1" ht="12" customHeight="1" thickBot="1" x14ac:dyDescent="0.3">
      <c r="A19" s="448" t="s">
        <v>115</v>
      </c>
      <c r="B19" s="7" t="s">
        <v>285</v>
      </c>
      <c r="C19" s="732"/>
      <c r="D19" s="1272"/>
      <c r="E19" s="853"/>
    </row>
    <row r="20" spans="1:5" s="367" customFormat="1" ht="12" customHeight="1" thickBot="1" x14ac:dyDescent="0.3">
      <c r="A20" s="192" t="s">
        <v>19</v>
      </c>
      <c r="B20" s="233" t="s">
        <v>400</v>
      </c>
      <c r="C20" s="311"/>
      <c r="D20" s="739"/>
      <c r="E20" s="360">
        <f>SUM(E21:E23)</f>
        <v>0</v>
      </c>
    </row>
    <row r="21" spans="1:5" s="455" customFormat="1" ht="12" customHeight="1" x14ac:dyDescent="0.25">
      <c r="A21" s="448" t="s">
        <v>103</v>
      </c>
      <c r="B21" s="9" t="s">
        <v>257</v>
      </c>
      <c r="C21" s="1384"/>
      <c r="D21" s="1422"/>
      <c r="E21" s="852"/>
    </row>
    <row r="22" spans="1:5" s="455" customFormat="1" ht="12" customHeight="1" x14ac:dyDescent="0.25">
      <c r="A22" s="448" t="s">
        <v>104</v>
      </c>
      <c r="B22" s="8" t="s">
        <v>401</v>
      </c>
      <c r="C22" s="1384"/>
      <c r="D22" s="1422"/>
      <c r="E22" s="852"/>
    </row>
    <row r="23" spans="1:5" s="455" customFormat="1" ht="12" customHeight="1" x14ac:dyDescent="0.25">
      <c r="A23" s="448" t="s">
        <v>105</v>
      </c>
      <c r="B23" s="8" t="s">
        <v>402</v>
      </c>
      <c r="C23" s="1384"/>
      <c r="D23" s="1422"/>
      <c r="E23" s="852"/>
    </row>
    <row r="24" spans="1:5" s="455" customFormat="1" ht="12" customHeight="1" thickBot="1" x14ac:dyDescent="0.3">
      <c r="A24" s="448" t="s">
        <v>106</v>
      </c>
      <c r="B24" s="8" t="s">
        <v>524</v>
      </c>
      <c r="C24" s="1384"/>
      <c r="D24" s="1422"/>
      <c r="E24" s="852"/>
    </row>
    <row r="25" spans="1:5" s="455" customFormat="1" ht="12" customHeight="1" thickBot="1" x14ac:dyDescent="0.3">
      <c r="A25" s="200" t="s">
        <v>20</v>
      </c>
      <c r="B25" s="123" t="s">
        <v>173</v>
      </c>
      <c r="C25" s="311"/>
      <c r="D25" s="739"/>
      <c r="E25" s="359"/>
    </row>
    <row r="26" spans="1:5" s="455" customFormat="1" ht="12" customHeight="1" thickBot="1" x14ac:dyDescent="0.3">
      <c r="A26" s="200" t="s">
        <v>21</v>
      </c>
      <c r="B26" s="123" t="s">
        <v>403</v>
      </c>
      <c r="C26" s="311"/>
      <c r="D26" s="739"/>
      <c r="E26" s="360">
        <f>+E27+E28</f>
        <v>0</v>
      </c>
    </row>
    <row r="27" spans="1:5" s="455" customFormat="1" ht="12" customHeight="1" x14ac:dyDescent="0.25">
      <c r="A27" s="449" t="s">
        <v>267</v>
      </c>
      <c r="B27" s="450" t="s">
        <v>401</v>
      </c>
      <c r="C27" s="1389"/>
      <c r="D27" s="1424"/>
      <c r="E27" s="859"/>
    </row>
    <row r="28" spans="1:5" s="455" customFormat="1" ht="12" customHeight="1" x14ac:dyDescent="0.25">
      <c r="A28" s="449" t="s">
        <v>268</v>
      </c>
      <c r="B28" s="451" t="s">
        <v>404</v>
      </c>
      <c r="C28" s="738"/>
      <c r="D28" s="1276"/>
      <c r="E28" s="854"/>
    </row>
    <row r="29" spans="1:5" s="455" customFormat="1" ht="12" customHeight="1" thickBot="1" x14ac:dyDescent="0.3">
      <c r="A29" s="448" t="s">
        <v>269</v>
      </c>
      <c r="B29" s="139" t="s">
        <v>525</v>
      </c>
      <c r="C29" s="1421"/>
      <c r="D29" s="1425"/>
      <c r="E29" s="883"/>
    </row>
    <row r="30" spans="1:5" s="455" customFormat="1" ht="12" customHeight="1" thickBot="1" x14ac:dyDescent="0.3">
      <c r="A30" s="200" t="s">
        <v>22</v>
      </c>
      <c r="B30" s="123" t="s">
        <v>405</v>
      </c>
      <c r="C30" s="311"/>
      <c r="D30" s="739"/>
      <c r="E30" s="360">
        <f>+E31+E32+E33</f>
        <v>0</v>
      </c>
    </row>
    <row r="31" spans="1:5" s="455" customFormat="1" ht="12" customHeight="1" x14ac:dyDescent="0.25">
      <c r="A31" s="449" t="s">
        <v>90</v>
      </c>
      <c r="B31" s="450" t="s">
        <v>290</v>
      </c>
      <c r="C31" s="1389"/>
      <c r="D31" s="1424"/>
      <c r="E31" s="859"/>
    </row>
    <row r="32" spans="1:5" s="455" customFormat="1" ht="12" customHeight="1" x14ac:dyDescent="0.25">
      <c r="A32" s="449" t="s">
        <v>91</v>
      </c>
      <c r="B32" s="451" t="s">
        <v>291</v>
      </c>
      <c r="C32" s="738"/>
      <c r="D32" s="1276"/>
      <c r="E32" s="854"/>
    </row>
    <row r="33" spans="1:5" s="455" customFormat="1" ht="12" customHeight="1" thickBot="1" x14ac:dyDescent="0.3">
      <c r="A33" s="448" t="s">
        <v>92</v>
      </c>
      <c r="B33" s="139" t="s">
        <v>292</v>
      </c>
      <c r="C33" s="1421"/>
      <c r="D33" s="1425"/>
      <c r="E33" s="883"/>
    </row>
    <row r="34" spans="1:5" s="367" customFormat="1" ht="12" customHeight="1" thickBot="1" x14ac:dyDescent="0.3">
      <c r="A34" s="200" t="s">
        <v>23</v>
      </c>
      <c r="B34" s="123" t="s">
        <v>375</v>
      </c>
      <c r="C34" s="311"/>
      <c r="D34" s="739"/>
      <c r="E34" s="359"/>
    </row>
    <row r="35" spans="1:5" s="367" customFormat="1" ht="12" customHeight="1" thickBot="1" x14ac:dyDescent="0.3">
      <c r="A35" s="200" t="s">
        <v>24</v>
      </c>
      <c r="B35" s="123" t="s">
        <v>406</v>
      </c>
      <c r="C35" s="311"/>
      <c r="D35" s="739"/>
      <c r="E35" s="359"/>
    </row>
    <row r="36" spans="1:5" s="367" customFormat="1" ht="12" customHeight="1" thickBot="1" x14ac:dyDescent="0.3">
      <c r="A36" s="192" t="s">
        <v>25</v>
      </c>
      <c r="B36" s="123" t="s">
        <v>526</v>
      </c>
      <c r="C36" s="311"/>
      <c r="D36" s="739"/>
      <c r="E36" s="360">
        <f>+E8+E20+E25+E26+E30+E34+E35</f>
        <v>0</v>
      </c>
    </row>
    <row r="37" spans="1:5" s="367" customFormat="1" ht="12" customHeight="1" thickBot="1" x14ac:dyDescent="0.3">
      <c r="A37" s="234" t="s">
        <v>26</v>
      </c>
      <c r="B37" s="123" t="s">
        <v>408</v>
      </c>
      <c r="C37" s="311"/>
      <c r="D37" s="739"/>
      <c r="E37" s="360">
        <f>+E38+E39+E40</f>
        <v>0</v>
      </c>
    </row>
    <row r="38" spans="1:5" s="367" customFormat="1" ht="12" customHeight="1" x14ac:dyDescent="0.25">
      <c r="A38" s="449" t="s">
        <v>409</v>
      </c>
      <c r="B38" s="450" t="s">
        <v>235</v>
      </c>
      <c r="C38" s="1389"/>
      <c r="D38" s="1424"/>
      <c r="E38" s="859"/>
    </row>
    <row r="39" spans="1:5" s="367" customFormat="1" ht="12" customHeight="1" x14ac:dyDescent="0.25">
      <c r="A39" s="449" t="s">
        <v>410</v>
      </c>
      <c r="B39" s="451" t="s">
        <v>2</v>
      </c>
      <c r="C39" s="738"/>
      <c r="D39" s="1276"/>
      <c r="E39" s="854"/>
    </row>
    <row r="40" spans="1:5" s="455" customFormat="1" ht="12" customHeight="1" thickBot="1" x14ac:dyDescent="0.3">
      <c r="A40" s="448" t="s">
        <v>411</v>
      </c>
      <c r="B40" s="139" t="s">
        <v>412</v>
      </c>
      <c r="C40" s="1421"/>
      <c r="D40" s="1425"/>
      <c r="E40" s="883"/>
    </row>
    <row r="41" spans="1:5" s="455" customFormat="1" ht="15.15" customHeight="1" thickBot="1" x14ac:dyDescent="0.25">
      <c r="A41" s="234" t="s">
        <v>27</v>
      </c>
      <c r="B41" s="235" t="s">
        <v>413</v>
      </c>
      <c r="C41" s="884"/>
      <c r="D41" s="885"/>
      <c r="E41" s="363">
        <f>+E36+E37</f>
        <v>0</v>
      </c>
    </row>
    <row r="42" spans="1:5" s="455" customFormat="1" ht="15.15" customHeight="1" x14ac:dyDescent="0.25">
      <c r="A42" s="236"/>
      <c r="B42" s="237"/>
      <c r="C42" s="361"/>
    </row>
    <row r="43" spans="1:5" ht="13.8" thickBot="1" x14ac:dyDescent="0.3">
      <c r="A43" s="238"/>
      <c r="B43" s="239"/>
      <c r="C43" s="362"/>
    </row>
    <row r="44" spans="1:5" s="454" customFormat="1" ht="16.5" customHeight="1" thickBot="1" x14ac:dyDescent="0.3">
      <c r="A44" s="1714" t="s">
        <v>56</v>
      </c>
      <c r="B44" s="1759"/>
      <c r="C44" s="1759"/>
      <c r="D44" s="1759"/>
      <c r="E44" s="1760"/>
    </row>
    <row r="45" spans="1:5" s="456" customFormat="1" ht="12" customHeight="1" thickBot="1" x14ac:dyDescent="0.3">
      <c r="A45" s="200" t="s">
        <v>18</v>
      </c>
      <c r="B45" s="123" t="s">
        <v>414</v>
      </c>
      <c r="C45" s="311"/>
      <c r="D45" s="739"/>
      <c r="E45" s="360">
        <f>SUM(E46:E50)</f>
        <v>0</v>
      </c>
    </row>
    <row r="46" spans="1:5" ht="12" customHeight="1" x14ac:dyDescent="0.25">
      <c r="A46" s="448" t="s">
        <v>97</v>
      </c>
      <c r="B46" s="9" t="s">
        <v>49</v>
      </c>
      <c r="C46" s="1389"/>
      <c r="D46" s="1424"/>
      <c r="E46" s="859"/>
    </row>
    <row r="47" spans="1:5" ht="12" customHeight="1" x14ac:dyDescent="0.25">
      <c r="A47" s="448" t="s">
        <v>98</v>
      </c>
      <c r="B47" s="8" t="s">
        <v>182</v>
      </c>
      <c r="C47" s="736"/>
      <c r="D47" s="1274"/>
      <c r="E47" s="855"/>
    </row>
    <row r="48" spans="1:5" ht="12" customHeight="1" x14ac:dyDescent="0.25">
      <c r="A48" s="448" t="s">
        <v>99</v>
      </c>
      <c r="B48" s="8" t="s">
        <v>139</v>
      </c>
      <c r="C48" s="736"/>
      <c r="D48" s="1274"/>
      <c r="E48" s="855"/>
    </row>
    <row r="49" spans="1:5" ht="12" customHeight="1" x14ac:dyDescent="0.25">
      <c r="A49" s="448" t="s">
        <v>100</v>
      </c>
      <c r="B49" s="8" t="s">
        <v>183</v>
      </c>
      <c r="C49" s="736"/>
      <c r="D49" s="1274"/>
      <c r="E49" s="855"/>
    </row>
    <row r="50" spans="1:5" ht="12" customHeight="1" thickBot="1" x14ac:dyDescent="0.3">
      <c r="A50" s="448" t="s">
        <v>147</v>
      </c>
      <c r="B50" s="8" t="s">
        <v>184</v>
      </c>
      <c r="C50" s="736"/>
      <c r="D50" s="1274"/>
      <c r="E50" s="855"/>
    </row>
    <row r="51" spans="1:5" ht="12" customHeight="1" thickBot="1" x14ac:dyDescent="0.3">
      <c r="A51" s="200" t="s">
        <v>19</v>
      </c>
      <c r="B51" s="123" t="s">
        <v>415</v>
      </c>
      <c r="C51" s="311"/>
      <c r="D51" s="739"/>
      <c r="E51" s="360">
        <f>SUM(E52:E54)</f>
        <v>0</v>
      </c>
    </row>
    <row r="52" spans="1:5" s="456" customFormat="1" ht="12" customHeight="1" x14ac:dyDescent="0.25">
      <c r="A52" s="448" t="s">
        <v>103</v>
      </c>
      <c r="B52" s="9" t="s">
        <v>229</v>
      </c>
      <c r="C52" s="1389"/>
      <c r="D52" s="1424"/>
      <c r="E52" s="859"/>
    </row>
    <row r="53" spans="1:5" ht="12" customHeight="1" x14ac:dyDescent="0.25">
      <c r="A53" s="448" t="s">
        <v>104</v>
      </c>
      <c r="B53" s="8" t="s">
        <v>186</v>
      </c>
      <c r="C53" s="736"/>
      <c r="D53" s="1274"/>
      <c r="E53" s="855"/>
    </row>
    <row r="54" spans="1:5" ht="12" customHeight="1" x14ac:dyDescent="0.25">
      <c r="A54" s="448" t="s">
        <v>105</v>
      </c>
      <c r="B54" s="8" t="s">
        <v>57</v>
      </c>
      <c r="C54" s="736"/>
      <c r="D54" s="1274"/>
      <c r="E54" s="855"/>
    </row>
    <row r="55" spans="1:5" ht="12" customHeight="1" thickBot="1" x14ac:dyDescent="0.3">
      <c r="A55" s="448" t="s">
        <v>106</v>
      </c>
      <c r="B55" s="8" t="s">
        <v>523</v>
      </c>
      <c r="C55" s="736"/>
      <c r="D55" s="1274"/>
      <c r="E55" s="855"/>
    </row>
    <row r="56" spans="1:5" ht="15.15" customHeight="1" thickBot="1" x14ac:dyDescent="0.3">
      <c r="A56" s="200" t="s">
        <v>20</v>
      </c>
      <c r="B56" s="123" t="s">
        <v>13</v>
      </c>
      <c r="C56" s="311"/>
      <c r="D56" s="739"/>
      <c r="E56" s="359"/>
    </row>
    <row r="57" spans="1:5" ht="13.8" thickBot="1" x14ac:dyDescent="0.3">
      <c r="A57" s="200" t="s">
        <v>21</v>
      </c>
      <c r="B57" s="242" t="s">
        <v>528</v>
      </c>
      <c r="C57" s="884"/>
      <c r="D57" s="885"/>
      <c r="E57" s="363">
        <f>+E45+E51+E56</f>
        <v>0</v>
      </c>
    </row>
    <row r="58" spans="1:5" ht="15.15" customHeight="1" thickBot="1" x14ac:dyDescent="0.3">
      <c r="C58" s="616"/>
      <c r="D58" s="616"/>
    </row>
    <row r="59" spans="1:5" ht="14.4" customHeight="1" thickBot="1" x14ac:dyDescent="0.3">
      <c r="A59" s="874" t="s">
        <v>801</v>
      </c>
      <c r="B59" s="875"/>
      <c r="C59" s="1413"/>
      <c r="D59" s="1413"/>
      <c r="E59" s="873"/>
    </row>
    <row r="60" spans="1:5" ht="13.8" thickBot="1" x14ac:dyDescent="0.3">
      <c r="A60" s="876" t="s">
        <v>802</v>
      </c>
      <c r="B60" s="877"/>
      <c r="C60" s="1413"/>
      <c r="D60" s="1413"/>
      <c r="E60" s="873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1-000000000000}">
  <sheetPr>
    <tabColor theme="5"/>
  </sheetPr>
  <dimension ref="A1:G40"/>
  <sheetViews>
    <sheetView view="pageBreakPreview" zoomScale="60" zoomScaleNormal="120" workbookViewId="0">
      <selection activeCell="A6" sqref="A6:E6"/>
    </sheetView>
  </sheetViews>
  <sheetFormatPr defaultColWidth="9.33203125" defaultRowHeight="13.2" x14ac:dyDescent="0.25"/>
  <cols>
    <col min="1" max="1" width="7" style="1426" customWidth="1"/>
    <col min="2" max="2" width="32" style="244" customWidth="1"/>
    <col min="3" max="3" width="12.44140625" style="244" customWidth="1"/>
    <col min="4" max="6" width="11.77734375" style="244" customWidth="1"/>
    <col min="7" max="7" width="12.77734375" style="244" customWidth="1"/>
    <col min="8" max="16384" width="9.33203125" style="244"/>
  </cols>
  <sheetData>
    <row r="1" spans="1:7" ht="18.75" customHeight="1" x14ac:dyDescent="0.25">
      <c r="A1" s="1767" t="str">
        <f>CONCATENATE("7. melléklet ",Z_ALAPADATOK!A8," ",Z_ALAPADATOK!B8," ",Z_ALAPADATOK!C8," ",Z_ALAPADATOK!D8," ",Z_ALAPADATOK!E8," ",Z_ALAPADATOK!F8," ",Z_ALAPADATOK!G8," ",Z_ALAPADATOK!H8)</f>
        <v>7. melléklet a Hercegkút Község Önkormányzat Polgármesterének 6 / 2020 ( VI.17. ) önkormányzati rendelethez</v>
      </c>
      <c r="B1" s="1768"/>
      <c r="C1" s="1768"/>
      <c r="D1" s="1768"/>
      <c r="E1" s="1768"/>
      <c r="F1" s="1768"/>
      <c r="G1" s="1768"/>
    </row>
    <row r="3" spans="1:7" ht="15.6" x14ac:dyDescent="0.25">
      <c r="A3" s="1769" t="s">
        <v>1079</v>
      </c>
      <c r="B3" s="1770"/>
      <c r="C3" s="1770"/>
      <c r="D3" s="1770"/>
      <c r="E3" s="1770"/>
      <c r="F3" s="1770"/>
      <c r="G3" s="1770"/>
    </row>
    <row r="5" spans="1:7" ht="14.4" thickBot="1" x14ac:dyDescent="0.3">
      <c r="G5" s="720" t="s">
        <v>563</v>
      </c>
    </row>
    <row r="6" spans="1:7" ht="17.25" customHeight="1" thickBot="1" x14ac:dyDescent="0.3">
      <c r="A6" s="1743" t="s">
        <v>16</v>
      </c>
      <c r="B6" s="1735" t="s">
        <v>1080</v>
      </c>
      <c r="C6" s="1735" t="s">
        <v>1081</v>
      </c>
      <c r="D6" s="1735" t="s">
        <v>1082</v>
      </c>
      <c r="E6" s="1773" t="s">
        <v>1083</v>
      </c>
      <c r="F6" s="1773"/>
      <c r="G6" s="1774"/>
    </row>
    <row r="7" spans="1:7" s="1427" customFormat="1" ht="57.75" customHeight="1" thickBot="1" x14ac:dyDescent="0.3">
      <c r="A7" s="1771"/>
      <c r="B7" s="1772"/>
      <c r="C7" s="1772"/>
      <c r="D7" s="1772"/>
      <c r="E7" s="190" t="s">
        <v>1084</v>
      </c>
      <c r="F7" s="190" t="s">
        <v>1085</v>
      </c>
      <c r="G7" s="191" t="s">
        <v>1086</v>
      </c>
    </row>
    <row r="8" spans="1:7" s="456" customFormat="1" ht="15" customHeight="1" thickBot="1" x14ac:dyDescent="0.3">
      <c r="A8" s="192" t="s">
        <v>492</v>
      </c>
      <c r="B8" s="193" t="s">
        <v>493</v>
      </c>
      <c r="C8" s="193" t="s">
        <v>494</v>
      </c>
      <c r="D8" s="193" t="s">
        <v>496</v>
      </c>
      <c r="E8" s="193" t="s">
        <v>1087</v>
      </c>
      <c r="F8" s="193" t="s">
        <v>497</v>
      </c>
      <c r="G8" s="194" t="s">
        <v>498</v>
      </c>
    </row>
    <row r="9" spans="1:7" ht="15" customHeight="1" x14ac:dyDescent="0.25">
      <c r="A9" s="1428" t="s">
        <v>18</v>
      </c>
      <c r="B9" s="1429" t="s">
        <v>1089</v>
      </c>
      <c r="C9" s="1430">
        <v>17206</v>
      </c>
      <c r="D9" s="1430"/>
      <c r="E9" s="1431">
        <f>C9+D9</f>
        <v>17206</v>
      </c>
      <c r="F9" s="1430">
        <v>17206</v>
      </c>
      <c r="G9" s="1432">
        <v>0</v>
      </c>
    </row>
    <row r="10" spans="1:7" ht="15" customHeight="1" x14ac:dyDescent="0.25">
      <c r="A10" s="1433" t="s">
        <v>19</v>
      </c>
      <c r="B10" s="1434" t="s">
        <v>1090</v>
      </c>
      <c r="C10" s="25">
        <v>60200</v>
      </c>
      <c r="D10" s="25"/>
      <c r="E10" s="1431">
        <f t="shared" ref="E10:E39" si="0">C10+D10</f>
        <v>60200</v>
      </c>
      <c r="F10" s="25">
        <v>60200</v>
      </c>
      <c r="G10" s="975">
        <v>0</v>
      </c>
    </row>
    <row r="11" spans="1:7" ht="15" customHeight="1" x14ac:dyDescent="0.25">
      <c r="A11" s="1433" t="s">
        <v>20</v>
      </c>
      <c r="B11" s="1434"/>
      <c r="C11" s="25"/>
      <c r="D11" s="25"/>
      <c r="E11" s="1431">
        <f t="shared" si="0"/>
        <v>0</v>
      </c>
      <c r="F11" s="25"/>
      <c r="G11" s="975"/>
    </row>
    <row r="12" spans="1:7" ht="15" customHeight="1" x14ac:dyDescent="0.25">
      <c r="A12" s="1433" t="s">
        <v>21</v>
      </c>
      <c r="B12" s="1434"/>
      <c r="C12" s="25"/>
      <c r="D12" s="25"/>
      <c r="E12" s="1431">
        <f t="shared" si="0"/>
        <v>0</v>
      </c>
      <c r="F12" s="25"/>
      <c r="G12" s="975"/>
    </row>
    <row r="13" spans="1:7" ht="15" customHeight="1" x14ac:dyDescent="0.25">
      <c r="A13" s="1433" t="s">
        <v>22</v>
      </c>
      <c r="B13" s="1434"/>
      <c r="C13" s="25"/>
      <c r="D13" s="25"/>
      <c r="E13" s="1431">
        <f t="shared" si="0"/>
        <v>0</v>
      </c>
      <c r="F13" s="25"/>
      <c r="G13" s="975"/>
    </row>
    <row r="14" spans="1:7" ht="15" customHeight="1" x14ac:dyDescent="0.25">
      <c r="A14" s="1433" t="s">
        <v>23</v>
      </c>
      <c r="B14" s="1434"/>
      <c r="C14" s="25"/>
      <c r="D14" s="25"/>
      <c r="E14" s="1431">
        <f t="shared" si="0"/>
        <v>0</v>
      </c>
      <c r="F14" s="25"/>
      <c r="G14" s="975"/>
    </row>
    <row r="15" spans="1:7" ht="15" customHeight="1" x14ac:dyDescent="0.25">
      <c r="A15" s="1433" t="s">
        <v>24</v>
      </c>
      <c r="B15" s="1434"/>
      <c r="C15" s="25"/>
      <c r="D15" s="25"/>
      <c r="E15" s="1431">
        <f t="shared" si="0"/>
        <v>0</v>
      </c>
      <c r="F15" s="25"/>
      <c r="G15" s="975"/>
    </row>
    <row r="16" spans="1:7" ht="15" customHeight="1" x14ac:dyDescent="0.25">
      <c r="A16" s="1433" t="s">
        <v>25</v>
      </c>
      <c r="B16" s="1434"/>
      <c r="C16" s="25"/>
      <c r="D16" s="25"/>
      <c r="E16" s="1431">
        <f t="shared" si="0"/>
        <v>0</v>
      </c>
      <c r="F16" s="25"/>
      <c r="G16" s="975"/>
    </row>
    <row r="17" spans="1:7" ht="15" customHeight="1" x14ac:dyDescent="0.25">
      <c r="A17" s="1433" t="s">
        <v>26</v>
      </c>
      <c r="B17" s="1434"/>
      <c r="C17" s="25"/>
      <c r="D17" s="25"/>
      <c r="E17" s="1431">
        <f t="shared" si="0"/>
        <v>0</v>
      </c>
      <c r="F17" s="25"/>
      <c r="G17" s="975"/>
    </row>
    <row r="18" spans="1:7" ht="15" customHeight="1" x14ac:dyDescent="0.25">
      <c r="A18" s="1433" t="s">
        <v>27</v>
      </c>
      <c r="B18" s="1434"/>
      <c r="C18" s="25"/>
      <c r="D18" s="25"/>
      <c r="E18" s="1431">
        <f t="shared" si="0"/>
        <v>0</v>
      </c>
      <c r="F18" s="25"/>
      <c r="G18" s="975"/>
    </row>
    <row r="19" spans="1:7" ht="15" customHeight="1" x14ac:dyDescent="0.25">
      <c r="A19" s="1433" t="s">
        <v>28</v>
      </c>
      <c r="B19" s="1434"/>
      <c r="C19" s="25"/>
      <c r="D19" s="25"/>
      <c r="E19" s="1431">
        <f t="shared" si="0"/>
        <v>0</v>
      </c>
      <c r="F19" s="25"/>
      <c r="G19" s="975"/>
    </row>
    <row r="20" spans="1:7" ht="15" customHeight="1" x14ac:dyDescent="0.25">
      <c r="A20" s="1433" t="s">
        <v>29</v>
      </c>
      <c r="B20" s="1434"/>
      <c r="C20" s="25"/>
      <c r="D20" s="25"/>
      <c r="E20" s="1431">
        <f t="shared" si="0"/>
        <v>0</v>
      </c>
      <c r="F20" s="25"/>
      <c r="G20" s="975"/>
    </row>
    <row r="21" spans="1:7" ht="15" customHeight="1" x14ac:dyDescent="0.25">
      <c r="A21" s="1433" t="s">
        <v>30</v>
      </c>
      <c r="B21" s="1434"/>
      <c r="C21" s="25"/>
      <c r="D21" s="25"/>
      <c r="E21" s="1431">
        <f t="shared" si="0"/>
        <v>0</v>
      </c>
      <c r="F21" s="25"/>
      <c r="G21" s="975"/>
    </row>
    <row r="22" spans="1:7" ht="15" customHeight="1" x14ac:dyDescent="0.25">
      <c r="A22" s="1433" t="s">
        <v>31</v>
      </c>
      <c r="B22" s="1434"/>
      <c r="C22" s="25"/>
      <c r="D22" s="25"/>
      <c r="E22" s="1431">
        <f t="shared" si="0"/>
        <v>0</v>
      </c>
      <c r="F22" s="25"/>
      <c r="G22" s="975"/>
    </row>
    <row r="23" spans="1:7" ht="15" customHeight="1" x14ac:dyDescent="0.25">
      <c r="A23" s="1433" t="s">
        <v>32</v>
      </c>
      <c r="B23" s="1434"/>
      <c r="C23" s="25"/>
      <c r="D23" s="25"/>
      <c r="E23" s="1431">
        <f t="shared" si="0"/>
        <v>0</v>
      </c>
      <c r="F23" s="25"/>
      <c r="G23" s="975"/>
    </row>
    <row r="24" spans="1:7" ht="15" customHeight="1" x14ac:dyDescent="0.25">
      <c r="A24" s="1433" t="s">
        <v>33</v>
      </c>
      <c r="B24" s="1434"/>
      <c r="C24" s="25"/>
      <c r="D24" s="25"/>
      <c r="E24" s="1431">
        <f t="shared" si="0"/>
        <v>0</v>
      </c>
      <c r="F24" s="25"/>
      <c r="G24" s="975"/>
    </row>
    <row r="25" spans="1:7" ht="15" customHeight="1" x14ac:dyDescent="0.25">
      <c r="A25" s="1433" t="s">
        <v>34</v>
      </c>
      <c r="B25" s="1434"/>
      <c r="C25" s="25"/>
      <c r="D25" s="25"/>
      <c r="E25" s="1431">
        <f t="shared" si="0"/>
        <v>0</v>
      </c>
      <c r="F25" s="25"/>
      <c r="G25" s="975"/>
    </row>
    <row r="26" spans="1:7" ht="15" customHeight="1" x14ac:dyDescent="0.25">
      <c r="A26" s="1433" t="s">
        <v>35</v>
      </c>
      <c r="B26" s="1434"/>
      <c r="C26" s="25"/>
      <c r="D26" s="25"/>
      <c r="E26" s="1431">
        <f t="shared" si="0"/>
        <v>0</v>
      </c>
      <c r="F26" s="25"/>
      <c r="G26" s="975"/>
    </row>
    <row r="27" spans="1:7" ht="15" customHeight="1" x14ac:dyDescent="0.25">
      <c r="A27" s="1433" t="s">
        <v>36</v>
      </c>
      <c r="B27" s="1434"/>
      <c r="C27" s="25"/>
      <c r="D27" s="25"/>
      <c r="E27" s="1431">
        <f t="shared" si="0"/>
        <v>0</v>
      </c>
      <c r="F27" s="25"/>
      <c r="G27" s="975"/>
    </row>
    <row r="28" spans="1:7" ht="15" customHeight="1" x14ac:dyDescent="0.25">
      <c r="A28" s="1433" t="s">
        <v>37</v>
      </c>
      <c r="B28" s="1434"/>
      <c r="C28" s="25"/>
      <c r="D28" s="25"/>
      <c r="E28" s="1431">
        <f t="shared" si="0"/>
        <v>0</v>
      </c>
      <c r="F28" s="25"/>
      <c r="G28" s="975"/>
    </row>
    <row r="29" spans="1:7" ht="15" customHeight="1" x14ac:dyDescent="0.25">
      <c r="A29" s="1433" t="s">
        <v>38</v>
      </c>
      <c r="B29" s="1434"/>
      <c r="C29" s="25"/>
      <c r="D29" s="25"/>
      <c r="E29" s="1431">
        <f t="shared" si="0"/>
        <v>0</v>
      </c>
      <c r="F29" s="25"/>
      <c r="G29" s="975"/>
    </row>
    <row r="30" spans="1:7" ht="15" customHeight="1" x14ac:dyDescent="0.25">
      <c r="A30" s="1433" t="s">
        <v>39</v>
      </c>
      <c r="B30" s="1434"/>
      <c r="C30" s="25"/>
      <c r="D30" s="25"/>
      <c r="E30" s="1431">
        <f t="shared" si="0"/>
        <v>0</v>
      </c>
      <c r="F30" s="25"/>
      <c r="G30" s="975"/>
    </row>
    <row r="31" spans="1:7" ht="15" customHeight="1" x14ac:dyDescent="0.25">
      <c r="A31" s="1433" t="s">
        <v>40</v>
      </c>
      <c r="B31" s="1434"/>
      <c r="C31" s="25"/>
      <c r="D31" s="25"/>
      <c r="E31" s="1431">
        <f t="shared" si="0"/>
        <v>0</v>
      </c>
      <c r="F31" s="25"/>
      <c r="G31" s="975"/>
    </row>
    <row r="32" spans="1:7" ht="15" customHeight="1" x14ac:dyDescent="0.25">
      <c r="A32" s="1433" t="s">
        <v>41</v>
      </c>
      <c r="B32" s="1434"/>
      <c r="C32" s="25"/>
      <c r="D32" s="25"/>
      <c r="E32" s="1431">
        <f t="shared" si="0"/>
        <v>0</v>
      </c>
      <c r="F32" s="25"/>
      <c r="G32" s="975"/>
    </row>
    <row r="33" spans="1:7" ht="15" customHeight="1" x14ac:dyDescent="0.25">
      <c r="A33" s="1433" t="s">
        <v>42</v>
      </c>
      <c r="B33" s="1434"/>
      <c r="C33" s="25"/>
      <c r="D33" s="25"/>
      <c r="E33" s="1431">
        <f t="shared" si="0"/>
        <v>0</v>
      </c>
      <c r="F33" s="25"/>
      <c r="G33" s="975"/>
    </row>
    <row r="34" spans="1:7" ht="15" customHeight="1" x14ac:dyDescent="0.25">
      <c r="A34" s="1433" t="s">
        <v>43</v>
      </c>
      <c r="B34" s="1434"/>
      <c r="C34" s="25"/>
      <c r="D34" s="25"/>
      <c r="E34" s="1431"/>
      <c r="F34" s="25"/>
      <c r="G34" s="975"/>
    </row>
    <row r="35" spans="1:7" ht="15" customHeight="1" x14ac:dyDescent="0.25">
      <c r="A35" s="1433" t="s">
        <v>44</v>
      </c>
      <c r="B35" s="1434"/>
      <c r="C35" s="25"/>
      <c r="D35" s="25"/>
      <c r="E35" s="1431">
        <f t="shared" si="0"/>
        <v>0</v>
      </c>
      <c r="F35" s="25"/>
      <c r="G35" s="975"/>
    </row>
    <row r="36" spans="1:7" ht="15" customHeight="1" x14ac:dyDescent="0.25">
      <c r="A36" s="1433" t="s">
        <v>45</v>
      </c>
      <c r="B36" s="1434"/>
      <c r="C36" s="25"/>
      <c r="D36" s="25"/>
      <c r="E36" s="1431">
        <f t="shared" si="0"/>
        <v>0</v>
      </c>
      <c r="F36" s="25"/>
      <c r="G36" s="975"/>
    </row>
    <row r="37" spans="1:7" ht="15" customHeight="1" x14ac:dyDescent="0.25">
      <c r="A37" s="1433" t="s">
        <v>46</v>
      </c>
      <c r="B37" s="1434"/>
      <c r="C37" s="25"/>
      <c r="D37" s="25"/>
      <c r="E37" s="1431">
        <f t="shared" si="0"/>
        <v>0</v>
      </c>
      <c r="F37" s="25"/>
      <c r="G37" s="975"/>
    </row>
    <row r="38" spans="1:7" ht="15" customHeight="1" x14ac:dyDescent="0.25">
      <c r="A38" s="1433" t="s">
        <v>126</v>
      </c>
      <c r="B38" s="1434"/>
      <c r="C38" s="25"/>
      <c r="D38" s="25"/>
      <c r="E38" s="1431">
        <f t="shared" si="0"/>
        <v>0</v>
      </c>
      <c r="F38" s="25"/>
      <c r="G38" s="975"/>
    </row>
    <row r="39" spans="1:7" ht="15" customHeight="1" thickBot="1" x14ac:dyDescent="0.3">
      <c r="A39" s="1433" t="s">
        <v>127</v>
      </c>
      <c r="B39" s="1435"/>
      <c r="C39" s="26"/>
      <c r="D39" s="26"/>
      <c r="E39" s="1431">
        <f t="shared" si="0"/>
        <v>0</v>
      </c>
      <c r="F39" s="26"/>
      <c r="G39" s="1436"/>
    </row>
    <row r="40" spans="1:7" ht="15" customHeight="1" thickBot="1" x14ac:dyDescent="0.3">
      <c r="A40" s="1765" t="s">
        <v>52</v>
      </c>
      <c r="B40" s="1766"/>
      <c r="C40" s="57">
        <f>SUM(C9:C39)</f>
        <v>77406</v>
      </c>
      <c r="D40" s="57">
        <f>SUM(D9:D39)</f>
        <v>0</v>
      </c>
      <c r="E40" s="57">
        <f>SUM(E9:E39)</f>
        <v>77406</v>
      </c>
      <c r="F40" s="57">
        <f>SUM(F9:F39)</f>
        <v>77406</v>
      </c>
      <c r="G40" s="58">
        <f>SUM(G9:G39)</f>
        <v>0</v>
      </c>
    </row>
  </sheetData>
  <mergeCells count="8">
    <mergeCell ref="A40:B40"/>
    <mergeCell ref="A1:G1"/>
    <mergeCell ref="A3:G3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1-000000000000}">
  <sheetPr>
    <tabColor theme="5"/>
  </sheetPr>
  <dimension ref="A1:J59"/>
  <sheetViews>
    <sheetView view="pageBreakPreview" topLeftCell="A31" zoomScale="60" zoomScaleNormal="120" zoomScalePageLayoutView="120" workbookViewId="0">
      <selection activeCell="A6" sqref="A6:E6"/>
    </sheetView>
  </sheetViews>
  <sheetFormatPr defaultColWidth="9.33203125" defaultRowHeight="13.2" x14ac:dyDescent="0.25"/>
  <cols>
    <col min="1" max="1" width="13.77734375" style="1496" customWidth="1"/>
    <col min="2" max="2" width="48.21875" style="1501" customWidth="1"/>
    <col min="3" max="3" width="9.88671875" style="1503" customWidth="1"/>
    <col min="4" max="4" width="9.44140625" style="1496" customWidth="1"/>
    <col min="5" max="5" width="9.77734375" style="1496" customWidth="1"/>
    <col min="6" max="6" width="9.88671875" style="1499" customWidth="1"/>
    <col min="7" max="7" width="9.44140625" style="1496" bestFit="1" customWidth="1"/>
    <col min="8" max="8" width="9.88671875" style="1496" bestFit="1" customWidth="1"/>
    <col min="9" max="9" width="11.44140625" style="1507" customWidth="1"/>
    <col min="10" max="10" width="7.33203125" style="1496" customWidth="1"/>
    <col min="11" max="16384" width="9.33203125" style="1496"/>
  </cols>
  <sheetData>
    <row r="1" spans="1:10" ht="47.25" customHeight="1" x14ac:dyDescent="0.25">
      <c r="B1" s="1775" t="str">
        <f>+CONCATENATE("A ",LEFT(KV_ÖSSZEFÜGGÉSEK!A5,4),". évi általános működés és ágazati feladatok támogatásának alakulása jogcímenként")</f>
        <v>A 2019. évi általános működés és ágazati feladatok támogatásának alakulása jogcímenként</v>
      </c>
      <c r="C1" s="1775"/>
      <c r="D1" s="1775"/>
      <c r="E1" s="1775"/>
      <c r="F1" s="1497"/>
      <c r="J1" s="1777" t="str">
        <f>CONCATENATE("8. melléklet ",Z_ALAPADATOK!A8," ",Z_ALAPADATOK!B8," ",Z_ALAPADATOK!C8," ",Z_ALAPADATOK!D8," ",Z_ALAPADATOK!E8," ",Z_ALAPADATOK!F8," ",Z_ALAPADATOK!G8," ",Z_ALAPADATOK!H8)</f>
        <v>8. melléklet a Hercegkút Község Önkormányzat Polgármesterének 6 / 2020 ( VI.17. ) önkormányzati rendelethez</v>
      </c>
    </row>
    <row r="2" spans="1:10" ht="22.5" customHeight="1" thickBot="1" x14ac:dyDescent="0.35">
      <c r="B2" s="1776"/>
      <c r="C2" s="1776"/>
      <c r="D2" s="1776"/>
      <c r="E2" s="1438" t="s">
        <v>1078</v>
      </c>
      <c r="F2" s="1497"/>
      <c r="J2" s="1777"/>
    </row>
    <row r="3" spans="1:10" s="1504" customFormat="1" ht="54" customHeight="1" thickBot="1" x14ac:dyDescent="0.3">
      <c r="A3" s="1510" t="str">
        <f ca="1">'RM_6.sz.mell'!A3</f>
        <v>2018. évi L.
törvény 2. sz. melléklete száma</v>
      </c>
      <c r="B3" s="1510" t="s">
        <v>1231</v>
      </c>
      <c r="C3" s="1510" t="s">
        <v>1232</v>
      </c>
      <c r="D3" s="1510" t="s">
        <v>1233</v>
      </c>
      <c r="E3" s="1510" t="s">
        <v>1305</v>
      </c>
      <c r="F3" s="1510" t="s">
        <v>1306</v>
      </c>
      <c r="G3" s="1510" t="s">
        <v>1307</v>
      </c>
      <c r="H3" s="1510" t="s">
        <v>1308</v>
      </c>
      <c r="I3" s="1510" t="s">
        <v>1238</v>
      </c>
      <c r="J3" s="1777"/>
    </row>
    <row r="4" spans="1:10" s="1502" customFormat="1" ht="13.8" thickBot="1" x14ac:dyDescent="0.3">
      <c r="A4" s="1498" t="str">
        <f ca="1">'RM_6.sz.mell'!A4</f>
        <v>A</v>
      </c>
      <c r="B4" s="1493" t="str">
        <f ca="1">'RM_6.sz.mell'!B4</f>
        <v>B</v>
      </c>
      <c r="C4" s="1494" t="str">
        <f ca="1">'RM_6.sz.mell'!C4</f>
        <v>C</v>
      </c>
      <c r="D4" s="1494" t="str">
        <f>'RM_6.sz.mell'!D4</f>
        <v>D</v>
      </c>
      <c r="E4" s="1495" t="s">
        <v>495</v>
      </c>
      <c r="F4" s="1495" t="s">
        <v>497</v>
      </c>
      <c r="G4" s="1495" t="s">
        <v>498</v>
      </c>
      <c r="H4" s="1495" t="s">
        <v>499</v>
      </c>
      <c r="I4" s="1508" t="s">
        <v>735</v>
      </c>
      <c r="J4" s="1777"/>
    </row>
    <row r="5" spans="1:10" s="584" customFormat="1" ht="40.200000000000003" thickBot="1" x14ac:dyDescent="0.3">
      <c r="A5" s="1537" t="s">
        <v>1135</v>
      </c>
      <c r="B5" s="1536" t="s">
        <v>1136</v>
      </c>
      <c r="C5" s="1479" t="s">
        <v>1239</v>
      </c>
      <c r="D5" s="1474">
        <v>4580000</v>
      </c>
      <c r="E5" s="1475">
        <v>0</v>
      </c>
      <c r="F5" s="1474">
        <v>0</v>
      </c>
      <c r="G5" s="1474">
        <v>0</v>
      </c>
      <c r="H5" s="1474">
        <v>0</v>
      </c>
      <c r="I5" s="1529">
        <v>0</v>
      </c>
      <c r="J5" s="1777"/>
    </row>
    <row r="6" spans="1:10" ht="27" thickBot="1" x14ac:dyDescent="0.3">
      <c r="A6" s="1537" t="s">
        <v>1137</v>
      </c>
      <c r="B6" s="1500" t="s">
        <v>1138</v>
      </c>
      <c r="C6" s="1479" t="s">
        <v>1240</v>
      </c>
      <c r="D6" s="1473" t="s">
        <v>1241</v>
      </c>
      <c r="E6" s="1473" t="s">
        <v>1241</v>
      </c>
      <c r="F6" s="1474">
        <v>0</v>
      </c>
      <c r="G6" s="1474" t="s">
        <v>1241</v>
      </c>
      <c r="H6" s="1474">
        <v>0</v>
      </c>
      <c r="I6" s="1529">
        <v>0</v>
      </c>
      <c r="J6" s="1777"/>
    </row>
    <row r="7" spans="1:10" ht="13.8" thickBot="1" x14ac:dyDescent="0.3">
      <c r="A7" s="1537" t="s">
        <v>1242</v>
      </c>
      <c r="B7" s="1500"/>
      <c r="C7" s="1479"/>
      <c r="D7" s="1473"/>
      <c r="E7" s="1473"/>
      <c r="F7" s="1474"/>
      <c r="G7" s="1474"/>
      <c r="H7" s="1474"/>
      <c r="I7" s="1529"/>
      <c r="J7" s="1777"/>
    </row>
    <row r="8" spans="1:10" ht="13.8" thickBot="1" x14ac:dyDescent="0.3">
      <c r="A8" s="1537" t="s">
        <v>1139</v>
      </c>
      <c r="B8" s="1500" t="s">
        <v>1140</v>
      </c>
      <c r="C8" s="1479" t="s">
        <v>1240</v>
      </c>
      <c r="D8" s="1473" t="s">
        <v>1241</v>
      </c>
      <c r="E8" s="1473" t="s">
        <v>1241</v>
      </c>
      <c r="F8" s="1474">
        <v>4085610</v>
      </c>
      <c r="G8" s="1474" t="s">
        <v>1241</v>
      </c>
      <c r="H8" s="1474">
        <v>4085610</v>
      </c>
      <c r="I8" s="1529">
        <v>0</v>
      </c>
      <c r="J8" s="1777"/>
    </row>
    <row r="9" spans="1:10" ht="27" thickBot="1" x14ac:dyDescent="0.3">
      <c r="A9" s="1537" t="s">
        <v>1141</v>
      </c>
      <c r="B9" s="1500" t="s">
        <v>1142</v>
      </c>
      <c r="C9" s="1479" t="s">
        <v>1243</v>
      </c>
      <c r="D9" s="1474">
        <v>22300</v>
      </c>
      <c r="E9" s="1473" t="s">
        <v>1241</v>
      </c>
      <c r="F9" s="1474">
        <v>1576610</v>
      </c>
      <c r="G9" s="1474" t="s">
        <v>1241</v>
      </c>
      <c r="H9" s="1474">
        <v>1576610</v>
      </c>
      <c r="I9" s="1529">
        <v>0</v>
      </c>
      <c r="J9" s="1777"/>
    </row>
    <row r="10" spans="1:10" ht="13.8" thickBot="1" x14ac:dyDescent="0.3">
      <c r="A10" s="1537" t="s">
        <v>1143</v>
      </c>
      <c r="B10" s="1500" t="s">
        <v>1144</v>
      </c>
      <c r="C10" s="1479" t="s">
        <v>1244</v>
      </c>
      <c r="D10" s="1473" t="s">
        <v>1241</v>
      </c>
      <c r="E10" s="1473" t="s">
        <v>1241</v>
      </c>
      <c r="F10" s="1474">
        <v>1728000</v>
      </c>
      <c r="G10" s="1474" t="s">
        <v>1241</v>
      </c>
      <c r="H10" s="1474">
        <v>1728000</v>
      </c>
      <c r="I10" s="1529">
        <v>0</v>
      </c>
      <c r="J10" s="1777"/>
    </row>
    <row r="11" spans="1:10" ht="13.8" thickBot="1" x14ac:dyDescent="0.3">
      <c r="A11" s="1537" t="s">
        <v>1145</v>
      </c>
      <c r="B11" s="1500" t="s">
        <v>1146</v>
      </c>
      <c r="C11" s="1479" t="s">
        <v>1245</v>
      </c>
      <c r="D11" s="1473" t="s">
        <v>1241</v>
      </c>
      <c r="E11" s="1473" t="s">
        <v>1241</v>
      </c>
      <c r="F11" s="1474">
        <v>100000</v>
      </c>
      <c r="G11" s="1474" t="s">
        <v>1241</v>
      </c>
      <c r="H11" s="1474">
        <v>100000</v>
      </c>
      <c r="I11" s="1529">
        <v>0</v>
      </c>
      <c r="J11" s="1777"/>
    </row>
    <row r="12" spans="1:10" ht="13.8" thickBot="1" x14ac:dyDescent="0.3">
      <c r="A12" s="1537" t="s">
        <v>1147</v>
      </c>
      <c r="B12" s="1500" t="s">
        <v>1148</v>
      </c>
      <c r="C12" s="1479" t="s">
        <v>1244</v>
      </c>
      <c r="D12" s="1473" t="s">
        <v>1241</v>
      </c>
      <c r="E12" s="1473" t="s">
        <v>1241</v>
      </c>
      <c r="F12" s="1474">
        <v>681000</v>
      </c>
      <c r="G12" s="1474" t="s">
        <v>1241</v>
      </c>
      <c r="H12" s="1474">
        <v>681000</v>
      </c>
      <c r="I12" s="1529">
        <v>0</v>
      </c>
      <c r="J12" s="1777"/>
    </row>
    <row r="13" spans="1:10" ht="13.8" thickBot="1" x14ac:dyDescent="0.3">
      <c r="A13" s="1537" t="s">
        <v>1149</v>
      </c>
      <c r="B13" s="1500" t="s">
        <v>1150</v>
      </c>
      <c r="C13" s="1479" t="s">
        <v>1240</v>
      </c>
      <c r="D13" s="1473" t="s">
        <v>1241</v>
      </c>
      <c r="E13" s="1473" t="s">
        <v>1241</v>
      </c>
      <c r="F13" s="1474">
        <v>4085610</v>
      </c>
      <c r="G13" s="1474" t="s">
        <v>1241</v>
      </c>
      <c r="H13" s="1474">
        <v>4085610</v>
      </c>
      <c r="I13" s="1529">
        <v>0</v>
      </c>
      <c r="J13" s="1777"/>
    </row>
    <row r="14" spans="1:10" ht="27" thickBot="1" x14ac:dyDescent="0.3">
      <c r="A14" s="1537" t="s">
        <v>1151</v>
      </c>
      <c r="B14" s="1500" t="s">
        <v>1152</v>
      </c>
      <c r="C14" s="1479" t="s">
        <v>1240</v>
      </c>
      <c r="D14" s="1474">
        <v>22300</v>
      </c>
      <c r="E14" s="1473" t="s">
        <v>1241</v>
      </c>
      <c r="F14" s="1474">
        <v>1576610</v>
      </c>
      <c r="G14" s="1474" t="s">
        <v>1241</v>
      </c>
      <c r="H14" s="1474">
        <v>1576610</v>
      </c>
      <c r="I14" s="1529">
        <v>0</v>
      </c>
      <c r="J14" s="1777"/>
    </row>
    <row r="15" spans="1:10" ht="13.8" thickBot="1" x14ac:dyDescent="0.3">
      <c r="A15" s="1537" t="s">
        <v>1151</v>
      </c>
      <c r="B15" s="1500" t="s">
        <v>1153</v>
      </c>
      <c r="C15" s="1479" t="s">
        <v>1240</v>
      </c>
      <c r="D15" s="1473" t="s">
        <v>1241</v>
      </c>
      <c r="E15" s="1473" t="s">
        <v>1241</v>
      </c>
      <c r="F15" s="1474">
        <v>1728000</v>
      </c>
      <c r="G15" s="1474" t="s">
        <v>1241</v>
      </c>
      <c r="H15" s="1474">
        <v>1728000</v>
      </c>
      <c r="I15" s="1529">
        <v>0</v>
      </c>
      <c r="J15" s="1777"/>
    </row>
    <row r="16" spans="1:10" ht="27" thickBot="1" x14ac:dyDescent="0.3">
      <c r="A16" s="1537" t="s">
        <v>1151</v>
      </c>
      <c r="B16" s="1500" t="s">
        <v>1154</v>
      </c>
      <c r="C16" s="1479" t="s">
        <v>1240</v>
      </c>
      <c r="D16" s="1473" t="s">
        <v>1241</v>
      </c>
      <c r="E16" s="1473" t="s">
        <v>1241</v>
      </c>
      <c r="F16" s="1474">
        <v>100000</v>
      </c>
      <c r="G16" s="1474" t="s">
        <v>1241</v>
      </c>
      <c r="H16" s="1474">
        <v>100000</v>
      </c>
      <c r="I16" s="1529">
        <v>0</v>
      </c>
      <c r="J16" s="1777"/>
    </row>
    <row r="17" spans="1:10" ht="13.8" thickBot="1" x14ac:dyDescent="0.3">
      <c r="A17" s="1537" t="s">
        <v>1155</v>
      </c>
      <c r="B17" s="1500" t="s">
        <v>1156</v>
      </c>
      <c r="C17" s="1479" t="s">
        <v>1240</v>
      </c>
      <c r="D17" s="1473" t="s">
        <v>1241</v>
      </c>
      <c r="E17" s="1473" t="s">
        <v>1241</v>
      </c>
      <c r="F17" s="1474">
        <v>681000</v>
      </c>
      <c r="G17" s="1474" t="s">
        <v>1241</v>
      </c>
      <c r="H17" s="1474">
        <v>681000</v>
      </c>
      <c r="I17" s="1529">
        <v>0</v>
      </c>
      <c r="J17" s="1777"/>
    </row>
    <row r="18" spans="1:10" ht="13.8" thickBot="1" x14ac:dyDescent="0.3">
      <c r="A18" s="1537" t="s">
        <v>1157</v>
      </c>
      <c r="B18" s="1500" t="s">
        <v>1158</v>
      </c>
      <c r="C18" s="1479" t="s">
        <v>1246</v>
      </c>
      <c r="D18" s="1474">
        <v>2700</v>
      </c>
      <c r="E18" s="1473" t="s">
        <v>1241</v>
      </c>
      <c r="F18" s="1474">
        <v>5000000</v>
      </c>
      <c r="G18" s="1474" t="s">
        <v>1241</v>
      </c>
      <c r="H18" s="1474">
        <v>5000000</v>
      </c>
      <c r="I18" s="1529">
        <v>0</v>
      </c>
      <c r="J18" s="1777"/>
    </row>
    <row r="19" spans="1:10" ht="13.8" thickBot="1" x14ac:dyDescent="0.3">
      <c r="A19" s="1537" t="s">
        <v>1159</v>
      </c>
      <c r="B19" s="1500" t="s">
        <v>1160</v>
      </c>
      <c r="C19" s="1479" t="s">
        <v>1240</v>
      </c>
      <c r="D19" s="1473">
        <v>2700</v>
      </c>
      <c r="E19" s="1473" t="s">
        <v>1241</v>
      </c>
      <c r="F19" s="1474">
        <v>5000000</v>
      </c>
      <c r="G19" s="1474" t="s">
        <v>1241</v>
      </c>
      <c r="H19" s="1474">
        <v>5000000</v>
      </c>
      <c r="I19" s="1529">
        <v>0</v>
      </c>
      <c r="J19" s="1777"/>
    </row>
    <row r="20" spans="1:10" ht="27" thickBot="1" x14ac:dyDescent="0.3">
      <c r="A20" s="1537" t="s">
        <v>1173</v>
      </c>
      <c r="B20" s="1500" t="s">
        <v>1174</v>
      </c>
      <c r="C20" s="1479" t="s">
        <v>1240</v>
      </c>
      <c r="D20" s="1473" t="s">
        <v>1241</v>
      </c>
      <c r="E20" s="1473" t="s">
        <v>1241</v>
      </c>
      <c r="F20" s="1474">
        <v>9085610</v>
      </c>
      <c r="G20" s="1474" t="s">
        <v>1241</v>
      </c>
      <c r="H20" s="1474">
        <v>9085610</v>
      </c>
      <c r="I20" s="1529">
        <v>0</v>
      </c>
      <c r="J20" s="1777"/>
    </row>
    <row r="21" spans="1:10" ht="13.8" thickBot="1" x14ac:dyDescent="0.3">
      <c r="A21" s="1537" t="s">
        <v>1251</v>
      </c>
      <c r="B21" s="1500" t="s">
        <v>1183</v>
      </c>
      <c r="C21" s="1479" t="s">
        <v>1240</v>
      </c>
      <c r="D21" s="1473" t="s">
        <v>1241</v>
      </c>
      <c r="E21" s="1473">
        <v>0</v>
      </c>
      <c r="F21" s="1474">
        <v>560300</v>
      </c>
      <c r="G21" s="1474">
        <v>0</v>
      </c>
      <c r="H21" s="1474">
        <v>560300</v>
      </c>
      <c r="I21" s="1529">
        <v>0</v>
      </c>
      <c r="J21" s="1777"/>
    </row>
    <row r="22" spans="1:10" ht="27" thickBot="1" x14ac:dyDescent="0.3">
      <c r="A22" s="1537" t="s">
        <v>1184</v>
      </c>
      <c r="B22" s="1500" t="s">
        <v>1185</v>
      </c>
      <c r="C22" s="1479" t="s">
        <v>1240</v>
      </c>
      <c r="D22" s="1473" t="s">
        <v>1241</v>
      </c>
      <c r="E22" s="1473" t="s">
        <v>1241</v>
      </c>
      <c r="F22" s="1474">
        <v>9645910</v>
      </c>
      <c r="G22" s="1474" t="s">
        <v>1241</v>
      </c>
      <c r="H22" s="1474">
        <v>9645910</v>
      </c>
      <c r="I22" s="1529">
        <v>0</v>
      </c>
      <c r="J22" s="1777"/>
    </row>
    <row r="23" spans="1:10" ht="13.8" thickBot="1" x14ac:dyDescent="0.3">
      <c r="A23" s="1537" t="s">
        <v>1186</v>
      </c>
      <c r="B23" s="1500"/>
      <c r="C23" s="1479"/>
      <c r="D23" s="1473"/>
      <c r="E23" s="1473"/>
      <c r="F23" s="1474"/>
      <c r="G23" s="1474"/>
      <c r="H23" s="1474"/>
      <c r="I23" s="1529"/>
      <c r="J23" s="1777"/>
    </row>
    <row r="24" spans="1:10" ht="13.8" thickBot="1" x14ac:dyDescent="0.3">
      <c r="A24" s="1537" t="s">
        <v>1252</v>
      </c>
      <c r="B24" s="1500"/>
      <c r="C24" s="1479"/>
      <c r="D24" s="1473"/>
      <c r="E24" s="1473"/>
      <c r="F24" s="1474"/>
      <c r="G24" s="1474"/>
      <c r="H24" s="1474"/>
      <c r="I24" s="1529"/>
      <c r="J24" s="1777"/>
    </row>
    <row r="25" spans="1:10" ht="13.8" thickBot="1" x14ac:dyDescent="0.3">
      <c r="A25" s="1537" t="s">
        <v>1253</v>
      </c>
      <c r="B25" s="1500" t="s">
        <v>1188</v>
      </c>
      <c r="C25" s="1479" t="s">
        <v>1246</v>
      </c>
      <c r="D25" s="1473">
        <v>4371500</v>
      </c>
      <c r="E25" s="1476">
        <v>4.8</v>
      </c>
      <c r="F25" s="1474">
        <v>13988800</v>
      </c>
      <c r="G25" s="1474">
        <v>4.8</v>
      </c>
      <c r="H25" s="1474">
        <v>13988800</v>
      </c>
      <c r="I25" s="1529">
        <v>0</v>
      </c>
      <c r="J25" s="1777"/>
    </row>
    <row r="26" spans="1:10" ht="40.200000000000003" thickBot="1" x14ac:dyDescent="0.3">
      <c r="A26" s="1537" t="s">
        <v>1254</v>
      </c>
      <c r="B26" s="1500" t="s">
        <v>1189</v>
      </c>
      <c r="C26" s="1479" t="s">
        <v>1246</v>
      </c>
      <c r="D26" s="1474">
        <v>2205000</v>
      </c>
      <c r="E26" s="1476">
        <v>2</v>
      </c>
      <c r="F26" s="1474">
        <v>2940000</v>
      </c>
      <c r="G26" s="1474">
        <v>2</v>
      </c>
      <c r="H26" s="1474">
        <v>2940000</v>
      </c>
      <c r="I26" s="1529">
        <v>0</v>
      </c>
      <c r="J26" s="1777"/>
    </row>
    <row r="27" spans="1:10" ht="13.8" thickBot="1" x14ac:dyDescent="0.3">
      <c r="A27" s="1537" t="s">
        <v>1260</v>
      </c>
      <c r="B27" s="1500"/>
      <c r="C27" s="1479"/>
      <c r="D27" s="1473"/>
      <c r="E27" s="1473"/>
      <c r="F27" s="1474"/>
      <c r="G27" s="1474"/>
      <c r="H27" s="1474"/>
      <c r="I27" s="1529"/>
      <c r="J27" s="1777"/>
    </row>
    <row r="28" spans="1:10" ht="13.8" thickBot="1" x14ac:dyDescent="0.3">
      <c r="A28" s="1537" t="s">
        <v>1261</v>
      </c>
      <c r="B28" s="1500" t="s">
        <v>1188</v>
      </c>
      <c r="C28" s="1479" t="s">
        <v>1246</v>
      </c>
      <c r="D28" s="1473">
        <v>4371500</v>
      </c>
      <c r="E28" s="1473">
        <v>4.4000000000000004</v>
      </c>
      <c r="F28" s="1474">
        <v>6411533</v>
      </c>
      <c r="G28" s="1474">
        <v>4</v>
      </c>
      <c r="H28" s="1474">
        <v>6411533</v>
      </c>
      <c r="I28" s="1529">
        <v>0</v>
      </c>
      <c r="J28" s="1777"/>
    </row>
    <row r="29" spans="1:10" ht="40.200000000000003" thickBot="1" x14ac:dyDescent="0.3">
      <c r="A29" s="1537" t="s">
        <v>1262</v>
      </c>
      <c r="B29" s="1500" t="s">
        <v>1189</v>
      </c>
      <c r="C29" s="1479" t="s">
        <v>1246</v>
      </c>
      <c r="D29" s="1473">
        <v>2205000</v>
      </c>
      <c r="E29" s="1473">
        <v>2</v>
      </c>
      <c r="F29" s="1474">
        <v>1470000</v>
      </c>
      <c r="G29" s="1474">
        <v>2</v>
      </c>
      <c r="H29" s="1474">
        <v>1470000</v>
      </c>
      <c r="I29" s="1529">
        <v>0</v>
      </c>
      <c r="J29" s="1777"/>
    </row>
    <row r="30" spans="1:10" ht="13.8" thickBot="1" x14ac:dyDescent="0.3">
      <c r="A30" s="1537" t="s">
        <v>1192</v>
      </c>
      <c r="B30" s="1500"/>
      <c r="C30" s="1479"/>
      <c r="D30" s="1473"/>
      <c r="E30" s="1473"/>
      <c r="F30" s="1474"/>
      <c r="G30" s="1474"/>
      <c r="H30" s="1474"/>
      <c r="I30" s="1529"/>
      <c r="J30" s="1777"/>
    </row>
    <row r="31" spans="1:10" ht="13.8" thickBot="1" x14ac:dyDescent="0.3">
      <c r="A31" s="1537" t="s">
        <v>1268</v>
      </c>
      <c r="B31" s="1500" t="s">
        <v>1187</v>
      </c>
      <c r="C31" s="1479" t="s">
        <v>1246</v>
      </c>
      <c r="D31" s="1473">
        <v>97400</v>
      </c>
      <c r="E31" s="1473">
        <v>48</v>
      </c>
      <c r="F31" s="1474">
        <v>3116800</v>
      </c>
      <c r="G31" s="1474">
        <v>48</v>
      </c>
      <c r="H31" s="1474">
        <v>3116800</v>
      </c>
      <c r="I31" s="1529">
        <v>0</v>
      </c>
      <c r="J31" s="1777"/>
    </row>
    <row r="32" spans="1:10" ht="27" thickBot="1" x14ac:dyDescent="0.3">
      <c r="A32" s="1537" t="s">
        <v>1269</v>
      </c>
      <c r="B32" s="1500" t="s">
        <v>1191</v>
      </c>
      <c r="C32" s="1479" t="s">
        <v>1246</v>
      </c>
      <c r="D32" s="1473">
        <v>48700</v>
      </c>
      <c r="E32" s="1473">
        <v>0</v>
      </c>
      <c r="F32" s="1474">
        <v>0</v>
      </c>
      <c r="G32" s="1474">
        <v>0</v>
      </c>
      <c r="H32" s="1474">
        <v>0</v>
      </c>
      <c r="I32" s="1529">
        <v>0</v>
      </c>
      <c r="J32" s="1777"/>
    </row>
    <row r="33" spans="1:10" ht="13.8" thickBot="1" x14ac:dyDescent="0.3">
      <c r="A33" s="1537" t="s">
        <v>1270</v>
      </c>
      <c r="B33" s="1500" t="s">
        <v>1187</v>
      </c>
      <c r="C33" s="1479" t="s">
        <v>1246</v>
      </c>
      <c r="D33" s="1473">
        <v>97400</v>
      </c>
      <c r="E33" s="1473">
        <v>47</v>
      </c>
      <c r="F33" s="1474">
        <v>1525933</v>
      </c>
      <c r="G33" s="1474">
        <v>47</v>
      </c>
      <c r="H33" s="1474">
        <v>1525933</v>
      </c>
      <c r="I33" s="1529">
        <v>0</v>
      </c>
      <c r="J33" s="1777"/>
    </row>
    <row r="34" spans="1:10" ht="27" thickBot="1" x14ac:dyDescent="0.3">
      <c r="A34" s="1537" t="s">
        <v>1271</v>
      </c>
      <c r="B34" s="1500" t="s">
        <v>1191</v>
      </c>
      <c r="C34" s="1479" t="s">
        <v>1246</v>
      </c>
      <c r="D34" s="1473">
        <v>48700</v>
      </c>
      <c r="E34" s="1473">
        <v>0</v>
      </c>
      <c r="F34" s="1474">
        <v>0</v>
      </c>
      <c r="G34" s="1474">
        <v>0</v>
      </c>
      <c r="H34" s="1474">
        <v>0</v>
      </c>
      <c r="I34" s="1529">
        <v>0</v>
      </c>
      <c r="J34" s="1777"/>
    </row>
    <row r="35" spans="1:10" ht="13.8" thickBot="1" x14ac:dyDescent="0.3">
      <c r="A35" s="1537" t="s">
        <v>1187</v>
      </c>
      <c r="B35" s="1500"/>
      <c r="C35" s="1479"/>
      <c r="D35" s="1473"/>
      <c r="E35" s="1473"/>
      <c r="F35" s="1474"/>
      <c r="G35" s="1474"/>
      <c r="H35" s="1474"/>
      <c r="I35" s="1529"/>
      <c r="J35" s="1777"/>
    </row>
    <row r="36" spans="1:10" ht="40.200000000000003" thickBot="1" x14ac:dyDescent="0.3">
      <c r="A36" s="1537" t="s">
        <v>1197</v>
      </c>
      <c r="B36" s="1500" t="s">
        <v>1272</v>
      </c>
      <c r="C36" s="1479" t="s">
        <v>1246</v>
      </c>
      <c r="D36" s="1473">
        <v>396700</v>
      </c>
      <c r="E36" s="1473">
        <v>1</v>
      </c>
      <c r="F36" s="1474">
        <v>396700</v>
      </c>
      <c r="G36" s="1474">
        <v>1</v>
      </c>
      <c r="H36" s="1474">
        <v>396700</v>
      </c>
      <c r="I36" s="1529">
        <v>0</v>
      </c>
      <c r="J36" s="1777"/>
    </row>
    <row r="37" spans="1:10" ht="27" thickBot="1" x14ac:dyDescent="0.3">
      <c r="A37" s="1537" t="s">
        <v>1201</v>
      </c>
      <c r="B37" s="1500" t="s">
        <v>1202</v>
      </c>
      <c r="C37" s="1479" t="s">
        <v>1240</v>
      </c>
      <c r="D37" s="1473" t="s">
        <v>1241</v>
      </c>
      <c r="E37" s="1473" t="s">
        <v>1241</v>
      </c>
      <c r="F37" s="1474">
        <v>29849766</v>
      </c>
      <c r="G37" s="1474" t="s">
        <v>1241</v>
      </c>
      <c r="H37" s="1474">
        <v>29849766</v>
      </c>
      <c r="I37" s="1529">
        <v>0</v>
      </c>
      <c r="J37" s="1777"/>
    </row>
    <row r="38" spans="1:10" ht="27" thickBot="1" x14ac:dyDescent="0.3">
      <c r="A38" s="1537" t="s">
        <v>1273</v>
      </c>
      <c r="B38" s="1500" t="s">
        <v>1203</v>
      </c>
      <c r="C38" s="1479" t="s">
        <v>1240</v>
      </c>
      <c r="D38" s="1473" t="s">
        <v>1241</v>
      </c>
      <c r="E38" s="1473" t="s">
        <v>1241</v>
      </c>
      <c r="F38" s="1474">
        <v>3164000</v>
      </c>
      <c r="G38" s="1474" t="s">
        <v>1241</v>
      </c>
      <c r="H38" s="1474">
        <v>3164000</v>
      </c>
      <c r="I38" s="1529">
        <v>0</v>
      </c>
      <c r="J38" s="1777"/>
    </row>
    <row r="39" spans="1:10" ht="13.8" thickBot="1" x14ac:dyDescent="0.3">
      <c r="A39" s="1537" t="s">
        <v>1204</v>
      </c>
      <c r="B39" s="1500"/>
      <c r="C39" s="1479"/>
      <c r="D39" s="1473"/>
      <c r="E39" s="1473"/>
      <c r="F39" s="1474"/>
      <c r="G39" s="1474"/>
      <c r="H39" s="1474"/>
      <c r="I39" s="1529"/>
      <c r="J39" s="1777"/>
    </row>
    <row r="40" spans="1:10" ht="27" thickBot="1" x14ac:dyDescent="0.3">
      <c r="A40" s="1537" t="s">
        <v>1274</v>
      </c>
      <c r="B40" s="1500" t="s">
        <v>1205</v>
      </c>
      <c r="C40" s="1479" t="s">
        <v>1275</v>
      </c>
      <c r="D40" s="1473">
        <v>3400000</v>
      </c>
      <c r="E40" s="1473">
        <v>0</v>
      </c>
      <c r="F40" s="1474">
        <v>0</v>
      </c>
      <c r="G40" s="1474">
        <v>0</v>
      </c>
      <c r="H40" s="1474">
        <v>0</v>
      </c>
      <c r="I40" s="1529">
        <v>0</v>
      </c>
      <c r="J40" s="1777"/>
    </row>
    <row r="41" spans="1:10" ht="27" thickBot="1" x14ac:dyDescent="0.3">
      <c r="A41" s="1537" t="s">
        <v>1276</v>
      </c>
      <c r="B41" s="1500" t="s">
        <v>1206</v>
      </c>
      <c r="C41" s="1479" t="s">
        <v>1275</v>
      </c>
      <c r="D41" s="1473">
        <v>3300000</v>
      </c>
      <c r="E41" s="1473">
        <v>0</v>
      </c>
      <c r="F41" s="1474">
        <v>0</v>
      </c>
      <c r="G41" s="1474">
        <v>0</v>
      </c>
      <c r="H41" s="1474">
        <v>0</v>
      </c>
      <c r="I41" s="1529">
        <v>0</v>
      </c>
      <c r="J41" s="1777"/>
    </row>
    <row r="42" spans="1:10" ht="13.8" thickBot="1" x14ac:dyDescent="0.3">
      <c r="A42" s="1537" t="s">
        <v>1277</v>
      </c>
      <c r="B42" s="1500" t="s">
        <v>1207</v>
      </c>
      <c r="C42" s="1479" t="s">
        <v>1246</v>
      </c>
      <c r="D42" s="1473">
        <v>55360</v>
      </c>
      <c r="E42" s="1473">
        <v>63</v>
      </c>
      <c r="F42" s="1474">
        <v>3487680</v>
      </c>
      <c r="G42" s="1474">
        <v>71</v>
      </c>
      <c r="H42" s="1474">
        <v>3930560</v>
      </c>
      <c r="I42" s="1529">
        <v>442880</v>
      </c>
      <c r="J42" s="1777"/>
    </row>
    <row r="43" spans="1:10" ht="13.8" thickBot="1" x14ac:dyDescent="0.3">
      <c r="A43" s="1537" t="s">
        <v>1278</v>
      </c>
      <c r="B43" s="1500" t="s">
        <v>1208</v>
      </c>
      <c r="C43" s="1479" t="s">
        <v>1246</v>
      </c>
      <c r="D43" s="1473">
        <v>60896</v>
      </c>
      <c r="E43" s="1473">
        <v>0</v>
      </c>
      <c r="F43" s="1474">
        <v>0</v>
      </c>
      <c r="G43" s="1474">
        <v>0</v>
      </c>
      <c r="H43" s="1474">
        <v>0</v>
      </c>
      <c r="I43" s="1529">
        <v>0</v>
      </c>
      <c r="J43" s="1777"/>
    </row>
    <row r="44" spans="1:10" ht="13.8" thickBot="1" x14ac:dyDescent="0.3">
      <c r="A44" s="1537" t="s">
        <v>1279</v>
      </c>
      <c r="B44" s="1500" t="s">
        <v>1209</v>
      </c>
      <c r="C44" s="1479" t="s">
        <v>1246</v>
      </c>
      <c r="D44" s="1473">
        <v>25000</v>
      </c>
      <c r="E44" s="1473">
        <v>0</v>
      </c>
      <c r="F44" s="1474">
        <v>0</v>
      </c>
      <c r="G44" s="1474">
        <v>0</v>
      </c>
      <c r="H44" s="1474">
        <v>0</v>
      </c>
      <c r="I44" s="1529">
        <v>0</v>
      </c>
      <c r="J44" s="1777"/>
    </row>
    <row r="45" spans="1:10" ht="13.8" thickBot="1" x14ac:dyDescent="0.3">
      <c r="A45" s="1537" t="s">
        <v>1280</v>
      </c>
      <c r="B45" s="1500" t="s">
        <v>1210</v>
      </c>
      <c r="C45" s="1479" t="s">
        <v>1246</v>
      </c>
      <c r="D45" s="1473">
        <v>330000</v>
      </c>
      <c r="E45" s="1473">
        <v>6</v>
      </c>
      <c r="F45" s="1474">
        <v>1980000</v>
      </c>
      <c r="G45" s="1474">
        <v>6</v>
      </c>
      <c r="H45" s="1474">
        <v>1980000</v>
      </c>
      <c r="I45" s="1529">
        <v>0</v>
      </c>
      <c r="J45" s="1777"/>
    </row>
    <row r="46" spans="1:10" ht="13.8" thickBot="1" x14ac:dyDescent="0.3">
      <c r="A46" s="1537" t="s">
        <v>1216</v>
      </c>
      <c r="B46" s="1500"/>
      <c r="C46" s="1479"/>
      <c r="D46" s="1473"/>
      <c r="E46" s="1473"/>
      <c r="F46" s="1474"/>
      <c r="G46" s="1474"/>
      <c r="H46" s="1474"/>
      <c r="I46" s="1529"/>
      <c r="J46" s="1777"/>
    </row>
    <row r="47" spans="1:10" ht="27" thickBot="1" x14ac:dyDescent="0.3">
      <c r="A47" s="1537" t="s">
        <v>1217</v>
      </c>
      <c r="B47" s="1500" t="s">
        <v>1218</v>
      </c>
      <c r="C47" s="1479" t="s">
        <v>1246</v>
      </c>
      <c r="D47" s="1473">
        <v>1900000</v>
      </c>
      <c r="E47" s="1473">
        <v>2.88</v>
      </c>
      <c r="F47" s="1474">
        <v>5472000</v>
      </c>
      <c r="G47" s="1474">
        <v>2.96</v>
      </c>
      <c r="H47" s="1474">
        <v>5624000</v>
      </c>
      <c r="I47" s="1529">
        <v>152000</v>
      </c>
      <c r="J47" s="1777"/>
    </row>
    <row r="48" spans="1:10" ht="13.8" thickBot="1" x14ac:dyDescent="0.3">
      <c r="A48" s="1537" t="s">
        <v>1219</v>
      </c>
      <c r="B48" s="1500" t="s">
        <v>1220</v>
      </c>
      <c r="C48" s="1479" t="s">
        <v>1240</v>
      </c>
      <c r="D48" s="1473" t="s">
        <v>1241</v>
      </c>
      <c r="E48" s="1473" t="s">
        <v>1241</v>
      </c>
      <c r="F48" s="1474">
        <v>1376284</v>
      </c>
      <c r="G48" s="1474" t="s">
        <v>1241</v>
      </c>
      <c r="H48" s="1474">
        <v>1376284</v>
      </c>
      <c r="I48" s="1529">
        <v>0</v>
      </c>
      <c r="J48" s="1777"/>
    </row>
    <row r="49" spans="1:10" ht="13.8" thickBot="1" x14ac:dyDescent="0.3">
      <c r="A49" s="1537" t="s">
        <v>1221</v>
      </c>
      <c r="B49" s="1500" t="s">
        <v>1222</v>
      </c>
      <c r="C49" s="1479" t="s">
        <v>1240</v>
      </c>
      <c r="D49" s="1473">
        <v>570</v>
      </c>
      <c r="E49" s="1473">
        <v>0</v>
      </c>
      <c r="F49" s="1474">
        <v>0</v>
      </c>
      <c r="G49" s="1474">
        <v>0</v>
      </c>
      <c r="H49" s="1474">
        <v>0</v>
      </c>
      <c r="I49" s="1529">
        <v>0</v>
      </c>
      <c r="J49" s="1777"/>
    </row>
    <row r="50" spans="1:10" ht="27" thickBot="1" x14ac:dyDescent="0.3">
      <c r="A50" s="1537" t="s">
        <v>1223</v>
      </c>
      <c r="B50" s="1500" t="s">
        <v>1224</v>
      </c>
      <c r="C50" s="1479" t="s">
        <v>1240</v>
      </c>
      <c r="D50" s="1473" t="s">
        <v>1241</v>
      </c>
      <c r="E50" s="1473" t="s">
        <v>1241</v>
      </c>
      <c r="F50" s="1474">
        <v>15479964</v>
      </c>
      <c r="G50" s="1474" t="s">
        <v>1241</v>
      </c>
      <c r="H50" s="1474">
        <v>16074844</v>
      </c>
      <c r="I50" s="1529">
        <v>594880</v>
      </c>
      <c r="J50" s="1777"/>
    </row>
    <row r="51" spans="1:10" ht="13.8" thickBot="1" x14ac:dyDescent="0.3">
      <c r="A51" s="1537" t="s">
        <v>1288</v>
      </c>
      <c r="B51" s="1500"/>
      <c r="C51" s="1479"/>
      <c r="D51" s="1473"/>
      <c r="E51" s="1473"/>
      <c r="F51" s="1474"/>
      <c r="G51" s="1474"/>
      <c r="H51" s="1474"/>
      <c r="I51" s="1529"/>
      <c r="J51" s="1777"/>
    </row>
    <row r="52" spans="1:10" ht="27" thickBot="1" x14ac:dyDescent="0.3">
      <c r="A52" s="1537" t="s">
        <v>1294</v>
      </c>
      <c r="B52" s="1500" t="s">
        <v>1226</v>
      </c>
      <c r="C52" s="1479" t="s">
        <v>1240</v>
      </c>
      <c r="D52" s="1473">
        <v>1210</v>
      </c>
      <c r="E52" s="1473">
        <v>0</v>
      </c>
      <c r="F52" s="1474">
        <v>1800000</v>
      </c>
      <c r="G52" s="1474">
        <v>0</v>
      </c>
      <c r="H52" s="1474">
        <v>1800000</v>
      </c>
      <c r="I52" s="1529">
        <v>0</v>
      </c>
      <c r="J52" s="1777"/>
    </row>
    <row r="53" spans="1:10" ht="27" thickBot="1" x14ac:dyDescent="0.3">
      <c r="A53" s="1537" t="s">
        <v>1302</v>
      </c>
      <c r="B53" s="1500" t="s">
        <v>1303</v>
      </c>
      <c r="C53" s="1479" t="s">
        <v>1240</v>
      </c>
      <c r="D53" s="1473" t="s">
        <v>1241</v>
      </c>
      <c r="E53" s="1473" t="s">
        <v>1241</v>
      </c>
      <c r="F53" s="1474">
        <v>1800000</v>
      </c>
      <c r="G53" s="1474" t="s">
        <v>1241</v>
      </c>
      <c r="H53" s="1474">
        <v>1800000</v>
      </c>
      <c r="I53" s="1529">
        <v>0</v>
      </c>
      <c r="J53" s="1777"/>
    </row>
    <row r="54" spans="1:10" ht="27" thickBot="1" x14ac:dyDescent="0.3">
      <c r="A54" s="1537" t="s">
        <v>1230</v>
      </c>
      <c r="B54" s="1500" t="s">
        <v>1304</v>
      </c>
      <c r="C54" s="1479" t="s">
        <v>1240</v>
      </c>
      <c r="D54" s="1473" t="s">
        <v>1241</v>
      </c>
      <c r="E54" s="1473" t="s">
        <v>1241</v>
      </c>
      <c r="F54" s="1474">
        <v>1800000</v>
      </c>
      <c r="G54" s="1474" t="s">
        <v>1241</v>
      </c>
      <c r="H54" s="1474">
        <v>1800000</v>
      </c>
      <c r="I54" s="1529">
        <v>0</v>
      </c>
      <c r="J54" s="1777"/>
    </row>
    <row r="55" spans="1:10" ht="40.200000000000003" thickBot="1" x14ac:dyDescent="0.3">
      <c r="A55" s="1537" t="s">
        <v>1241</v>
      </c>
      <c r="B55" s="1505" t="s">
        <v>1309</v>
      </c>
      <c r="C55" s="1479" t="s">
        <v>1241</v>
      </c>
      <c r="D55" s="1473" t="s">
        <v>1241</v>
      </c>
      <c r="E55" s="1473" t="s">
        <v>1241</v>
      </c>
      <c r="F55" s="1474"/>
      <c r="G55" s="1474" t="s">
        <v>1241</v>
      </c>
      <c r="H55" s="1506">
        <v>9085610</v>
      </c>
      <c r="I55" s="1529"/>
      <c r="J55" s="1777"/>
    </row>
    <row r="56" spans="1:10" ht="27" thickBot="1" x14ac:dyDescent="0.3">
      <c r="A56" s="1537" t="s">
        <v>1241</v>
      </c>
      <c r="B56" s="1505" t="s">
        <v>1310</v>
      </c>
      <c r="C56" s="1479" t="s">
        <v>1241</v>
      </c>
      <c r="D56" s="1473" t="s">
        <v>1241</v>
      </c>
      <c r="E56" s="1473" t="s">
        <v>1241</v>
      </c>
      <c r="F56" s="1474"/>
      <c r="G56" s="1474" t="s">
        <v>1241</v>
      </c>
      <c r="H56" s="1506">
        <v>29849766</v>
      </c>
      <c r="I56" s="1529"/>
      <c r="J56" s="1777"/>
    </row>
    <row r="57" spans="1:10" ht="40.200000000000003" thickBot="1" x14ac:dyDescent="0.3">
      <c r="A57" s="1537" t="s">
        <v>1241</v>
      </c>
      <c r="B57" s="1505" t="s">
        <v>1311</v>
      </c>
      <c r="C57" s="1479" t="s">
        <v>1241</v>
      </c>
      <c r="D57" s="1473" t="s">
        <v>1241</v>
      </c>
      <c r="E57" s="1473" t="s">
        <v>1241</v>
      </c>
      <c r="F57" s="1474"/>
      <c r="G57" s="1474" t="s">
        <v>1241</v>
      </c>
      <c r="H57" s="1506">
        <v>5910560</v>
      </c>
      <c r="I57" s="1529"/>
      <c r="J57" s="1777"/>
    </row>
    <row r="58" spans="1:10" ht="27" thickBot="1" x14ac:dyDescent="0.3">
      <c r="A58" s="1537" t="s">
        <v>1241</v>
      </c>
      <c r="B58" s="1505" t="s">
        <v>1312</v>
      </c>
      <c r="C58" s="1479" t="s">
        <v>1241</v>
      </c>
      <c r="D58" s="1473" t="s">
        <v>1241</v>
      </c>
      <c r="E58" s="1473" t="s">
        <v>1241</v>
      </c>
      <c r="F58" s="1474"/>
      <c r="G58" s="1474" t="s">
        <v>1241</v>
      </c>
      <c r="H58" s="1506">
        <v>7000284</v>
      </c>
      <c r="I58" s="1529"/>
      <c r="J58" s="1777"/>
    </row>
    <row r="59" spans="1:10" ht="40.200000000000003" thickBot="1" x14ac:dyDescent="0.3">
      <c r="A59" s="1537" t="s">
        <v>1241</v>
      </c>
      <c r="B59" s="1530" t="s">
        <v>1313</v>
      </c>
      <c r="C59" s="1531" t="s">
        <v>1241</v>
      </c>
      <c r="D59" s="1532" t="s">
        <v>1241</v>
      </c>
      <c r="E59" s="1532" t="s">
        <v>1241</v>
      </c>
      <c r="F59" s="1533"/>
      <c r="G59" s="1533" t="s">
        <v>1241</v>
      </c>
      <c r="H59" s="1534">
        <v>396700</v>
      </c>
      <c r="I59" s="1535"/>
      <c r="J59" s="1777"/>
    </row>
  </sheetData>
  <mergeCells count="3">
    <mergeCell ref="B1:E1"/>
    <mergeCell ref="B2:D2"/>
    <mergeCell ref="J1:J59"/>
  </mergeCells>
  <printOptions horizontalCentered="1"/>
  <pageMargins left="0.78740157480314965" right="0.78740157480314965" top="1.0629921259842521" bottom="0.98425196850393704" header="0.78740157480314965" footer="0.78740157480314965"/>
  <pageSetup paperSize="9" scale="53" orientation="portrait" verticalDpi="300" r:id="rId1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1-000000000000}">
  <sheetPr>
    <tabColor theme="5"/>
  </sheetPr>
  <dimension ref="A1:I161"/>
  <sheetViews>
    <sheetView view="pageBreakPreview" topLeftCell="A127" zoomScaleNormal="120" zoomScaleSheetLayoutView="100" workbookViewId="0">
      <selection activeCell="A6" sqref="A6:E6"/>
    </sheetView>
  </sheetViews>
  <sheetFormatPr defaultColWidth="9.33203125" defaultRowHeight="15.6" x14ac:dyDescent="0.3"/>
  <cols>
    <col min="1" max="1" width="9" style="379" customWidth="1"/>
    <col min="2" max="2" width="68.77734375" style="379" customWidth="1"/>
    <col min="3" max="3" width="18.77734375" style="379" customWidth="1"/>
    <col min="4" max="5" width="18.77734375" style="380" customWidth="1"/>
    <col min="6" max="16384" width="9.33203125" style="410"/>
  </cols>
  <sheetData>
    <row r="1" spans="1:5" x14ac:dyDescent="0.3">
      <c r="A1" s="1546" t="str">
        <f>CONCATENATE("1. tájékoztató tábla ",Z_ALAPADATOK!A8," ",Z_ALAPADATOK!B8," ",Z_ALAPADATOK!C8," ",Z_ALAPADATOK!D8," ",Z_ALAPADATOK!E8," ",Z_ALAPADATOK!F8," ",Z_ALAPADATOK!G8," ",Z_ALAPADATOK!H8)</f>
        <v>1. tájékoztató tábla a Hercegkút Község Önkormányzat Polgármesterének 6 / 2020 ( VI.17. ) önkormányzati rendelethez</v>
      </c>
      <c r="B1" s="1547"/>
      <c r="C1" s="1547"/>
      <c r="D1" s="1547"/>
      <c r="E1" s="1547"/>
    </row>
    <row r="2" spans="1:5" x14ac:dyDescent="0.3">
      <c r="A2" s="1646" t="str">
        <f>CONCATENATE(Z_ALAPADATOK!A3)</f>
        <v>Hercegkút Község Önkormányzata</v>
      </c>
      <c r="B2" s="1751"/>
      <c r="C2" s="1751"/>
      <c r="D2" s="1751"/>
      <c r="E2" s="1751"/>
    </row>
    <row r="3" spans="1:5" x14ac:dyDescent="0.3">
      <c r="A3" s="1646" t="s">
        <v>820</v>
      </c>
      <c r="B3" s="1751"/>
      <c r="C3" s="1751"/>
      <c r="D3" s="1751"/>
      <c r="E3" s="1751"/>
    </row>
    <row r="4" spans="1:5" ht="15.9" customHeight="1" x14ac:dyDescent="0.3">
      <c r="A4" s="1548" t="s">
        <v>15</v>
      </c>
      <c r="B4" s="1548"/>
      <c r="C4" s="1548"/>
      <c r="D4" s="1548"/>
      <c r="E4" s="1548"/>
    </row>
    <row r="5" spans="1:5" ht="15.9" customHeight="1" thickBot="1" x14ac:dyDescent="0.35">
      <c r="A5" s="886" t="s">
        <v>151</v>
      </c>
      <c r="B5" s="886"/>
      <c r="C5" s="886"/>
      <c r="D5" s="887"/>
      <c r="E5" s="887" t="s">
        <v>1314</v>
      </c>
    </row>
    <row r="6" spans="1:5" ht="15.9" customHeight="1" x14ac:dyDescent="0.3">
      <c r="A6" s="1778" t="s">
        <v>68</v>
      </c>
      <c r="B6" s="1780" t="s">
        <v>17</v>
      </c>
      <c r="C6" s="1782" t="s">
        <v>821</v>
      </c>
      <c r="D6" s="1784" t="s">
        <v>822</v>
      </c>
      <c r="E6" s="1785"/>
    </row>
    <row r="7" spans="1:5" ht="38.1" customHeight="1" thickBot="1" x14ac:dyDescent="0.35">
      <c r="A7" s="1779"/>
      <c r="B7" s="1781"/>
      <c r="C7" s="1783"/>
      <c r="D7" s="888" t="s">
        <v>800</v>
      </c>
      <c r="E7" s="833" t="s">
        <v>798</v>
      </c>
    </row>
    <row r="8" spans="1:5" s="411" customFormat="1" ht="12" customHeight="1" thickBot="1" x14ac:dyDescent="0.25">
      <c r="A8" s="889" t="s">
        <v>492</v>
      </c>
      <c r="B8" s="890" t="s">
        <v>493</v>
      </c>
      <c r="C8" s="890" t="s">
        <v>494</v>
      </c>
      <c r="D8" s="890" t="s">
        <v>495</v>
      </c>
      <c r="E8" s="891" t="s">
        <v>497</v>
      </c>
    </row>
    <row r="9" spans="1:5" s="412" customFormat="1" ht="12" customHeight="1" thickBot="1" x14ac:dyDescent="0.3">
      <c r="A9" s="20" t="s">
        <v>18</v>
      </c>
      <c r="B9" s="892" t="s">
        <v>251</v>
      </c>
      <c r="C9" s="395">
        <f>+C10+C11+C12+C13+C14+C15</f>
        <v>63017312</v>
      </c>
      <c r="D9" s="395">
        <f>+D10+D11+D12+D13+D14+D15</f>
        <v>60665753</v>
      </c>
      <c r="E9" s="263">
        <f>+E10+E11+E12+E13+E14+E15</f>
        <v>60665753</v>
      </c>
    </row>
    <row r="10" spans="1:5" s="412" customFormat="1" ht="12" customHeight="1" x14ac:dyDescent="0.25">
      <c r="A10" s="15" t="s">
        <v>97</v>
      </c>
      <c r="B10" s="893" t="s">
        <v>252</v>
      </c>
      <c r="C10" s="397">
        <v>10608163</v>
      </c>
      <c r="D10" s="397">
        <f>'Z_1.1.sz.mell.'!D12</f>
        <v>9779681</v>
      </c>
      <c r="E10" s="397">
        <f>'Z_1.1.sz.mell.'!E12</f>
        <v>9779681</v>
      </c>
    </row>
    <row r="11" spans="1:5" s="412" customFormat="1" ht="12" customHeight="1" x14ac:dyDescent="0.25">
      <c r="A11" s="14" t="s">
        <v>98</v>
      </c>
      <c r="B11" s="894" t="s">
        <v>253</v>
      </c>
      <c r="C11" s="396">
        <v>29638051</v>
      </c>
      <c r="D11" s="397">
        <f>'Z_1.1.sz.mell.'!D13</f>
        <v>30239766</v>
      </c>
      <c r="E11" s="397">
        <f>'Z_1.1.sz.mell.'!E13</f>
        <v>30239766</v>
      </c>
    </row>
    <row r="12" spans="1:5" s="412" customFormat="1" ht="12" customHeight="1" x14ac:dyDescent="0.25">
      <c r="A12" s="14" t="s">
        <v>99</v>
      </c>
      <c r="B12" s="894" t="s">
        <v>254</v>
      </c>
      <c r="C12" s="396">
        <v>18089901</v>
      </c>
      <c r="D12" s="397">
        <f>'Z_1.1.sz.mell.'!D14</f>
        <v>17210242</v>
      </c>
      <c r="E12" s="397">
        <f>'Z_1.1.sz.mell.'!E14</f>
        <v>17210242</v>
      </c>
    </row>
    <row r="13" spans="1:5" s="412" customFormat="1" ht="12" customHeight="1" x14ac:dyDescent="0.25">
      <c r="A13" s="14" t="s">
        <v>100</v>
      </c>
      <c r="B13" s="894" t="s">
        <v>255</v>
      </c>
      <c r="C13" s="396">
        <v>2046590</v>
      </c>
      <c r="D13" s="397">
        <f>'Z_1.1.sz.mell.'!D15</f>
        <v>2044924</v>
      </c>
      <c r="E13" s="397">
        <f>'Z_1.1.sz.mell.'!E15</f>
        <v>2044924</v>
      </c>
    </row>
    <row r="14" spans="1:5" s="412" customFormat="1" ht="12" customHeight="1" x14ac:dyDescent="0.25">
      <c r="A14" s="14" t="s">
        <v>147</v>
      </c>
      <c r="B14" s="894" t="s">
        <v>823</v>
      </c>
      <c r="C14" s="895">
        <v>2634607</v>
      </c>
      <c r="D14" s="397">
        <f>'Z_1.1.sz.mell.'!D16</f>
        <v>1391140</v>
      </c>
      <c r="E14" s="397">
        <f>'Z_1.1.sz.mell.'!E16</f>
        <v>1391140</v>
      </c>
    </row>
    <row r="15" spans="1:5" s="412" customFormat="1" ht="12" customHeight="1" thickBot="1" x14ac:dyDescent="0.3">
      <c r="A15" s="16" t="s">
        <v>101</v>
      </c>
      <c r="B15" s="553" t="s">
        <v>824</v>
      </c>
      <c r="C15" s="896"/>
      <c r="D15" s="397">
        <f>'Z_1.1.sz.mell.'!D17</f>
        <v>0</v>
      </c>
      <c r="E15" s="397">
        <f>'Z_1.1.sz.mell.'!E17</f>
        <v>0</v>
      </c>
    </row>
    <row r="16" spans="1:5" s="412" customFormat="1" ht="12" customHeight="1" thickBot="1" x14ac:dyDescent="0.3">
      <c r="A16" s="20" t="s">
        <v>19</v>
      </c>
      <c r="B16" s="897" t="s">
        <v>256</v>
      </c>
      <c r="C16" s="395">
        <f>+C17+C18+C19+C20+C21</f>
        <v>62274473</v>
      </c>
      <c r="D16" s="395">
        <f>+D17+D18+D19+D20+D21</f>
        <v>23567039</v>
      </c>
      <c r="E16" s="263">
        <f>+E17+E18+E19+E20+E21</f>
        <v>22676471</v>
      </c>
    </row>
    <row r="17" spans="1:5" s="412" customFormat="1" ht="12" customHeight="1" x14ac:dyDescent="0.25">
      <c r="A17" s="15" t="s">
        <v>103</v>
      </c>
      <c r="B17" s="893" t="s">
        <v>257</v>
      </c>
      <c r="C17" s="397"/>
      <c r="D17" s="397">
        <f>'Z_1.1.sz.mell.'!D19</f>
        <v>0</v>
      </c>
      <c r="E17" s="397">
        <f>'Z_1.1.sz.mell.'!E19</f>
        <v>0</v>
      </c>
    </row>
    <row r="18" spans="1:5" s="412" customFormat="1" ht="12" customHeight="1" x14ac:dyDescent="0.25">
      <c r="A18" s="14" t="s">
        <v>104</v>
      </c>
      <c r="B18" s="894" t="s">
        <v>258</v>
      </c>
      <c r="C18" s="396"/>
      <c r="D18" s="397">
        <f>'Z_1.1.sz.mell.'!D20</f>
        <v>0</v>
      </c>
      <c r="E18" s="397">
        <f>'Z_1.1.sz.mell.'!E20</f>
        <v>0</v>
      </c>
    </row>
    <row r="19" spans="1:5" s="412" customFormat="1" ht="12" customHeight="1" x14ac:dyDescent="0.25">
      <c r="A19" s="14" t="s">
        <v>105</v>
      </c>
      <c r="B19" s="894" t="s">
        <v>421</v>
      </c>
      <c r="C19" s="396"/>
      <c r="D19" s="397">
        <f>'Z_1.1.sz.mell.'!D21</f>
        <v>0</v>
      </c>
      <c r="E19" s="397">
        <f>'Z_1.1.sz.mell.'!E21</f>
        <v>0</v>
      </c>
    </row>
    <row r="20" spans="1:5" s="412" customFormat="1" ht="12" customHeight="1" x14ac:dyDescent="0.25">
      <c r="A20" s="14" t="s">
        <v>106</v>
      </c>
      <c r="B20" s="894" t="s">
        <v>422</v>
      </c>
      <c r="C20" s="396"/>
      <c r="D20" s="397">
        <f>'Z_1.1.sz.mell.'!D22</f>
        <v>0</v>
      </c>
      <c r="E20" s="397">
        <f>'Z_1.1.sz.mell.'!E22</f>
        <v>0</v>
      </c>
    </row>
    <row r="21" spans="1:5" s="412" customFormat="1" ht="12" customHeight="1" x14ac:dyDescent="0.25">
      <c r="A21" s="14" t="s">
        <v>107</v>
      </c>
      <c r="B21" s="894" t="s">
        <v>259</v>
      </c>
      <c r="C21" s="396">
        <v>62274473</v>
      </c>
      <c r="D21" s="397">
        <f>'Z_1.1.sz.mell.'!D23</f>
        <v>23567039</v>
      </c>
      <c r="E21" s="397">
        <f>'Z_1.1.sz.mell.'!E23</f>
        <v>22676471</v>
      </c>
    </row>
    <row r="22" spans="1:5" s="412" customFormat="1" ht="12" customHeight="1" thickBot="1" x14ac:dyDescent="0.3">
      <c r="A22" s="16" t="s">
        <v>116</v>
      </c>
      <c r="B22" s="553" t="s">
        <v>260</v>
      </c>
      <c r="C22" s="398"/>
      <c r="D22" s="397">
        <f>'Z_1.1.sz.mell.'!D24</f>
        <v>0</v>
      </c>
      <c r="E22" s="397">
        <f>'Z_1.1.sz.mell.'!E24</f>
        <v>0</v>
      </c>
    </row>
    <row r="23" spans="1:5" s="412" customFormat="1" ht="12" customHeight="1" thickBot="1" x14ac:dyDescent="0.3">
      <c r="A23" s="20" t="s">
        <v>20</v>
      </c>
      <c r="B23" s="892" t="s">
        <v>261</v>
      </c>
      <c r="C23" s="395">
        <f>+C24+C25+C26+C27+C28</f>
        <v>63335582</v>
      </c>
      <c r="D23" s="395">
        <f>+D24+D25+D26+D27+D28</f>
        <v>89837682</v>
      </c>
      <c r="E23" s="263">
        <f>+E24+E25+E26+E27+E28</f>
        <v>89837682</v>
      </c>
    </row>
    <row r="24" spans="1:5" s="412" customFormat="1" ht="12" customHeight="1" x14ac:dyDescent="0.25">
      <c r="A24" s="15" t="s">
        <v>86</v>
      </c>
      <c r="B24" s="893" t="s">
        <v>262</v>
      </c>
      <c r="C24" s="397">
        <v>46180109</v>
      </c>
      <c r="D24" s="397">
        <f>'Z_1.1.sz.mell.'!D26</f>
        <v>31592810</v>
      </c>
      <c r="E24" s="397">
        <f>'Z_1.1.sz.mell.'!E26</f>
        <v>35024166</v>
      </c>
    </row>
    <row r="25" spans="1:5" s="412" customFormat="1" ht="12" customHeight="1" x14ac:dyDescent="0.25">
      <c r="A25" s="14" t="s">
        <v>87</v>
      </c>
      <c r="B25" s="894" t="s">
        <v>263</v>
      </c>
      <c r="C25" s="396"/>
      <c r="D25" s="397">
        <f>'Z_1.1.sz.mell.'!D27</f>
        <v>0</v>
      </c>
      <c r="E25" s="397">
        <f>'Z_1.1.sz.mell.'!E27</f>
        <v>0</v>
      </c>
    </row>
    <row r="26" spans="1:5" s="412" customFormat="1" ht="12" customHeight="1" x14ac:dyDescent="0.25">
      <c r="A26" s="14" t="s">
        <v>88</v>
      </c>
      <c r="B26" s="894" t="s">
        <v>423</v>
      </c>
      <c r="C26" s="396"/>
      <c r="D26" s="397">
        <f>'Z_1.1.sz.mell.'!D28</f>
        <v>0</v>
      </c>
      <c r="E26" s="397">
        <f>'Z_1.1.sz.mell.'!E28</f>
        <v>0</v>
      </c>
    </row>
    <row r="27" spans="1:5" s="412" customFormat="1" ht="12" customHeight="1" x14ac:dyDescent="0.25">
      <c r="A27" s="14" t="s">
        <v>89</v>
      </c>
      <c r="B27" s="894" t="s">
        <v>424</v>
      </c>
      <c r="C27" s="396"/>
      <c r="D27" s="397">
        <f>'Z_1.1.sz.mell.'!D29</f>
        <v>0</v>
      </c>
      <c r="E27" s="397">
        <f>'Z_1.1.sz.mell.'!E29</f>
        <v>0</v>
      </c>
    </row>
    <row r="28" spans="1:5" s="412" customFormat="1" ht="12" customHeight="1" x14ac:dyDescent="0.25">
      <c r="A28" s="14" t="s">
        <v>170</v>
      </c>
      <c r="B28" s="894" t="s">
        <v>264</v>
      </c>
      <c r="C28" s="396">
        <v>17155473</v>
      </c>
      <c r="D28" s="397">
        <f>'Z_1.1.sz.mell.'!D30</f>
        <v>58244872</v>
      </c>
      <c r="E28" s="397">
        <f>'Z_1.1.sz.mell.'!E30</f>
        <v>54813516</v>
      </c>
    </row>
    <row r="29" spans="1:5" s="412" customFormat="1" ht="12" customHeight="1" thickBot="1" x14ac:dyDescent="0.3">
      <c r="A29" s="16" t="s">
        <v>171</v>
      </c>
      <c r="B29" s="553" t="s">
        <v>265</v>
      </c>
      <c r="C29" s="398">
        <v>15548499</v>
      </c>
      <c r="D29" s="397">
        <f>'Z_1.1.sz.mell.'!D31</f>
        <v>58244872</v>
      </c>
      <c r="E29" s="397">
        <f>'Z_1.1.sz.mell.'!E31</f>
        <v>58244872</v>
      </c>
    </row>
    <row r="30" spans="1:5" s="412" customFormat="1" ht="12" customHeight="1" thickBot="1" x14ac:dyDescent="0.3">
      <c r="A30" s="32" t="s">
        <v>172</v>
      </c>
      <c r="B30" s="21" t="s">
        <v>559</v>
      </c>
      <c r="C30" s="402">
        <f>SUM(C31:C37)</f>
        <v>6680682</v>
      </c>
      <c r="D30" s="402">
        <f>SUM(D31:D37)</f>
        <v>7480561</v>
      </c>
      <c r="E30" s="444">
        <f>SUM(E31:E37)</f>
        <v>7183721</v>
      </c>
    </row>
    <row r="31" spans="1:5" s="412" customFormat="1" ht="12" customHeight="1" x14ac:dyDescent="0.25">
      <c r="A31" s="432" t="s">
        <v>267</v>
      </c>
      <c r="B31" s="413" t="s">
        <v>1122</v>
      </c>
      <c r="C31" s="397">
        <v>1459218</v>
      </c>
      <c r="D31" s="397">
        <f>'Z_1.1.sz.mell.'!D33</f>
        <v>1530031</v>
      </c>
      <c r="E31" s="397">
        <f>'Z_1.1.sz.mell.'!E33</f>
        <v>1488000</v>
      </c>
    </row>
    <row r="32" spans="1:5" s="412" customFormat="1" ht="12" customHeight="1" x14ac:dyDescent="0.25">
      <c r="A32" s="433" t="s">
        <v>268</v>
      </c>
      <c r="B32" s="414" t="s">
        <v>555</v>
      </c>
      <c r="C32" s="396"/>
      <c r="D32" s="397">
        <f>'Z_1.1.sz.mell.'!D34</f>
        <v>0</v>
      </c>
      <c r="E32" s="397">
        <f>'Z_1.1.sz.mell.'!E34</f>
        <v>0</v>
      </c>
    </row>
    <row r="33" spans="1:5" s="412" customFormat="1" ht="12" customHeight="1" x14ac:dyDescent="0.25">
      <c r="A33" s="433" t="s">
        <v>269</v>
      </c>
      <c r="B33" s="414" t="s">
        <v>556</v>
      </c>
      <c r="C33" s="396"/>
      <c r="D33" s="397">
        <f>'Z_1.1.sz.mell.'!D35</f>
        <v>0</v>
      </c>
      <c r="E33" s="397">
        <f>'Z_1.1.sz.mell.'!E35</f>
        <v>0</v>
      </c>
    </row>
    <row r="34" spans="1:5" s="412" customFormat="1" ht="12" customHeight="1" x14ac:dyDescent="0.25">
      <c r="A34" s="433" t="s">
        <v>270</v>
      </c>
      <c r="B34" s="414" t="s">
        <v>1326</v>
      </c>
      <c r="C34" s="396"/>
      <c r="D34" s="397">
        <f>'Z_1.1.sz.mell.'!D36</f>
        <v>0</v>
      </c>
      <c r="E34" s="397">
        <f>'Z_1.1.sz.mell.'!E36</f>
        <v>0</v>
      </c>
    </row>
    <row r="35" spans="1:5" s="412" customFormat="1" ht="12" customHeight="1" x14ac:dyDescent="0.25">
      <c r="A35" s="433" t="s">
        <v>551</v>
      </c>
      <c r="B35" s="414" t="s">
        <v>1325</v>
      </c>
      <c r="C35" s="396">
        <v>5175007</v>
      </c>
      <c r="D35" s="397">
        <f>'Z_1.1.sz.mell.'!D37</f>
        <v>5634763</v>
      </c>
      <c r="E35" s="397">
        <f>'Z_1.1.sz.mell.'!E37</f>
        <v>5469593</v>
      </c>
    </row>
    <row r="36" spans="1:5" s="412" customFormat="1" ht="12" customHeight="1" x14ac:dyDescent="0.25">
      <c r="A36" s="433" t="s">
        <v>552</v>
      </c>
      <c r="B36" s="414" t="s">
        <v>272</v>
      </c>
      <c r="C36" s="396"/>
      <c r="D36" s="397">
        <f>'Z_1.1.sz.mell.'!D38</f>
        <v>0</v>
      </c>
      <c r="E36" s="397">
        <f>'Z_1.1.sz.mell.'!E38</f>
        <v>0</v>
      </c>
    </row>
    <row r="37" spans="1:5" s="412" customFormat="1" ht="12" customHeight="1" thickBot="1" x14ac:dyDescent="0.3">
      <c r="A37" s="434" t="s">
        <v>553</v>
      </c>
      <c r="B37" s="293" t="s">
        <v>273</v>
      </c>
      <c r="C37" s="398">
        <v>46457</v>
      </c>
      <c r="D37" s="397">
        <f>'Z_1.1.sz.mell.'!D39</f>
        <v>315767</v>
      </c>
      <c r="E37" s="397">
        <f>'Z_1.1.sz.mell.'!E39</f>
        <v>226128</v>
      </c>
    </row>
    <row r="38" spans="1:5" s="412" customFormat="1" ht="12" customHeight="1" thickBot="1" x14ac:dyDescent="0.3">
      <c r="A38" s="20" t="s">
        <v>22</v>
      </c>
      <c r="B38" s="892" t="s">
        <v>825</v>
      </c>
      <c r="C38" s="395">
        <f>SUM(C39:C48)</f>
        <v>27579886</v>
      </c>
      <c r="D38" s="395">
        <f>SUM(D39:D48)</f>
        <v>30403206</v>
      </c>
      <c r="E38" s="263">
        <f>SUM(E39:E48)</f>
        <v>32050924</v>
      </c>
    </row>
    <row r="39" spans="1:5" s="412" customFormat="1" ht="12" customHeight="1" x14ac:dyDescent="0.25">
      <c r="A39" s="15" t="s">
        <v>90</v>
      </c>
      <c r="B39" s="893" t="s">
        <v>276</v>
      </c>
      <c r="C39" s="397">
        <v>56364</v>
      </c>
      <c r="D39" s="397">
        <f>'Z_1.1.sz.mell.'!D41</f>
        <v>56832</v>
      </c>
      <c r="E39" s="397">
        <f>'Z_1.1.sz.mell.'!E41</f>
        <v>148757</v>
      </c>
    </row>
    <row r="40" spans="1:5" s="412" customFormat="1" ht="12" customHeight="1" x14ac:dyDescent="0.25">
      <c r="A40" s="14" t="s">
        <v>91</v>
      </c>
      <c r="B40" s="894" t="s">
        <v>277</v>
      </c>
      <c r="C40" s="396">
        <v>11506430</v>
      </c>
      <c r="D40" s="397">
        <f>'Z_1.1.sz.mell.'!D42</f>
        <v>16309034</v>
      </c>
      <c r="E40" s="397">
        <f>'Z_1.1.sz.mell.'!E42</f>
        <v>16904645</v>
      </c>
    </row>
    <row r="41" spans="1:5" s="412" customFormat="1" ht="12" customHeight="1" x14ac:dyDescent="0.25">
      <c r="A41" s="14" t="s">
        <v>92</v>
      </c>
      <c r="B41" s="894" t="s">
        <v>278</v>
      </c>
      <c r="C41" s="396">
        <v>3882969</v>
      </c>
      <c r="D41" s="397">
        <f>'Z_1.1.sz.mell.'!D43</f>
        <v>2555041</v>
      </c>
      <c r="E41" s="397">
        <f>'Z_1.1.sz.mell.'!E43</f>
        <v>2454840</v>
      </c>
    </row>
    <row r="42" spans="1:5" s="412" customFormat="1" ht="12" customHeight="1" x14ac:dyDescent="0.25">
      <c r="A42" s="14" t="s">
        <v>174</v>
      </c>
      <c r="B42" s="894" t="s">
        <v>279</v>
      </c>
      <c r="C42" s="396"/>
      <c r="D42" s="397">
        <f>'Z_1.1.sz.mell.'!D44</f>
        <v>0</v>
      </c>
      <c r="E42" s="397">
        <f>'Z_1.1.sz.mell.'!E44</f>
        <v>0</v>
      </c>
    </row>
    <row r="43" spans="1:5" s="412" customFormat="1" ht="12" customHeight="1" x14ac:dyDescent="0.25">
      <c r="A43" s="14" t="s">
        <v>175</v>
      </c>
      <c r="B43" s="894" t="s">
        <v>280</v>
      </c>
      <c r="C43" s="396">
        <v>7392231</v>
      </c>
      <c r="D43" s="397">
        <f>'Z_1.1.sz.mell.'!D45</f>
        <v>6506544</v>
      </c>
      <c r="E43" s="397">
        <f>'Z_1.1.sz.mell.'!E45</f>
        <v>7144957</v>
      </c>
    </row>
    <row r="44" spans="1:5" s="412" customFormat="1" ht="12" customHeight="1" x14ac:dyDescent="0.25">
      <c r="A44" s="14" t="s">
        <v>176</v>
      </c>
      <c r="B44" s="894" t="s">
        <v>281</v>
      </c>
      <c r="C44" s="396">
        <v>4735392</v>
      </c>
      <c r="D44" s="397">
        <f>'Z_1.1.sz.mell.'!D46</f>
        <v>4446526</v>
      </c>
      <c r="E44" s="397">
        <f>'Z_1.1.sz.mell.'!E46</f>
        <v>4784215</v>
      </c>
    </row>
    <row r="45" spans="1:5" s="412" customFormat="1" ht="12" customHeight="1" x14ac:dyDescent="0.25">
      <c r="A45" s="14" t="s">
        <v>177</v>
      </c>
      <c r="B45" s="894" t="s">
        <v>282</v>
      </c>
      <c r="C45" s="396"/>
      <c r="D45" s="397">
        <f>'Z_1.1.sz.mell.'!D47</f>
        <v>44000</v>
      </c>
      <c r="E45" s="397">
        <f>'Z_1.1.sz.mell.'!E47</f>
        <v>120000</v>
      </c>
    </row>
    <row r="46" spans="1:5" s="412" customFormat="1" ht="12" customHeight="1" x14ac:dyDescent="0.25">
      <c r="A46" s="14" t="s">
        <v>178</v>
      </c>
      <c r="B46" s="894" t="s">
        <v>283</v>
      </c>
      <c r="C46" s="396">
        <v>93</v>
      </c>
      <c r="D46" s="397">
        <f>'Z_1.1.sz.mell.'!D48</f>
        <v>124</v>
      </c>
      <c r="E46" s="397">
        <f>'Z_1.1.sz.mell.'!E48</f>
        <v>78</v>
      </c>
    </row>
    <row r="47" spans="1:5" s="412" customFormat="1" ht="12" customHeight="1" x14ac:dyDescent="0.25">
      <c r="A47" s="14" t="s">
        <v>274</v>
      </c>
      <c r="B47" s="894" t="s">
        <v>284</v>
      </c>
      <c r="C47" s="399"/>
      <c r="D47" s="397">
        <f>'Z_1.1.sz.mell.'!D49</f>
        <v>0</v>
      </c>
      <c r="E47" s="397">
        <f>'Z_1.1.sz.mell.'!E49</f>
        <v>0</v>
      </c>
    </row>
    <row r="48" spans="1:5" s="412" customFormat="1" ht="12" customHeight="1" thickBot="1" x14ac:dyDescent="0.3">
      <c r="A48" s="16" t="s">
        <v>275</v>
      </c>
      <c r="B48" s="553" t="s">
        <v>285</v>
      </c>
      <c r="C48" s="400">
        <v>6407</v>
      </c>
      <c r="D48" s="397">
        <f>'Z_1.1.sz.mell.'!D51</f>
        <v>485105</v>
      </c>
      <c r="E48" s="397">
        <f>'Z_1.1.sz.mell.'!E51</f>
        <v>493432</v>
      </c>
    </row>
    <row r="49" spans="1:5" s="412" customFormat="1" ht="12" customHeight="1" thickBot="1" x14ac:dyDescent="0.3">
      <c r="A49" s="20" t="s">
        <v>23</v>
      </c>
      <c r="B49" s="892" t="s">
        <v>286</v>
      </c>
      <c r="C49" s="395">
        <f>SUM(C50:C54)</f>
        <v>1296950</v>
      </c>
      <c r="D49" s="395">
        <f>SUM(D50:D54)</f>
        <v>6000000</v>
      </c>
      <c r="E49" s="263">
        <f>SUM(E50:E54)</f>
        <v>6000000</v>
      </c>
    </row>
    <row r="50" spans="1:5" s="412" customFormat="1" ht="12" customHeight="1" x14ac:dyDescent="0.25">
      <c r="A50" s="15" t="s">
        <v>93</v>
      </c>
      <c r="B50" s="893" t="s">
        <v>290</v>
      </c>
      <c r="C50" s="459"/>
      <c r="D50" s="397"/>
      <c r="E50" s="397"/>
    </row>
    <row r="51" spans="1:5" s="412" customFormat="1" ht="12" customHeight="1" x14ac:dyDescent="0.25">
      <c r="A51" s="14" t="s">
        <v>94</v>
      </c>
      <c r="B51" s="894" t="s">
        <v>291</v>
      </c>
      <c r="C51" s="399">
        <v>1296950</v>
      </c>
      <c r="D51" s="397">
        <f>'Z_1.1.sz.mell.'!D52</f>
        <v>6000000</v>
      </c>
      <c r="E51" s="397">
        <f>'Z_1.1.sz.mell.'!E52</f>
        <v>6000000</v>
      </c>
    </row>
    <row r="52" spans="1:5" s="412" customFormat="1" ht="12" customHeight="1" x14ac:dyDescent="0.25">
      <c r="A52" s="14" t="s">
        <v>287</v>
      </c>
      <c r="B52" s="894" t="s">
        <v>292</v>
      </c>
      <c r="C52" s="399"/>
      <c r="D52" s="397"/>
      <c r="E52" s="397"/>
    </row>
    <row r="53" spans="1:5" s="412" customFormat="1" ht="12" customHeight="1" x14ac:dyDescent="0.25">
      <c r="A53" s="14" t="s">
        <v>288</v>
      </c>
      <c r="B53" s="894" t="s">
        <v>293</v>
      </c>
      <c r="C53" s="399"/>
      <c r="D53" s="397">
        <f>'Z_1.1.sz.mell.'!D55</f>
        <v>0</v>
      </c>
      <c r="E53" s="397">
        <f>'Z_1.1.sz.mell.'!E55</f>
        <v>0</v>
      </c>
    </row>
    <row r="54" spans="1:5" s="412" customFormat="1" ht="12" customHeight="1" thickBot="1" x14ac:dyDescent="0.3">
      <c r="A54" s="16" t="s">
        <v>289</v>
      </c>
      <c r="B54" s="553" t="s">
        <v>294</v>
      </c>
      <c r="C54" s="400"/>
      <c r="D54" s="397">
        <f>'Z_1.1.sz.mell.'!D56</f>
        <v>0</v>
      </c>
      <c r="E54" s="397">
        <f>'Z_1.1.sz.mell.'!E56</f>
        <v>0</v>
      </c>
    </row>
    <row r="55" spans="1:5" s="412" customFormat="1" ht="13.8" thickBot="1" x14ac:dyDescent="0.3">
      <c r="A55" s="20" t="s">
        <v>179</v>
      </c>
      <c r="B55" s="892" t="s">
        <v>295</v>
      </c>
      <c r="C55" s="395">
        <f>SUM(C56:C58)</f>
        <v>644990</v>
      </c>
      <c r="D55" s="395">
        <f>SUM(D56:D58)</f>
        <v>2689079</v>
      </c>
      <c r="E55" s="263">
        <f>SUM(E56:E58)</f>
        <v>542170</v>
      </c>
    </row>
    <row r="56" spans="1:5" s="412" customFormat="1" ht="13.2" x14ac:dyDescent="0.25">
      <c r="A56" s="15" t="s">
        <v>95</v>
      </c>
      <c r="B56" s="893" t="s">
        <v>296</v>
      </c>
      <c r="C56" s="397"/>
      <c r="D56" s="397">
        <f>'Z_1.1.sz.mell.'!D57</f>
        <v>0</v>
      </c>
      <c r="E56" s="397">
        <f>'Z_1.1.sz.mell.'!E57</f>
        <v>0</v>
      </c>
    </row>
    <row r="57" spans="1:5" s="412" customFormat="1" ht="14.4" customHeight="1" x14ac:dyDescent="0.25">
      <c r="A57" s="14" t="s">
        <v>96</v>
      </c>
      <c r="B57" s="894" t="s">
        <v>826</v>
      </c>
      <c r="C57" s="396"/>
      <c r="D57" s="397"/>
      <c r="E57" s="397"/>
    </row>
    <row r="58" spans="1:5" s="412" customFormat="1" ht="13.2" x14ac:dyDescent="0.25">
      <c r="A58" s="14" t="s">
        <v>299</v>
      </c>
      <c r="B58" s="894" t="s">
        <v>297</v>
      </c>
      <c r="C58" s="396">
        <v>644990</v>
      </c>
      <c r="D58" s="397">
        <f>'Z_1.1.sz.mell.'!D58</f>
        <v>2689079</v>
      </c>
      <c r="E58" s="397">
        <f>'Z_1.1.sz.mell.'!E58</f>
        <v>542170</v>
      </c>
    </row>
    <row r="59" spans="1:5" s="412" customFormat="1" ht="13.8" thickBot="1" x14ac:dyDescent="0.3">
      <c r="A59" s="16" t="s">
        <v>300</v>
      </c>
      <c r="B59" s="553" t="s">
        <v>298</v>
      </c>
      <c r="C59" s="398"/>
      <c r="D59" s="397">
        <f>'Z_1.1.sz.mell.'!D60</f>
        <v>0</v>
      </c>
      <c r="E59" s="397">
        <f>'Z_1.1.sz.mell.'!E60</f>
        <v>0</v>
      </c>
    </row>
    <row r="60" spans="1:5" s="412" customFormat="1" ht="13.8" thickBot="1" x14ac:dyDescent="0.3">
      <c r="A60" s="20" t="s">
        <v>25</v>
      </c>
      <c r="B60" s="897" t="s">
        <v>301</v>
      </c>
      <c r="C60" s="395">
        <f>SUM(C61:C63)</f>
        <v>6781001</v>
      </c>
      <c r="D60" s="395">
        <f>SUM(D61:D63)</f>
        <v>23352346</v>
      </c>
      <c r="E60" s="263">
        <f>SUM(E61:E63)</f>
        <v>17023000</v>
      </c>
    </row>
    <row r="61" spans="1:5" s="412" customFormat="1" ht="13.2" x14ac:dyDescent="0.25">
      <c r="A61" s="14" t="s">
        <v>180</v>
      </c>
      <c r="B61" s="893" t="s">
        <v>303</v>
      </c>
      <c r="C61" s="399"/>
      <c r="D61" s="397"/>
      <c r="E61" s="397"/>
    </row>
    <row r="62" spans="1:5" s="412" customFormat="1" ht="12.75" customHeight="1" x14ac:dyDescent="0.25">
      <c r="A62" s="14" t="s">
        <v>181</v>
      </c>
      <c r="B62" s="894" t="s">
        <v>827</v>
      </c>
      <c r="C62" s="399"/>
      <c r="D62" s="399"/>
      <c r="E62" s="267"/>
    </row>
    <row r="63" spans="1:5" s="412" customFormat="1" ht="13.2" x14ac:dyDescent="0.25">
      <c r="A63" s="14" t="s">
        <v>230</v>
      </c>
      <c r="B63" s="894" t="s">
        <v>304</v>
      </c>
      <c r="C63" s="399">
        <v>6781001</v>
      </c>
      <c r="D63" s="399">
        <f>'Z_1.1.sz.mell.'!D66</f>
        <v>23352346</v>
      </c>
      <c r="E63" s="399">
        <f>'Z_1.1.sz.mell.'!E66</f>
        <v>17023000</v>
      </c>
    </row>
    <row r="64" spans="1:5" s="412" customFormat="1" ht="13.8" thickBot="1" x14ac:dyDescent="0.3">
      <c r="A64" s="14" t="s">
        <v>302</v>
      </c>
      <c r="B64" s="553" t="s">
        <v>305</v>
      </c>
      <c r="C64" s="399"/>
      <c r="D64" s="399"/>
      <c r="E64" s="267"/>
    </row>
    <row r="65" spans="1:5" s="412" customFormat="1" ht="13.8" thickBot="1" x14ac:dyDescent="0.3">
      <c r="A65" s="20" t="s">
        <v>26</v>
      </c>
      <c r="B65" s="892" t="s">
        <v>306</v>
      </c>
      <c r="C65" s="402">
        <f>+C9+C16+C23+C30+C38+C49+C55+C60</f>
        <v>231610876</v>
      </c>
      <c r="D65" s="402">
        <f>+D9+D16+D23+D30+D38+D49+D55+D60</f>
        <v>243995666</v>
      </c>
      <c r="E65" s="444">
        <f>+E9+E16+E23+E30+E38+E49+E55+E60</f>
        <v>235979721</v>
      </c>
    </row>
    <row r="66" spans="1:5" s="412" customFormat="1" ht="13.8" thickBot="1" x14ac:dyDescent="0.3">
      <c r="A66" s="460" t="s">
        <v>307</v>
      </c>
      <c r="B66" s="897" t="s">
        <v>542</v>
      </c>
      <c r="C66" s="395">
        <f>SUM(C67:C69)</f>
        <v>20700000</v>
      </c>
      <c r="D66" s="395">
        <f>SUM(D67:D69)</f>
        <v>25102000</v>
      </c>
      <c r="E66" s="263">
        <f>SUM(E67:E69)</f>
        <v>25102000</v>
      </c>
    </row>
    <row r="67" spans="1:5" s="412" customFormat="1" ht="13.2" x14ac:dyDescent="0.25">
      <c r="A67" s="14" t="s">
        <v>336</v>
      </c>
      <c r="B67" s="893" t="s">
        <v>309</v>
      </c>
      <c r="C67" s="399"/>
      <c r="D67" s="399"/>
      <c r="E67" s="267"/>
    </row>
    <row r="68" spans="1:5" s="412" customFormat="1" ht="13.2" x14ac:dyDescent="0.25">
      <c r="A68" s="14" t="s">
        <v>345</v>
      </c>
      <c r="B68" s="894" t="s">
        <v>310</v>
      </c>
      <c r="C68" s="399">
        <v>20700000</v>
      </c>
      <c r="D68" s="399">
        <f>'Z_1.1.sz.mell.'!D71</f>
        <v>25102000</v>
      </c>
      <c r="E68" s="399">
        <f>'Z_1.1.sz.mell.'!E71</f>
        <v>25102000</v>
      </c>
    </row>
    <row r="69" spans="1:5" s="412" customFormat="1" ht="13.8" thickBot="1" x14ac:dyDescent="0.3">
      <c r="A69" s="14" t="s">
        <v>346</v>
      </c>
      <c r="B69" s="478" t="s">
        <v>460</v>
      </c>
      <c r="C69" s="399"/>
      <c r="D69" s="399"/>
      <c r="E69" s="267"/>
    </row>
    <row r="70" spans="1:5" s="412" customFormat="1" ht="13.8" thickBot="1" x14ac:dyDescent="0.3">
      <c r="A70" s="460" t="s">
        <v>312</v>
      </c>
      <c r="B70" s="897" t="s">
        <v>313</v>
      </c>
      <c r="C70" s="395">
        <f>SUM(C71:C74)</f>
        <v>0</v>
      </c>
      <c r="D70" s="395">
        <f>SUM(D71:D74)</f>
        <v>0</v>
      </c>
      <c r="E70" s="263">
        <f>SUM(E71:E74)</f>
        <v>0</v>
      </c>
    </row>
    <row r="71" spans="1:5" s="412" customFormat="1" ht="13.2" x14ac:dyDescent="0.25">
      <c r="A71" s="14" t="s">
        <v>148</v>
      </c>
      <c r="B71" s="898" t="s">
        <v>314</v>
      </c>
      <c r="C71" s="399"/>
      <c r="D71" s="399"/>
      <c r="E71" s="267"/>
    </row>
    <row r="72" spans="1:5" s="412" customFormat="1" ht="13.2" x14ac:dyDescent="0.25">
      <c r="A72" s="14" t="s">
        <v>149</v>
      </c>
      <c r="B72" s="898" t="s">
        <v>570</v>
      </c>
      <c r="C72" s="399"/>
      <c r="D72" s="399"/>
      <c r="E72" s="267"/>
    </row>
    <row r="73" spans="1:5" s="412" customFormat="1" ht="12" customHeight="1" x14ac:dyDescent="0.25">
      <c r="A73" s="14" t="s">
        <v>337</v>
      </c>
      <c r="B73" s="898" t="s">
        <v>315</v>
      </c>
      <c r="C73" s="399"/>
      <c r="D73" s="399"/>
      <c r="E73" s="267"/>
    </row>
    <row r="74" spans="1:5" s="412" customFormat="1" ht="12" customHeight="1" thickBot="1" x14ac:dyDescent="0.3">
      <c r="A74" s="14" t="s">
        <v>338</v>
      </c>
      <c r="B74" s="899" t="s">
        <v>571</v>
      </c>
      <c r="C74" s="399"/>
      <c r="D74" s="399"/>
      <c r="E74" s="267"/>
    </row>
    <row r="75" spans="1:5" s="412" customFormat="1" ht="12" customHeight="1" thickBot="1" x14ac:dyDescent="0.3">
      <c r="A75" s="460" t="s">
        <v>316</v>
      </c>
      <c r="B75" s="897" t="s">
        <v>317</v>
      </c>
      <c r="C75" s="395">
        <f>SUM(C76:C77)</f>
        <v>81475956</v>
      </c>
      <c r="D75" s="395">
        <f>SUM(D76:D77)</f>
        <v>99584055</v>
      </c>
      <c r="E75" s="263">
        <f>SUM(E76:E77)</f>
        <v>99584055</v>
      </c>
    </row>
    <row r="76" spans="1:5" s="412" customFormat="1" ht="12" customHeight="1" x14ac:dyDescent="0.25">
      <c r="A76" s="14" t="s">
        <v>339</v>
      </c>
      <c r="B76" s="893" t="s">
        <v>318</v>
      </c>
      <c r="C76" s="399">
        <v>81475956</v>
      </c>
      <c r="D76" s="399">
        <f>'Z_1.1.sz.mell.'!D79</f>
        <v>99584055</v>
      </c>
      <c r="E76" s="399">
        <f>'Z_1.1.sz.mell.'!E79</f>
        <v>99584055</v>
      </c>
    </row>
    <row r="77" spans="1:5" s="412" customFormat="1" ht="12" customHeight="1" thickBot="1" x14ac:dyDescent="0.3">
      <c r="A77" s="14" t="s">
        <v>340</v>
      </c>
      <c r="B77" s="553" t="s">
        <v>319</v>
      </c>
      <c r="C77" s="399"/>
      <c r="D77" s="399"/>
      <c r="E77" s="267"/>
    </row>
    <row r="78" spans="1:5" s="412" customFormat="1" ht="12" customHeight="1" thickBot="1" x14ac:dyDescent="0.3">
      <c r="A78" s="460" t="s">
        <v>320</v>
      </c>
      <c r="B78" s="897" t="s">
        <v>321</v>
      </c>
      <c r="C78" s="395">
        <f>SUM(C79:C81)</f>
        <v>2617650</v>
      </c>
      <c r="D78" s="395">
        <f>SUM(D79:D81)</f>
        <v>2290030</v>
      </c>
      <c r="E78" s="263">
        <f>SUM(E79:E81)</f>
        <v>2290030</v>
      </c>
    </row>
    <row r="79" spans="1:5" s="412" customFormat="1" ht="12" customHeight="1" x14ac:dyDescent="0.25">
      <c r="A79" s="14" t="s">
        <v>341</v>
      </c>
      <c r="B79" s="893" t="s">
        <v>322</v>
      </c>
      <c r="C79" s="399">
        <v>2617650</v>
      </c>
      <c r="D79" s="399">
        <f>'Z_1.1.sz.mell.'!D82</f>
        <v>2290030</v>
      </c>
      <c r="E79" s="399">
        <f>'Z_1.1.sz.mell.'!E82</f>
        <v>2290030</v>
      </c>
    </row>
    <row r="80" spans="1:5" s="412" customFormat="1" ht="12" customHeight="1" x14ac:dyDescent="0.25">
      <c r="A80" s="14" t="s">
        <v>342</v>
      </c>
      <c r="B80" s="894" t="s">
        <v>323</v>
      </c>
      <c r="C80" s="399"/>
      <c r="D80" s="399"/>
      <c r="E80" s="267"/>
    </row>
    <row r="81" spans="1:5" s="412" customFormat="1" ht="12" customHeight="1" thickBot="1" x14ac:dyDescent="0.3">
      <c r="A81" s="14" t="s">
        <v>343</v>
      </c>
      <c r="B81" s="900" t="s">
        <v>738</v>
      </c>
      <c r="C81" s="399"/>
      <c r="D81" s="399"/>
      <c r="E81" s="267"/>
    </row>
    <row r="82" spans="1:5" s="412" customFormat="1" ht="12" customHeight="1" thickBot="1" x14ac:dyDescent="0.3">
      <c r="A82" s="460" t="s">
        <v>324</v>
      </c>
      <c r="B82" s="897" t="s">
        <v>344</v>
      </c>
      <c r="C82" s="395">
        <f>SUM(C83:C86)</f>
        <v>0</v>
      </c>
      <c r="D82" s="395">
        <f>SUM(D83:D86)</f>
        <v>0</v>
      </c>
      <c r="E82" s="263">
        <f>SUM(E83:E86)</f>
        <v>0</v>
      </c>
    </row>
    <row r="83" spans="1:5" s="412" customFormat="1" ht="12" customHeight="1" x14ac:dyDescent="0.25">
      <c r="A83" s="901" t="s">
        <v>325</v>
      </c>
      <c r="B83" s="893" t="s">
        <v>326</v>
      </c>
      <c r="C83" s="399"/>
      <c r="D83" s="399"/>
      <c r="E83" s="267"/>
    </row>
    <row r="84" spans="1:5" s="412" customFormat="1" ht="12" customHeight="1" x14ac:dyDescent="0.25">
      <c r="A84" s="902" t="s">
        <v>327</v>
      </c>
      <c r="B84" s="894" t="s">
        <v>328</v>
      </c>
      <c r="C84" s="399"/>
      <c r="D84" s="399"/>
      <c r="E84" s="267"/>
    </row>
    <row r="85" spans="1:5" s="412" customFormat="1" ht="12" customHeight="1" x14ac:dyDescent="0.25">
      <c r="A85" s="902" t="s">
        <v>329</v>
      </c>
      <c r="B85" s="894" t="s">
        <v>330</v>
      </c>
      <c r="C85" s="399"/>
      <c r="D85" s="399"/>
      <c r="E85" s="267"/>
    </row>
    <row r="86" spans="1:5" s="412" customFormat="1" ht="12" customHeight="1" thickBot="1" x14ac:dyDescent="0.3">
      <c r="A86" s="903" t="s">
        <v>331</v>
      </c>
      <c r="B86" s="553" t="s">
        <v>332</v>
      </c>
      <c r="C86" s="399"/>
      <c r="D86" s="399"/>
      <c r="E86" s="267"/>
    </row>
    <row r="87" spans="1:5" s="412" customFormat="1" ht="12" customHeight="1" thickBot="1" x14ac:dyDescent="0.3">
      <c r="A87" s="460" t="s">
        <v>333</v>
      </c>
      <c r="B87" s="897" t="s">
        <v>334</v>
      </c>
      <c r="C87" s="462"/>
      <c r="D87" s="462"/>
      <c r="E87" s="463"/>
    </row>
    <row r="88" spans="1:5" s="412" customFormat="1" ht="13.5" customHeight="1" thickBot="1" x14ac:dyDescent="0.3">
      <c r="A88" s="460" t="s">
        <v>335</v>
      </c>
      <c r="B88" s="904" t="s">
        <v>828</v>
      </c>
      <c r="C88" s="402">
        <f>+C66+C70+C75+C78+C82+C87</f>
        <v>104793606</v>
      </c>
      <c r="D88" s="402">
        <f>+D66+D70+D75+D78+D82+D87</f>
        <v>126976085</v>
      </c>
      <c r="E88" s="444">
        <f>+E66+E70+E75+E78+E82+E87</f>
        <v>126976085</v>
      </c>
    </row>
    <row r="89" spans="1:5" s="412" customFormat="1" ht="12" customHeight="1" thickBot="1" x14ac:dyDescent="0.3">
      <c r="A89" s="461" t="s">
        <v>347</v>
      </c>
      <c r="B89" s="905" t="s">
        <v>829</v>
      </c>
      <c r="C89" s="402">
        <f>+C65+C88</f>
        <v>336404482</v>
      </c>
      <c r="D89" s="402">
        <f>+D65+D88</f>
        <v>370971751</v>
      </c>
      <c r="E89" s="444">
        <f>+E65+E88</f>
        <v>362955806</v>
      </c>
    </row>
    <row r="90" spans="1:5" ht="16.5" customHeight="1" x14ac:dyDescent="0.3">
      <c r="A90" s="1545" t="s">
        <v>47</v>
      </c>
      <c r="B90" s="1545"/>
      <c r="C90" s="1545"/>
      <c r="D90" s="1545"/>
      <c r="E90" s="1545"/>
    </row>
    <row r="91" spans="1:5" s="422" customFormat="1" ht="16.5" customHeight="1" thickBot="1" x14ac:dyDescent="0.35">
      <c r="A91" s="906" t="s">
        <v>152</v>
      </c>
      <c r="B91" s="906"/>
      <c r="C91" s="906"/>
      <c r="D91" s="695"/>
      <c r="E91" s="695" t="str">
        <f>E5</f>
        <v>Forint</v>
      </c>
    </row>
    <row r="92" spans="1:5" s="422" customFormat="1" ht="16.5" customHeight="1" x14ac:dyDescent="0.3">
      <c r="A92" s="1786" t="s">
        <v>68</v>
      </c>
      <c r="B92" s="1653" t="s">
        <v>739</v>
      </c>
      <c r="C92" s="1650" t="str">
        <f>+C6</f>
        <v>2018. évi tény</v>
      </c>
      <c r="D92" s="1789" t="str">
        <f>+D6</f>
        <v>2019. évi</v>
      </c>
      <c r="E92" s="1790"/>
    </row>
    <row r="93" spans="1:5" ht="38.1" customHeight="1" thickBot="1" x14ac:dyDescent="0.35">
      <c r="A93" s="1787"/>
      <c r="B93" s="1788"/>
      <c r="C93" s="1651"/>
      <c r="D93" s="832" t="s">
        <v>800</v>
      </c>
      <c r="E93" s="907" t="s">
        <v>798</v>
      </c>
    </row>
    <row r="94" spans="1:5" s="411" customFormat="1" ht="12" customHeight="1" thickBot="1" x14ac:dyDescent="0.25">
      <c r="A94" s="32" t="s">
        <v>492</v>
      </c>
      <c r="B94" s="33" t="s">
        <v>493</v>
      </c>
      <c r="C94" s="33" t="s">
        <v>494</v>
      </c>
      <c r="D94" s="33" t="s">
        <v>495</v>
      </c>
      <c r="E94" s="445" t="s">
        <v>497</v>
      </c>
    </row>
    <row r="95" spans="1:5" ht="12" customHeight="1" thickBot="1" x14ac:dyDescent="0.35">
      <c r="A95" s="22" t="s">
        <v>18</v>
      </c>
      <c r="B95" s="28" t="s">
        <v>830</v>
      </c>
      <c r="C95" s="394">
        <f>SUM(C96:C100)</f>
        <v>135112272</v>
      </c>
      <c r="D95" s="394">
        <f>+D96+D97+D98+D99+D100</f>
        <v>164079364</v>
      </c>
      <c r="E95" s="487">
        <f>+E96+E97+E98+E99+E100</f>
        <v>131858295</v>
      </c>
    </row>
    <row r="96" spans="1:5" ht="12" customHeight="1" thickBot="1" x14ac:dyDescent="0.35">
      <c r="A96" s="17" t="s">
        <v>97</v>
      </c>
      <c r="B96" s="908" t="s">
        <v>49</v>
      </c>
      <c r="C96" s="494">
        <v>58695324</v>
      </c>
      <c r="D96" s="494">
        <f>'Z_1.1.sz.mell.'!D101</f>
        <v>65253605</v>
      </c>
      <c r="E96" s="494">
        <f>'Z_1.1.sz.mell.'!E101</f>
        <v>64575763</v>
      </c>
    </row>
    <row r="97" spans="1:5" ht="12" customHeight="1" thickBot="1" x14ac:dyDescent="0.35">
      <c r="A97" s="14" t="s">
        <v>98</v>
      </c>
      <c r="B97" s="909" t="s">
        <v>182</v>
      </c>
      <c r="C97" s="396">
        <v>10110402</v>
      </c>
      <c r="D97" s="494">
        <f>'Z_1.1.sz.mell.'!D102</f>
        <v>11731252</v>
      </c>
      <c r="E97" s="494">
        <f>'Z_1.1.sz.mell.'!E102</f>
        <v>11124581</v>
      </c>
    </row>
    <row r="98" spans="1:5" ht="12" customHeight="1" thickBot="1" x14ac:dyDescent="0.35">
      <c r="A98" s="14" t="s">
        <v>99</v>
      </c>
      <c r="B98" s="909" t="s">
        <v>139</v>
      </c>
      <c r="C98" s="398">
        <v>60372660</v>
      </c>
      <c r="D98" s="494">
        <f>'Z_1.1.sz.mell.'!D103</f>
        <v>81348544</v>
      </c>
      <c r="E98" s="494">
        <f>'Z_1.1.sz.mell.'!E103</f>
        <v>52009988</v>
      </c>
    </row>
    <row r="99" spans="1:5" ht="12" customHeight="1" thickBot="1" x14ac:dyDescent="0.35">
      <c r="A99" s="14" t="s">
        <v>100</v>
      </c>
      <c r="B99" s="910" t="s">
        <v>183</v>
      </c>
      <c r="C99" s="398">
        <v>1394000</v>
      </c>
      <c r="D99" s="494">
        <f>'Z_1.1.sz.mell.'!D104</f>
        <v>980000</v>
      </c>
      <c r="E99" s="494">
        <f>'Z_1.1.sz.mell.'!E104</f>
        <v>540000</v>
      </c>
    </row>
    <row r="100" spans="1:5" ht="12" customHeight="1" thickBot="1" x14ac:dyDescent="0.35">
      <c r="A100" s="14" t="s">
        <v>111</v>
      </c>
      <c r="B100" s="911" t="s">
        <v>184</v>
      </c>
      <c r="C100" s="398">
        <v>4539886</v>
      </c>
      <c r="D100" s="494">
        <f>'Z_1.1.sz.mell.'!D105</f>
        <v>4765963</v>
      </c>
      <c r="E100" s="494">
        <f>'Z_1.1.sz.mell.'!E105</f>
        <v>3607963</v>
      </c>
    </row>
    <row r="101" spans="1:5" ht="12" customHeight="1" thickBot="1" x14ac:dyDescent="0.35">
      <c r="A101" s="14" t="s">
        <v>101</v>
      </c>
      <c r="B101" s="909" t="s">
        <v>831</v>
      </c>
      <c r="C101" s="398">
        <v>127594</v>
      </c>
      <c r="D101" s="494">
        <f>'Z_1.1.sz.mell.'!D106</f>
        <v>147620</v>
      </c>
      <c r="E101" s="494">
        <f>'Z_1.1.sz.mell.'!E106</f>
        <v>147620</v>
      </c>
    </row>
    <row r="102" spans="1:5" ht="12" customHeight="1" thickBot="1" x14ac:dyDescent="0.35">
      <c r="A102" s="14" t="s">
        <v>102</v>
      </c>
      <c r="B102" s="912" t="s">
        <v>350</v>
      </c>
      <c r="C102" s="398"/>
      <c r="D102" s="494">
        <f>'Z_1.1.sz.mell.'!D107</f>
        <v>0</v>
      </c>
      <c r="E102" s="494">
        <f>'Z_1.1.sz.mell.'!E107</f>
        <v>0</v>
      </c>
    </row>
    <row r="103" spans="1:5" ht="12" customHeight="1" thickBot="1" x14ac:dyDescent="0.35">
      <c r="A103" s="14" t="s">
        <v>112</v>
      </c>
      <c r="B103" s="909" t="s">
        <v>351</v>
      </c>
      <c r="C103" s="398"/>
      <c r="D103" s="494">
        <f>'Z_1.1.sz.mell.'!D108</f>
        <v>0</v>
      </c>
      <c r="E103" s="494">
        <f>'Z_1.1.sz.mell.'!E108</f>
        <v>0</v>
      </c>
    </row>
    <row r="104" spans="1:5" ht="12" customHeight="1" thickBot="1" x14ac:dyDescent="0.35">
      <c r="A104" s="14" t="s">
        <v>113</v>
      </c>
      <c r="B104" s="909" t="s">
        <v>352</v>
      </c>
      <c r="C104" s="398"/>
      <c r="D104" s="494">
        <f>'Z_1.1.sz.mell.'!D109</f>
        <v>0</v>
      </c>
      <c r="E104" s="494">
        <f>'Z_1.1.sz.mell.'!E109</f>
        <v>0</v>
      </c>
    </row>
    <row r="105" spans="1:5" ht="12" customHeight="1" thickBot="1" x14ac:dyDescent="0.35">
      <c r="A105" s="14" t="s">
        <v>114</v>
      </c>
      <c r="B105" s="912" t="s">
        <v>353</v>
      </c>
      <c r="C105" s="398">
        <v>2158732</v>
      </c>
      <c r="D105" s="494">
        <f>'Z_1.1.sz.mell.'!D112</f>
        <v>2838343</v>
      </c>
      <c r="E105" s="494">
        <f>'Z_1.1.sz.mell.'!E112</f>
        <v>2838343</v>
      </c>
    </row>
    <row r="106" spans="1:5" ht="12" customHeight="1" thickBot="1" x14ac:dyDescent="0.35">
      <c r="A106" s="14" t="s">
        <v>115</v>
      </c>
      <c r="B106" s="912" t="s">
        <v>354</v>
      </c>
      <c r="C106" s="398"/>
      <c r="D106" s="494">
        <f>'Z_1.1.sz.mell.'!D111</f>
        <v>0</v>
      </c>
      <c r="E106" s="494">
        <f>'Z_1.1.sz.mell.'!E111</f>
        <v>0</v>
      </c>
    </row>
    <row r="107" spans="1:5" ht="12" customHeight="1" thickBot="1" x14ac:dyDescent="0.35">
      <c r="A107" s="14" t="s">
        <v>117</v>
      </c>
      <c r="B107" s="909" t="s">
        <v>355</v>
      </c>
      <c r="C107" s="398"/>
      <c r="D107" s="494"/>
      <c r="E107" s="494"/>
    </row>
    <row r="108" spans="1:5" ht="12" customHeight="1" thickBot="1" x14ac:dyDescent="0.35">
      <c r="A108" s="13" t="s">
        <v>185</v>
      </c>
      <c r="B108" s="913" t="s">
        <v>356</v>
      </c>
      <c r="C108" s="398"/>
      <c r="D108" s="494">
        <f>'Z_1.1.sz.mell.'!D113</f>
        <v>0</v>
      </c>
      <c r="E108" s="494">
        <f>'Z_1.1.sz.mell.'!E113</f>
        <v>0</v>
      </c>
    </row>
    <row r="109" spans="1:5" ht="12" customHeight="1" thickBot="1" x14ac:dyDescent="0.35">
      <c r="A109" s="14" t="s">
        <v>348</v>
      </c>
      <c r="B109" s="913" t="s">
        <v>357</v>
      </c>
      <c r="C109" s="398"/>
      <c r="D109" s="494">
        <f>'Z_1.1.sz.mell.'!D114</f>
        <v>0</v>
      </c>
      <c r="E109" s="494">
        <f>'Z_1.1.sz.mell.'!E114</f>
        <v>0</v>
      </c>
    </row>
    <row r="110" spans="1:5" ht="12" customHeight="1" thickBot="1" x14ac:dyDescent="0.35">
      <c r="A110" s="18" t="s">
        <v>349</v>
      </c>
      <c r="B110" s="914" t="s">
        <v>358</v>
      </c>
      <c r="C110" s="495">
        <v>2253560</v>
      </c>
      <c r="D110" s="494">
        <f>'Z_1.1.sz.mell.'!D117</f>
        <v>1780000</v>
      </c>
      <c r="E110" s="494">
        <f>'Z_1.1.sz.mell.'!E117</f>
        <v>622000</v>
      </c>
    </row>
    <row r="111" spans="1:5" ht="12" customHeight="1" thickBot="1" x14ac:dyDescent="0.35">
      <c r="A111" s="20" t="s">
        <v>19</v>
      </c>
      <c r="B111" s="27" t="s">
        <v>832</v>
      </c>
      <c r="C111" s="395">
        <f>+C112+C114+C116</f>
        <v>77653353</v>
      </c>
      <c r="D111" s="395">
        <f>+D112+D114+D116</f>
        <v>177206703</v>
      </c>
      <c r="E111" s="263">
        <f>+E112+E114+E116</f>
        <v>85179712</v>
      </c>
    </row>
    <row r="112" spans="1:5" ht="12" customHeight="1" x14ac:dyDescent="0.3">
      <c r="A112" s="15" t="s">
        <v>103</v>
      </c>
      <c r="B112" s="909" t="s">
        <v>229</v>
      </c>
      <c r="C112" s="397">
        <v>7125817</v>
      </c>
      <c r="D112" s="397">
        <f>'Z_1.1.sz.mell.'!D122</f>
        <v>117065131</v>
      </c>
      <c r="E112" s="397">
        <f>'Z_1.1.sz.mell.'!E122</f>
        <v>60561056</v>
      </c>
    </row>
    <row r="113" spans="1:5" ht="12" customHeight="1" x14ac:dyDescent="0.3">
      <c r="A113" s="15" t="s">
        <v>104</v>
      </c>
      <c r="B113" s="913" t="s">
        <v>363</v>
      </c>
      <c r="C113" s="397"/>
      <c r="D113" s="397">
        <f>'Z_1.1.sz.mell.'!D123</f>
        <v>0</v>
      </c>
      <c r="E113" s="397">
        <f>'Z_1.1.sz.mell.'!E123</f>
        <v>0</v>
      </c>
    </row>
    <row r="114" spans="1:5" x14ac:dyDescent="0.3">
      <c r="A114" s="15" t="s">
        <v>105</v>
      </c>
      <c r="B114" s="913" t="s">
        <v>186</v>
      </c>
      <c r="C114" s="396">
        <v>70261531</v>
      </c>
      <c r="D114" s="397">
        <f>'Z_1.1.sz.mell.'!D124</f>
        <v>60077572</v>
      </c>
      <c r="E114" s="397">
        <f>'Z_1.1.sz.mell.'!E124</f>
        <v>24568656</v>
      </c>
    </row>
    <row r="115" spans="1:5" ht="12" customHeight="1" x14ac:dyDescent="0.3">
      <c r="A115" s="15" t="s">
        <v>106</v>
      </c>
      <c r="B115" s="913" t="s">
        <v>364</v>
      </c>
      <c r="C115" s="396"/>
      <c r="D115" s="397">
        <f>'Z_1.1.sz.mell.'!D125</f>
        <v>0</v>
      </c>
      <c r="E115" s="397">
        <f>'Z_1.1.sz.mell.'!E125</f>
        <v>0</v>
      </c>
    </row>
    <row r="116" spans="1:5" ht="12" customHeight="1" x14ac:dyDescent="0.3">
      <c r="A116" s="15" t="s">
        <v>107</v>
      </c>
      <c r="B116" s="553" t="s">
        <v>231</v>
      </c>
      <c r="C116" s="396">
        <v>266005</v>
      </c>
      <c r="D116" s="397">
        <f>'Z_1.1.sz.mell.'!D126</f>
        <v>64000</v>
      </c>
      <c r="E116" s="397">
        <f>'Z_1.1.sz.mell.'!E126</f>
        <v>50000</v>
      </c>
    </row>
    <row r="117" spans="1:5" x14ac:dyDescent="0.3">
      <c r="A117" s="15" t="s">
        <v>116</v>
      </c>
      <c r="B117" s="894" t="s">
        <v>427</v>
      </c>
      <c r="C117" s="396"/>
      <c r="D117" s="397">
        <f>'Z_1.1.sz.mell.'!D127</f>
        <v>0</v>
      </c>
      <c r="E117" s="397">
        <f>'Z_1.1.sz.mell.'!E127</f>
        <v>0</v>
      </c>
    </row>
    <row r="118" spans="1:5" x14ac:dyDescent="0.3">
      <c r="A118" s="15" t="s">
        <v>118</v>
      </c>
      <c r="B118" s="915" t="s">
        <v>369</v>
      </c>
      <c r="C118" s="396"/>
      <c r="D118" s="397">
        <f>'Z_1.1.sz.mell.'!D128</f>
        <v>0</v>
      </c>
      <c r="E118" s="397">
        <f>'Z_1.1.sz.mell.'!E128</f>
        <v>0</v>
      </c>
    </row>
    <row r="119" spans="1:5" ht="12" customHeight="1" x14ac:dyDescent="0.3">
      <c r="A119" s="15" t="s">
        <v>187</v>
      </c>
      <c r="B119" s="909" t="s">
        <v>352</v>
      </c>
      <c r="C119" s="396"/>
      <c r="D119" s="397">
        <f>'Z_1.1.sz.mell.'!D129</f>
        <v>0</v>
      </c>
      <c r="E119" s="397">
        <f>'Z_1.1.sz.mell.'!E129</f>
        <v>0</v>
      </c>
    </row>
    <row r="120" spans="1:5" ht="12" customHeight="1" x14ac:dyDescent="0.3">
      <c r="A120" s="15" t="s">
        <v>188</v>
      </c>
      <c r="B120" s="909" t="s">
        <v>368</v>
      </c>
      <c r="C120" s="396">
        <v>266005</v>
      </c>
      <c r="D120" s="397">
        <f>'Z_1.1.sz.mell.'!D130</f>
        <v>0</v>
      </c>
      <c r="E120" s="397">
        <f>'Z_1.1.sz.mell.'!E130</f>
        <v>0</v>
      </c>
    </row>
    <row r="121" spans="1:5" ht="12" customHeight="1" x14ac:dyDescent="0.3">
      <c r="A121" s="15" t="s">
        <v>189</v>
      </c>
      <c r="B121" s="909" t="s">
        <v>367</v>
      </c>
      <c r="C121" s="396"/>
      <c r="D121" s="397">
        <f>'Z_1.1.sz.mell.'!D131</f>
        <v>0</v>
      </c>
      <c r="E121" s="397">
        <f>'Z_1.1.sz.mell.'!E131</f>
        <v>0</v>
      </c>
    </row>
    <row r="122" spans="1:5" s="916" customFormat="1" ht="12" customHeight="1" x14ac:dyDescent="0.25">
      <c r="A122" s="15" t="s">
        <v>360</v>
      </c>
      <c r="B122" s="909" t="s">
        <v>355</v>
      </c>
      <c r="C122" s="396"/>
      <c r="D122" s="397">
        <f>'Z_1.1.sz.mell.'!D132</f>
        <v>0</v>
      </c>
      <c r="E122" s="397">
        <f>'Z_1.1.sz.mell.'!E132</f>
        <v>0</v>
      </c>
    </row>
    <row r="123" spans="1:5" ht="12" customHeight="1" x14ac:dyDescent="0.3">
      <c r="A123" s="15" t="s">
        <v>361</v>
      </c>
      <c r="B123" s="909" t="s">
        <v>366</v>
      </c>
      <c r="C123" s="396"/>
      <c r="D123" s="397">
        <f>'Z_1.1.sz.mell.'!D133</f>
        <v>0</v>
      </c>
      <c r="E123" s="397">
        <f>'Z_1.1.sz.mell.'!E133</f>
        <v>0</v>
      </c>
    </row>
    <row r="124" spans="1:5" ht="12" customHeight="1" thickBot="1" x14ac:dyDescent="0.35">
      <c r="A124" s="13" t="s">
        <v>362</v>
      </c>
      <c r="B124" s="909" t="s">
        <v>365</v>
      </c>
      <c r="C124" s="398"/>
      <c r="D124" s="397">
        <f>'Z_1.1.sz.mell.'!D134</f>
        <v>64000</v>
      </c>
      <c r="E124" s="397">
        <f>'Z_1.1.sz.mell.'!E134</f>
        <v>50000</v>
      </c>
    </row>
    <row r="125" spans="1:5" ht="12" customHeight="1" thickBot="1" x14ac:dyDescent="0.35">
      <c r="A125" s="20" t="s">
        <v>20</v>
      </c>
      <c r="B125" s="130" t="s">
        <v>833</v>
      </c>
      <c r="C125" s="395">
        <f>+C126+C127</f>
        <v>0</v>
      </c>
      <c r="D125" s="395">
        <f>+D126+D127</f>
        <v>0</v>
      </c>
      <c r="E125" s="263">
        <f>+E126+E127</f>
        <v>0</v>
      </c>
    </row>
    <row r="126" spans="1:5" ht="12" customHeight="1" x14ac:dyDescent="0.3">
      <c r="A126" s="15" t="s">
        <v>86</v>
      </c>
      <c r="B126" s="915" t="s">
        <v>834</v>
      </c>
      <c r="C126" s="397"/>
      <c r="D126" s="397"/>
      <c r="E126" s="265"/>
    </row>
    <row r="127" spans="1:5" ht="12" customHeight="1" thickBot="1" x14ac:dyDescent="0.35">
      <c r="A127" s="16" t="s">
        <v>87</v>
      </c>
      <c r="B127" s="913" t="s">
        <v>835</v>
      </c>
      <c r="C127" s="398"/>
      <c r="D127" s="398"/>
      <c r="E127" s="266"/>
    </row>
    <row r="128" spans="1:5" ht="12" customHeight="1" thickBot="1" x14ac:dyDescent="0.35">
      <c r="A128" s="20" t="s">
        <v>21</v>
      </c>
      <c r="B128" s="130" t="s">
        <v>836</v>
      </c>
      <c r="C128" s="395">
        <f>+C95+C111+C125</f>
        <v>212765625</v>
      </c>
      <c r="D128" s="395">
        <f>+D95+D111+D125</f>
        <v>341286067</v>
      </c>
      <c r="E128" s="263">
        <f>+E95+E111+E125</f>
        <v>217038007</v>
      </c>
    </row>
    <row r="129" spans="1:9" ht="12" customHeight="1" thickBot="1" x14ac:dyDescent="0.35">
      <c r="A129" s="20" t="s">
        <v>22</v>
      </c>
      <c r="B129" s="130" t="s">
        <v>837</v>
      </c>
      <c r="C129" s="395">
        <f>+C130+C131+C132</f>
        <v>21334737</v>
      </c>
      <c r="D129" s="395">
        <f>+D130+D131+D132</f>
        <v>25839513</v>
      </c>
      <c r="E129" s="263">
        <f>+E130+E131+E132</f>
        <v>25778709</v>
      </c>
    </row>
    <row r="130" spans="1:9" ht="12" customHeight="1" x14ac:dyDescent="0.3">
      <c r="A130" s="15" t="s">
        <v>90</v>
      </c>
      <c r="B130" s="915" t="s">
        <v>516</v>
      </c>
      <c r="C130" s="396">
        <v>634737</v>
      </c>
      <c r="D130" s="396">
        <f>'Z_1.1.sz.mell.'!D137</f>
        <v>0</v>
      </c>
      <c r="E130" s="396">
        <f>'Z_1.1.sz.mell.'!E137</f>
        <v>0</v>
      </c>
    </row>
    <row r="131" spans="1:9" ht="12" customHeight="1" x14ac:dyDescent="0.3">
      <c r="A131" s="15" t="s">
        <v>91</v>
      </c>
      <c r="B131" s="915" t="s">
        <v>456</v>
      </c>
      <c r="C131" s="396">
        <v>20700000</v>
      </c>
      <c r="D131" s="396">
        <f>'Z_1.1.sz.mell.'!D138</f>
        <v>25102000</v>
      </c>
      <c r="E131" s="396">
        <f>'Z_1.1.sz.mell.'!E138</f>
        <v>25102000</v>
      </c>
    </row>
    <row r="132" spans="1:9" ht="12" customHeight="1" thickBot="1" x14ac:dyDescent="0.35">
      <c r="A132" s="13" t="s">
        <v>92</v>
      </c>
      <c r="B132" s="917" t="s">
        <v>515</v>
      </c>
      <c r="C132" s="396"/>
      <c r="D132" s="396">
        <f>'Z_1.1.sz.mell.'!D139</f>
        <v>737513</v>
      </c>
      <c r="E132" s="396">
        <f>'Z_1.1.sz.mell.'!E139</f>
        <v>676709</v>
      </c>
    </row>
    <row r="133" spans="1:9" ht="12" customHeight="1" thickBot="1" x14ac:dyDescent="0.35">
      <c r="A133" s="20" t="s">
        <v>23</v>
      </c>
      <c r="B133" s="130" t="s">
        <v>838</v>
      </c>
      <c r="C133" s="395">
        <f>+C134+C135+C136+C137</f>
        <v>0</v>
      </c>
      <c r="D133" s="395">
        <f>+D134+D135+D136+D137</f>
        <v>0</v>
      </c>
      <c r="E133" s="263">
        <f>+E134+E135+E136+E137</f>
        <v>0</v>
      </c>
    </row>
    <row r="134" spans="1:9" ht="12" customHeight="1" x14ac:dyDescent="0.3">
      <c r="A134" s="15" t="s">
        <v>93</v>
      </c>
      <c r="B134" s="915" t="s">
        <v>458</v>
      </c>
      <c r="C134" s="396"/>
      <c r="D134" s="396"/>
      <c r="E134" s="264"/>
    </row>
    <row r="135" spans="1:9" ht="12" customHeight="1" x14ac:dyDescent="0.3">
      <c r="A135" s="15" t="s">
        <v>94</v>
      </c>
      <c r="B135" s="915" t="s">
        <v>839</v>
      </c>
      <c r="C135" s="396"/>
      <c r="D135" s="396"/>
      <c r="E135" s="264"/>
    </row>
    <row r="136" spans="1:9" ht="12" customHeight="1" x14ac:dyDescent="0.3">
      <c r="A136" s="15" t="s">
        <v>287</v>
      </c>
      <c r="B136" s="915" t="s">
        <v>450</v>
      </c>
      <c r="C136" s="396"/>
      <c r="D136" s="396"/>
      <c r="E136" s="264"/>
    </row>
    <row r="137" spans="1:9" ht="12" customHeight="1" thickBot="1" x14ac:dyDescent="0.35">
      <c r="A137" s="13" t="s">
        <v>288</v>
      </c>
      <c r="B137" s="917" t="s">
        <v>840</v>
      </c>
      <c r="C137" s="396"/>
      <c r="D137" s="396"/>
      <c r="E137" s="264"/>
    </row>
    <row r="138" spans="1:9" ht="12" customHeight="1" thickBot="1" x14ac:dyDescent="0.35">
      <c r="A138" s="20" t="s">
        <v>24</v>
      </c>
      <c r="B138" s="130" t="s">
        <v>841</v>
      </c>
      <c r="C138" s="402">
        <f>+C139+C140+C141+C142</f>
        <v>2720065</v>
      </c>
      <c r="D138" s="402">
        <f>+D139+D140+D141+D142</f>
        <v>3846171</v>
      </c>
      <c r="E138" s="444">
        <f>+E139+E140+E141+E142</f>
        <v>1881073</v>
      </c>
    </row>
    <row r="139" spans="1:9" ht="12" customHeight="1" x14ac:dyDescent="0.3">
      <c r="A139" s="15" t="s">
        <v>95</v>
      </c>
      <c r="B139" s="915" t="s">
        <v>370</v>
      </c>
      <c r="C139" s="396"/>
      <c r="D139" s="396">
        <f>'Z_1.1.sz.mell.'!D148</f>
        <v>1881073</v>
      </c>
      <c r="E139" s="396">
        <f>'Z_1.1.sz.mell.'!E148</f>
        <v>0</v>
      </c>
    </row>
    <row r="140" spans="1:9" ht="12" customHeight="1" x14ac:dyDescent="0.3">
      <c r="A140" s="15" t="s">
        <v>96</v>
      </c>
      <c r="B140" s="915" t="s">
        <v>371</v>
      </c>
      <c r="C140" s="396">
        <v>2720065</v>
      </c>
      <c r="D140" s="396">
        <f>'Z_1.1.sz.mell.'!D149</f>
        <v>1965098</v>
      </c>
      <c r="E140" s="396">
        <f>'Z_1.1.sz.mell.'!E149</f>
        <v>1881073</v>
      </c>
    </row>
    <row r="141" spans="1:9" ht="12" customHeight="1" x14ac:dyDescent="0.3">
      <c r="A141" s="15" t="s">
        <v>299</v>
      </c>
      <c r="B141" s="915" t="s">
        <v>842</v>
      </c>
      <c r="C141" s="396"/>
      <c r="D141" s="396"/>
      <c r="E141" s="264"/>
    </row>
    <row r="142" spans="1:9" ht="12" customHeight="1" thickBot="1" x14ac:dyDescent="0.35">
      <c r="A142" s="13" t="s">
        <v>300</v>
      </c>
      <c r="B142" s="917" t="s">
        <v>389</v>
      </c>
      <c r="C142" s="396"/>
      <c r="D142" s="396"/>
      <c r="E142" s="264"/>
    </row>
    <row r="143" spans="1:9" ht="15.15" customHeight="1" thickBot="1" x14ac:dyDescent="0.35">
      <c r="A143" s="20" t="s">
        <v>25</v>
      </c>
      <c r="B143" s="130" t="s">
        <v>843</v>
      </c>
      <c r="C143" s="497">
        <f>+C144+C145+C146+C147</f>
        <v>0</v>
      </c>
      <c r="D143" s="497">
        <f>+D144+D145+D146+D147</f>
        <v>0</v>
      </c>
      <c r="E143" s="491">
        <f>+E144+E145+E146+E147</f>
        <v>0</v>
      </c>
      <c r="F143" s="424"/>
      <c r="G143" s="425"/>
      <c r="H143" s="425"/>
      <c r="I143" s="425"/>
    </row>
    <row r="144" spans="1:9" s="412" customFormat="1" ht="12.9" customHeight="1" x14ac:dyDescent="0.25">
      <c r="A144" s="15" t="s">
        <v>180</v>
      </c>
      <c r="B144" s="915" t="s">
        <v>844</v>
      </c>
      <c r="C144" s="396"/>
      <c r="D144" s="396"/>
      <c r="E144" s="264"/>
    </row>
    <row r="145" spans="1:5" ht="13.5" customHeight="1" x14ac:dyDescent="0.3">
      <c r="A145" s="15" t="s">
        <v>181</v>
      </c>
      <c r="B145" s="915" t="s">
        <v>845</v>
      </c>
      <c r="C145" s="396"/>
      <c r="D145" s="396"/>
      <c r="E145" s="264"/>
    </row>
    <row r="146" spans="1:5" ht="13.5" customHeight="1" x14ac:dyDescent="0.3">
      <c r="A146" s="15" t="s">
        <v>230</v>
      </c>
      <c r="B146" s="915" t="s">
        <v>846</v>
      </c>
      <c r="C146" s="396"/>
      <c r="D146" s="396"/>
      <c r="E146" s="264"/>
    </row>
    <row r="147" spans="1:5" ht="13.5" customHeight="1" thickBot="1" x14ac:dyDescent="0.35">
      <c r="A147" s="15" t="s">
        <v>302</v>
      </c>
      <c r="B147" s="915" t="s">
        <v>847</v>
      </c>
      <c r="C147" s="396"/>
      <c r="D147" s="396"/>
      <c r="E147" s="264"/>
    </row>
    <row r="148" spans="1:5" ht="12.75" customHeight="1" thickBot="1" x14ac:dyDescent="0.35">
      <c r="A148" s="20" t="s">
        <v>26</v>
      </c>
      <c r="B148" s="130" t="s">
        <v>848</v>
      </c>
      <c r="C148" s="499">
        <f>+C129+C133+C138+C143</f>
        <v>24054802</v>
      </c>
      <c r="D148" s="499">
        <f>+D129+D133+D138+D143</f>
        <v>29685684</v>
      </c>
      <c r="E148" s="493">
        <f>+E129+E133+E138+E143</f>
        <v>27659782</v>
      </c>
    </row>
    <row r="149" spans="1:5" ht="13.5" customHeight="1" thickBot="1" x14ac:dyDescent="0.35">
      <c r="A149" s="294" t="s">
        <v>27</v>
      </c>
      <c r="B149" s="918" t="s">
        <v>849</v>
      </c>
      <c r="C149" s="499">
        <f>+C128+C148</f>
        <v>236820427</v>
      </c>
      <c r="D149" s="499">
        <f>+D128+D148</f>
        <v>370971751</v>
      </c>
      <c r="E149" s="493">
        <f>+E128+E148</f>
        <v>244697789</v>
      </c>
    </row>
    <row r="150" spans="1:5" ht="13.5" customHeight="1" x14ac:dyDescent="0.3">
      <c r="C150" s="715">
        <f t="shared" ref="C150:D150" si="0">C89-C149</f>
        <v>99584055</v>
      </c>
      <c r="D150" s="715">
        <f t="shared" si="0"/>
        <v>0</v>
      </c>
      <c r="E150" s="715">
        <f>E89-E149</f>
        <v>118258017</v>
      </c>
    </row>
    <row r="151" spans="1:5" ht="13.5" customHeight="1" x14ac:dyDescent="0.3"/>
    <row r="152" spans="1:5" ht="7.5" customHeight="1" x14ac:dyDescent="0.3"/>
    <row r="154" spans="1:5" ht="12.7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  <row r="160" spans="1:5" ht="12.75" customHeight="1" x14ac:dyDescent="0.3"/>
    <row r="161" ht="12.75" customHeight="1" x14ac:dyDescent="0.3"/>
  </sheetData>
  <mergeCells count="13">
    <mergeCell ref="A90:E90"/>
    <mergeCell ref="A92:A93"/>
    <mergeCell ref="B92:B93"/>
    <mergeCell ref="C92:C93"/>
    <mergeCell ref="D92:E92"/>
    <mergeCell ref="A1:E1"/>
    <mergeCell ref="A2:E2"/>
    <mergeCell ref="A3:E3"/>
    <mergeCell ref="A4:E4"/>
    <mergeCell ref="A6:A7"/>
    <mergeCell ref="B6:B7"/>
    <mergeCell ref="C6:C7"/>
    <mergeCell ref="D6:E6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fitToHeight="2" orientation="landscape" r:id="rId1"/>
  <headerFooter alignWithMargins="0"/>
  <rowBreaks count="1" manualBreakCount="1">
    <brk id="89" max="4" man="1"/>
  </rowBreaks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1-000000000000}">
  <sheetPr>
    <tabColor theme="5"/>
  </sheetPr>
  <dimension ref="A1:K21"/>
  <sheetViews>
    <sheetView view="pageBreakPreview" zoomScale="60" zoomScaleNormal="120" workbookViewId="0">
      <selection activeCell="A6" sqref="A6:E6"/>
    </sheetView>
  </sheetViews>
  <sheetFormatPr defaultColWidth="9.33203125" defaultRowHeight="13.2" x14ac:dyDescent="0.25"/>
  <cols>
    <col min="1" max="1" width="6.77734375" style="42" customWidth="1"/>
    <col min="2" max="2" width="32.33203125" style="41" customWidth="1"/>
    <col min="3" max="3" width="17" style="41" customWidth="1"/>
    <col min="4" max="9" width="12.77734375" style="41" customWidth="1"/>
    <col min="10" max="10" width="13.77734375" style="41" customWidth="1"/>
    <col min="11" max="11" width="5.77734375" style="41" customWidth="1"/>
    <col min="12" max="16384" width="9.33203125" style="41"/>
  </cols>
  <sheetData>
    <row r="1" spans="1:11" x14ac:dyDescent="0.25">
      <c r="A1" s="638"/>
      <c r="B1" s="623"/>
      <c r="C1" s="623"/>
      <c r="D1" s="623"/>
      <c r="E1" s="623"/>
      <c r="F1" s="623"/>
      <c r="G1" s="623"/>
      <c r="H1" s="623"/>
      <c r="I1" s="623"/>
      <c r="J1" s="623"/>
    </row>
    <row r="2" spans="1:11" ht="15.6" x14ac:dyDescent="0.25">
      <c r="A2" s="1574" t="s">
        <v>850</v>
      </c>
      <c r="B2" s="1791"/>
      <c r="C2" s="1791"/>
      <c r="D2" s="1791"/>
      <c r="E2" s="1791"/>
      <c r="F2" s="1791"/>
      <c r="G2" s="1791"/>
      <c r="H2" s="1791"/>
      <c r="I2" s="1791"/>
      <c r="J2" s="1791"/>
    </row>
    <row r="3" spans="1:11" x14ac:dyDescent="0.25">
      <c r="A3" s="638"/>
      <c r="B3" s="623"/>
      <c r="C3" s="623"/>
      <c r="D3" s="623"/>
      <c r="E3" s="623"/>
      <c r="F3" s="623"/>
      <c r="G3" s="623"/>
      <c r="H3" s="623"/>
      <c r="I3" s="623"/>
      <c r="J3" s="623"/>
    </row>
    <row r="4" spans="1:11" ht="14.4" thickBot="1" x14ac:dyDescent="0.3">
      <c r="A4" s="638"/>
      <c r="B4" s="623"/>
      <c r="C4" s="623"/>
      <c r="D4" s="623"/>
      <c r="E4" s="623"/>
      <c r="F4" s="623"/>
      <c r="G4" s="623"/>
      <c r="H4" s="623"/>
      <c r="I4" s="623"/>
      <c r="J4" s="838" t="str">
        <f>'Z_1.tájékoztató_t.'!E5</f>
        <v>Forint</v>
      </c>
      <c r="K4" s="1752" t="str">
        <f>CONCATENATE("2. tájékoztató tábla ",Z_ALAPADATOK!A8," ",Z_ALAPADATOK!B8," ",Z_ALAPADATOK!C8," ",Z_ALAPADATOK!D8," ",Z_ALAPADATOK!E8," ",Z_ALAPADATOK!F8," ",Z_ALAPADATOK!G8," ",Z_ALAPADATOK!H8)</f>
        <v>2. tájékoztató tábla a Hercegkút Község Önkormányzat Polgármesterének 6 / 2020 ( VI.17. ) önkormányzati rendelethez</v>
      </c>
    </row>
    <row r="5" spans="1:11" s="922" customFormat="1" ht="26.4" customHeight="1" x14ac:dyDescent="0.25">
      <c r="A5" s="1792" t="s">
        <v>68</v>
      </c>
      <c r="B5" s="1794" t="s">
        <v>851</v>
      </c>
      <c r="C5" s="1794" t="s">
        <v>852</v>
      </c>
      <c r="D5" s="1794" t="s">
        <v>853</v>
      </c>
      <c r="E5" s="1794" t="s">
        <v>854</v>
      </c>
      <c r="F5" s="919" t="s">
        <v>855</v>
      </c>
      <c r="G5" s="920"/>
      <c r="H5" s="920"/>
      <c r="I5" s="921"/>
      <c r="J5" s="1622" t="s">
        <v>856</v>
      </c>
      <c r="K5" s="1752"/>
    </row>
    <row r="6" spans="1:11" s="924" customFormat="1" ht="32.4" customHeight="1" thickBot="1" x14ac:dyDescent="0.3">
      <c r="A6" s="1793"/>
      <c r="B6" s="1795"/>
      <c r="C6" s="1795"/>
      <c r="D6" s="1796"/>
      <c r="E6" s="1796"/>
      <c r="F6" s="923" t="s">
        <v>857</v>
      </c>
      <c r="G6" s="269" t="s">
        <v>858</v>
      </c>
      <c r="H6" s="269" t="s">
        <v>859</v>
      </c>
      <c r="I6" s="270" t="s">
        <v>860</v>
      </c>
      <c r="J6" s="1623"/>
      <c r="K6" s="1752"/>
    </row>
    <row r="7" spans="1:11" s="926" customFormat="1" ht="14.1" customHeight="1" thickBot="1" x14ac:dyDescent="0.3">
      <c r="A7" s="271" t="s">
        <v>492</v>
      </c>
      <c r="B7" s="925" t="s">
        <v>861</v>
      </c>
      <c r="C7" s="273" t="s">
        <v>494</v>
      </c>
      <c r="D7" s="273" t="s">
        <v>496</v>
      </c>
      <c r="E7" s="273" t="s">
        <v>495</v>
      </c>
      <c r="F7" s="273" t="s">
        <v>497</v>
      </c>
      <c r="G7" s="273" t="s">
        <v>498</v>
      </c>
      <c r="H7" s="273" t="s">
        <v>499</v>
      </c>
      <c r="I7" s="273" t="s">
        <v>735</v>
      </c>
      <c r="J7" s="275" t="s">
        <v>862</v>
      </c>
      <c r="K7" s="1752"/>
    </row>
    <row r="8" spans="1:11" ht="33.75" customHeight="1" x14ac:dyDescent="0.25">
      <c r="A8" s="927" t="s">
        <v>18</v>
      </c>
      <c r="B8" s="928" t="s">
        <v>863</v>
      </c>
      <c r="C8" s="929"/>
      <c r="D8" s="930">
        <f t="shared" ref="D8:I8" si="0">SUM(D9:D10)</f>
        <v>0</v>
      </c>
      <c r="E8" s="930">
        <f t="shared" si="0"/>
        <v>0</v>
      </c>
      <c r="F8" s="930">
        <f t="shared" si="0"/>
        <v>0</v>
      </c>
      <c r="G8" s="930">
        <f t="shared" si="0"/>
        <v>0</v>
      </c>
      <c r="H8" s="930">
        <f t="shared" si="0"/>
        <v>0</v>
      </c>
      <c r="I8" s="931">
        <f t="shared" si="0"/>
        <v>0</v>
      </c>
      <c r="J8" s="932">
        <f t="shared" ref="J8:J20" si="1">SUM(F8:I8)</f>
        <v>0</v>
      </c>
      <c r="K8" s="1752"/>
    </row>
    <row r="9" spans="1:11" ht="21.15" customHeight="1" x14ac:dyDescent="0.25">
      <c r="A9" s="933" t="s">
        <v>19</v>
      </c>
      <c r="B9" s="934" t="s">
        <v>69</v>
      </c>
      <c r="C9" s="935"/>
      <c r="D9" s="25"/>
      <c r="E9" s="25"/>
      <c r="F9" s="25"/>
      <c r="G9" s="25"/>
      <c r="H9" s="25"/>
      <c r="I9" s="936"/>
      <c r="J9" s="279">
        <f t="shared" si="1"/>
        <v>0</v>
      </c>
      <c r="K9" s="1752"/>
    </row>
    <row r="10" spans="1:11" ht="21.15" customHeight="1" x14ac:dyDescent="0.25">
      <c r="A10" s="933" t="s">
        <v>20</v>
      </c>
      <c r="B10" s="934" t="s">
        <v>69</v>
      </c>
      <c r="C10" s="935"/>
      <c r="D10" s="25"/>
      <c r="E10" s="25"/>
      <c r="F10" s="25"/>
      <c r="G10" s="25"/>
      <c r="H10" s="25"/>
      <c r="I10" s="936"/>
      <c r="J10" s="279">
        <f t="shared" si="1"/>
        <v>0</v>
      </c>
      <c r="K10" s="1752"/>
    </row>
    <row r="11" spans="1:11" ht="36" customHeight="1" x14ac:dyDescent="0.25">
      <c r="A11" s="933" t="s">
        <v>21</v>
      </c>
      <c r="B11" s="937" t="s">
        <v>864</v>
      </c>
      <c r="C11" s="938"/>
      <c r="D11" s="939">
        <f t="shared" ref="D11:I11" si="2">SUM(D12:D13)</f>
        <v>0</v>
      </c>
      <c r="E11" s="939">
        <f t="shared" si="2"/>
        <v>14986000</v>
      </c>
      <c r="F11" s="939">
        <f t="shared" si="2"/>
        <v>0</v>
      </c>
      <c r="G11" s="939">
        <f t="shared" si="2"/>
        <v>750000000</v>
      </c>
      <c r="H11" s="939">
        <f t="shared" si="2"/>
        <v>750000000</v>
      </c>
      <c r="I11" s="940">
        <f t="shared" si="2"/>
        <v>0</v>
      </c>
      <c r="J11" s="941">
        <f t="shared" si="1"/>
        <v>1500000000</v>
      </c>
      <c r="K11" s="1752"/>
    </row>
    <row r="12" spans="1:11" ht="21.15" customHeight="1" x14ac:dyDescent="0.25">
      <c r="A12" s="933" t="s">
        <v>22</v>
      </c>
      <c r="B12" s="934" t="s">
        <v>1348</v>
      </c>
      <c r="C12" s="935">
        <v>2020</v>
      </c>
      <c r="D12" s="25"/>
      <c r="E12" s="25">
        <v>14986000</v>
      </c>
      <c r="F12" s="25"/>
      <c r="G12" s="25">
        <v>750000000</v>
      </c>
      <c r="H12" s="25">
        <v>750000000</v>
      </c>
      <c r="I12" s="936"/>
      <c r="J12" s="279">
        <f t="shared" si="1"/>
        <v>1500000000</v>
      </c>
      <c r="K12" s="1752"/>
    </row>
    <row r="13" spans="1:11" ht="18" customHeight="1" x14ac:dyDescent="0.25">
      <c r="A13" s="933" t="s">
        <v>23</v>
      </c>
      <c r="B13" s="934" t="s">
        <v>69</v>
      </c>
      <c r="C13" s="935"/>
      <c r="D13" s="25"/>
      <c r="E13" s="25"/>
      <c r="F13" s="25"/>
      <c r="G13" s="25"/>
      <c r="H13" s="25"/>
      <c r="I13" s="936"/>
      <c r="J13" s="279">
        <f t="shared" si="1"/>
        <v>0</v>
      </c>
      <c r="K13" s="1752"/>
    </row>
    <row r="14" spans="1:11" ht="21.15" customHeight="1" x14ac:dyDescent="0.25">
      <c r="A14" s="933" t="s">
        <v>24</v>
      </c>
      <c r="B14" s="942" t="s">
        <v>865</v>
      </c>
      <c r="C14" s="938"/>
      <c r="D14" s="939">
        <f t="shared" ref="D14:I14" si="3">SUM(D15:D15)</f>
        <v>0</v>
      </c>
      <c r="E14" s="939">
        <f t="shared" si="3"/>
        <v>0</v>
      </c>
      <c r="F14" s="939">
        <f t="shared" si="3"/>
        <v>0</v>
      </c>
      <c r="G14" s="939">
        <f t="shared" si="3"/>
        <v>0</v>
      </c>
      <c r="H14" s="939">
        <f t="shared" si="3"/>
        <v>0</v>
      </c>
      <c r="I14" s="940">
        <f t="shared" si="3"/>
        <v>0</v>
      </c>
      <c r="J14" s="941">
        <f t="shared" si="1"/>
        <v>0</v>
      </c>
      <c r="K14" s="1752"/>
    </row>
    <row r="15" spans="1:11" ht="21.15" customHeight="1" x14ac:dyDescent="0.25">
      <c r="A15" s="933" t="s">
        <v>25</v>
      </c>
      <c r="B15" s="934" t="s">
        <v>69</v>
      </c>
      <c r="C15" s="935"/>
      <c r="D15" s="25"/>
      <c r="E15" s="25"/>
      <c r="F15" s="25"/>
      <c r="G15" s="25"/>
      <c r="H15" s="25"/>
      <c r="I15" s="936"/>
      <c r="J15" s="279">
        <f t="shared" si="1"/>
        <v>0</v>
      </c>
      <c r="K15" s="1752"/>
    </row>
    <row r="16" spans="1:11" ht="21.15" customHeight="1" x14ac:dyDescent="0.25">
      <c r="A16" s="933" t="s">
        <v>26</v>
      </c>
      <c r="B16" s="942" t="s">
        <v>866</v>
      </c>
      <c r="C16" s="938"/>
      <c r="D16" s="939">
        <f t="shared" ref="D16:I16" si="4">SUM(D17:D17)</f>
        <v>0</v>
      </c>
      <c r="E16" s="939">
        <f t="shared" si="4"/>
        <v>0</v>
      </c>
      <c r="F16" s="939">
        <f t="shared" si="4"/>
        <v>0</v>
      </c>
      <c r="G16" s="939">
        <f t="shared" si="4"/>
        <v>0</v>
      </c>
      <c r="H16" s="939">
        <f t="shared" si="4"/>
        <v>0</v>
      </c>
      <c r="I16" s="940">
        <f t="shared" si="4"/>
        <v>0</v>
      </c>
      <c r="J16" s="941">
        <f t="shared" si="1"/>
        <v>0</v>
      </c>
      <c r="K16" s="1752"/>
    </row>
    <row r="17" spans="1:11" ht="21.15" customHeight="1" x14ac:dyDescent="0.25">
      <c r="A17" s="933" t="s">
        <v>27</v>
      </c>
      <c r="B17" s="934" t="s">
        <v>69</v>
      </c>
      <c r="C17" s="935"/>
      <c r="D17" s="25"/>
      <c r="E17" s="25"/>
      <c r="F17" s="25"/>
      <c r="G17" s="25"/>
      <c r="H17" s="25"/>
      <c r="I17" s="936"/>
      <c r="J17" s="279">
        <f t="shared" si="1"/>
        <v>0</v>
      </c>
      <c r="K17" s="1752"/>
    </row>
    <row r="18" spans="1:11" ht="21.15" customHeight="1" x14ac:dyDescent="0.25">
      <c r="A18" s="943" t="s">
        <v>28</v>
      </c>
      <c r="B18" s="944" t="s">
        <v>867</v>
      </c>
      <c r="C18" s="945"/>
      <c r="D18" s="946">
        <f t="shared" ref="D18:I18" si="5">SUM(D19:D20)</f>
        <v>0</v>
      </c>
      <c r="E18" s="946">
        <f t="shared" si="5"/>
        <v>0</v>
      </c>
      <c r="F18" s="946">
        <f t="shared" si="5"/>
        <v>0</v>
      </c>
      <c r="G18" s="946">
        <f t="shared" si="5"/>
        <v>0</v>
      </c>
      <c r="H18" s="946">
        <f t="shared" si="5"/>
        <v>0</v>
      </c>
      <c r="I18" s="947">
        <f t="shared" si="5"/>
        <v>0</v>
      </c>
      <c r="J18" s="941">
        <f t="shared" si="1"/>
        <v>0</v>
      </c>
      <c r="K18" s="1752"/>
    </row>
    <row r="19" spans="1:11" ht="21.15" customHeight="1" x14ac:dyDescent="0.25">
      <c r="A19" s="943" t="s">
        <v>29</v>
      </c>
      <c r="B19" s="934" t="s">
        <v>69</v>
      </c>
      <c r="C19" s="935"/>
      <c r="D19" s="25"/>
      <c r="E19" s="25"/>
      <c r="F19" s="25"/>
      <c r="G19" s="25"/>
      <c r="H19" s="25"/>
      <c r="I19" s="936"/>
      <c r="J19" s="279">
        <f t="shared" si="1"/>
        <v>0</v>
      </c>
      <c r="K19" s="1752"/>
    </row>
    <row r="20" spans="1:11" ht="21.15" customHeight="1" thickBot="1" x14ac:dyDescent="0.3">
      <c r="A20" s="943" t="s">
        <v>30</v>
      </c>
      <c r="B20" s="934" t="s">
        <v>69</v>
      </c>
      <c r="C20" s="948"/>
      <c r="D20" s="949"/>
      <c r="E20" s="949"/>
      <c r="F20" s="949"/>
      <c r="G20" s="949"/>
      <c r="H20" s="949"/>
      <c r="I20" s="950"/>
      <c r="J20" s="279">
        <f t="shared" si="1"/>
        <v>0</v>
      </c>
      <c r="K20" s="1752"/>
    </row>
    <row r="21" spans="1:11" ht="21.15" customHeight="1" thickBot="1" x14ac:dyDescent="0.3">
      <c r="A21" s="951" t="s">
        <v>31</v>
      </c>
      <c r="B21" s="952" t="s">
        <v>145</v>
      </c>
      <c r="C21" s="953"/>
      <c r="D21" s="954">
        <f t="shared" ref="D21:J21" si="6">D8+D11+D14+D16+D18</f>
        <v>0</v>
      </c>
      <c r="E21" s="954">
        <f t="shared" si="6"/>
        <v>14986000</v>
      </c>
      <c r="F21" s="954">
        <f t="shared" si="6"/>
        <v>0</v>
      </c>
      <c r="G21" s="954">
        <f t="shared" si="6"/>
        <v>750000000</v>
      </c>
      <c r="H21" s="954">
        <f t="shared" si="6"/>
        <v>750000000</v>
      </c>
      <c r="I21" s="955">
        <f t="shared" si="6"/>
        <v>0</v>
      </c>
      <c r="J21" s="956">
        <f t="shared" si="6"/>
        <v>1500000000</v>
      </c>
      <c r="K21" s="1752"/>
    </row>
  </sheetData>
  <mergeCells count="8">
    <mergeCell ref="A2:J2"/>
    <mergeCell ref="K4:K21"/>
    <mergeCell ref="A5:A6"/>
    <mergeCell ref="B5:B6"/>
    <mergeCell ref="C5:C6"/>
    <mergeCell ref="D5:D6"/>
    <mergeCell ref="E5:E6"/>
    <mergeCell ref="J5:J6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4" orientation="landscape" verticalDpi="300" r:id="rId1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1-000000000000}">
  <sheetPr>
    <tabColor theme="5"/>
  </sheetPr>
  <dimension ref="A1:I22"/>
  <sheetViews>
    <sheetView view="pageBreakPreview" zoomScale="60" zoomScaleNormal="120" workbookViewId="0">
      <selection activeCell="A6" sqref="A6:E6"/>
    </sheetView>
  </sheetViews>
  <sheetFormatPr defaultColWidth="9.33203125" defaultRowHeight="13.2" x14ac:dyDescent="0.25"/>
  <cols>
    <col min="1" max="1" width="6.77734375" style="42" customWidth="1"/>
    <col min="2" max="2" width="50.33203125" style="41" customWidth="1"/>
    <col min="3" max="4" width="12.77734375" style="41" customWidth="1"/>
    <col min="5" max="5" width="14.77734375" style="41" customWidth="1"/>
    <col min="6" max="6" width="13.77734375" style="41" customWidth="1"/>
    <col min="7" max="7" width="15.44140625" style="41" customWidth="1"/>
    <col min="8" max="8" width="16.77734375" style="41" customWidth="1"/>
    <col min="9" max="9" width="5.6640625" style="41" customWidth="1"/>
    <col min="10" max="16384" width="9.33203125" style="41"/>
  </cols>
  <sheetData>
    <row r="1" spans="1:9" ht="17.25" customHeight="1" x14ac:dyDescent="0.25">
      <c r="A1" s="1574" t="s">
        <v>868</v>
      </c>
      <c r="B1" s="1791"/>
      <c r="C1" s="1791"/>
      <c r="D1" s="1791"/>
      <c r="E1" s="1791"/>
      <c r="F1" s="1791"/>
      <c r="G1" s="1791"/>
      <c r="H1" s="1791"/>
    </row>
    <row r="2" spans="1:9" x14ac:dyDescent="0.25">
      <c r="A2" s="638"/>
      <c r="B2" s="623"/>
      <c r="C2" s="623"/>
      <c r="D2" s="623"/>
      <c r="E2" s="623"/>
      <c r="F2" s="623"/>
      <c r="G2" s="623"/>
      <c r="H2" s="623"/>
    </row>
    <row r="3" spans="1:9" s="73" customFormat="1" ht="14.4" thickBot="1" x14ac:dyDescent="0.3">
      <c r="A3" s="957"/>
      <c r="B3" s="863"/>
      <c r="C3" s="863"/>
      <c r="D3" s="863"/>
      <c r="E3" s="863"/>
      <c r="F3" s="863"/>
      <c r="G3" s="863"/>
      <c r="H3" s="838" t="str">
        <f>'Z_2.tájékoztató_t.'!J4</f>
        <v>Forint</v>
      </c>
      <c r="I3" s="1797" t="str">
        <f>CONCATENATE("3. tájékoztató tábla ",Z_ALAPADATOK!A8," ",Z_ALAPADATOK!B8," ",Z_ALAPADATOK!C8," ",Z_ALAPADATOK!D8," ",Z_ALAPADATOK!E8," ",Z_ALAPADATOK!F8," ",Z_ALAPADATOK!G8," ",Z_ALAPADATOK!H8)</f>
        <v>3. tájékoztató tábla a Hercegkút Község Önkormányzat Polgármesterének 6 / 2020 ( VI.17. ) önkormányzati rendelethez</v>
      </c>
    </row>
    <row r="4" spans="1:9" s="922" customFormat="1" ht="26.4" customHeight="1" x14ac:dyDescent="0.25">
      <c r="A4" s="1798" t="s">
        <v>68</v>
      </c>
      <c r="B4" s="1800" t="s">
        <v>869</v>
      </c>
      <c r="C4" s="1798" t="s">
        <v>870</v>
      </c>
      <c r="D4" s="1798" t="s">
        <v>871</v>
      </c>
      <c r="E4" s="1802" t="s">
        <v>872</v>
      </c>
      <c r="F4" s="1804" t="s">
        <v>873</v>
      </c>
      <c r="G4" s="1805"/>
      <c r="H4" s="1806" t="s">
        <v>874</v>
      </c>
      <c r="I4" s="1797"/>
    </row>
    <row r="5" spans="1:9" s="924" customFormat="1" ht="40.5" customHeight="1" thickBot="1" x14ac:dyDescent="0.3">
      <c r="A5" s="1799"/>
      <c r="B5" s="1801"/>
      <c r="C5" s="1801"/>
      <c r="D5" s="1799"/>
      <c r="E5" s="1803"/>
      <c r="F5" s="958" t="s">
        <v>857</v>
      </c>
      <c r="G5" s="959" t="s">
        <v>858</v>
      </c>
      <c r="H5" s="1807"/>
      <c r="I5" s="1797"/>
    </row>
    <row r="6" spans="1:9" s="963" customFormat="1" ht="12.9" customHeight="1" thickBot="1" x14ac:dyDescent="0.3">
      <c r="A6" s="960" t="s">
        <v>492</v>
      </c>
      <c r="B6" s="961" t="s">
        <v>493</v>
      </c>
      <c r="C6" s="961" t="s">
        <v>494</v>
      </c>
      <c r="D6" s="962" t="s">
        <v>496</v>
      </c>
      <c r="E6" s="960" t="s">
        <v>495</v>
      </c>
      <c r="F6" s="962" t="s">
        <v>497</v>
      </c>
      <c r="G6" s="962" t="s">
        <v>498</v>
      </c>
      <c r="H6" s="642" t="s">
        <v>499</v>
      </c>
      <c r="I6" s="1797"/>
    </row>
    <row r="7" spans="1:9" ht="22.5" customHeight="1" thickBot="1" x14ac:dyDescent="0.3">
      <c r="A7" s="964" t="s">
        <v>18</v>
      </c>
      <c r="B7" s="965" t="s">
        <v>875</v>
      </c>
      <c r="C7" s="966"/>
      <c r="D7" s="967"/>
      <c r="E7" s="968">
        <f>SUM(E8:E13)</f>
        <v>0</v>
      </c>
      <c r="F7" s="969">
        <f>SUM(F8:F13)</f>
        <v>0</v>
      </c>
      <c r="G7" s="969">
        <f>SUM(G8:G13)</f>
        <v>0</v>
      </c>
      <c r="H7" s="970">
        <f>SUM(H8:H13)</f>
        <v>0</v>
      </c>
      <c r="I7" s="1797"/>
    </row>
    <row r="8" spans="1:9" ht="22.5" customHeight="1" x14ac:dyDescent="0.25">
      <c r="A8" s="971" t="s">
        <v>19</v>
      </c>
      <c r="B8" s="69" t="s">
        <v>69</v>
      </c>
      <c r="C8" s="972"/>
      <c r="D8" s="973"/>
      <c r="E8" s="974"/>
      <c r="F8" s="25"/>
      <c r="G8" s="25"/>
      <c r="H8" s="975"/>
      <c r="I8" s="1797"/>
    </row>
    <row r="9" spans="1:9" ht="22.5" customHeight="1" x14ac:dyDescent="0.25">
      <c r="A9" s="971" t="s">
        <v>20</v>
      </c>
      <c r="B9" s="69" t="s">
        <v>69</v>
      </c>
      <c r="C9" s="972"/>
      <c r="D9" s="973"/>
      <c r="E9" s="974"/>
      <c r="F9" s="25"/>
      <c r="G9" s="25"/>
      <c r="H9" s="975"/>
      <c r="I9" s="1797"/>
    </row>
    <row r="10" spans="1:9" ht="22.5" customHeight="1" x14ac:dyDescent="0.25">
      <c r="A10" s="971" t="s">
        <v>21</v>
      </c>
      <c r="B10" s="69" t="s">
        <v>69</v>
      </c>
      <c r="C10" s="972"/>
      <c r="D10" s="973"/>
      <c r="E10" s="974"/>
      <c r="F10" s="25"/>
      <c r="G10" s="25"/>
      <c r="H10" s="975"/>
      <c r="I10" s="1797"/>
    </row>
    <row r="11" spans="1:9" ht="22.5" customHeight="1" x14ac:dyDescent="0.25">
      <c r="A11" s="971" t="s">
        <v>22</v>
      </c>
      <c r="B11" s="69" t="s">
        <v>69</v>
      </c>
      <c r="C11" s="972"/>
      <c r="D11" s="973"/>
      <c r="E11" s="974"/>
      <c r="F11" s="25"/>
      <c r="G11" s="25"/>
      <c r="H11" s="975"/>
      <c r="I11" s="1797"/>
    </row>
    <row r="12" spans="1:9" ht="22.5" customHeight="1" x14ac:dyDescent="0.25">
      <c r="A12" s="971" t="s">
        <v>23</v>
      </c>
      <c r="B12" s="69" t="s">
        <v>69</v>
      </c>
      <c r="C12" s="972"/>
      <c r="D12" s="973"/>
      <c r="E12" s="974"/>
      <c r="F12" s="25"/>
      <c r="G12" s="25"/>
      <c r="H12" s="975"/>
      <c r="I12" s="1797"/>
    </row>
    <row r="13" spans="1:9" ht="22.5" customHeight="1" thickBot="1" x14ac:dyDescent="0.3">
      <c r="A13" s="971" t="s">
        <v>24</v>
      </c>
      <c r="B13" s="69" t="s">
        <v>69</v>
      </c>
      <c r="C13" s="972"/>
      <c r="D13" s="973"/>
      <c r="E13" s="974"/>
      <c r="F13" s="25"/>
      <c r="G13" s="25"/>
      <c r="H13" s="975"/>
      <c r="I13" s="1797"/>
    </row>
    <row r="14" spans="1:9" ht="22.5" customHeight="1" thickBot="1" x14ac:dyDescent="0.3">
      <c r="A14" s="964" t="s">
        <v>25</v>
      </c>
      <c r="B14" s="965" t="s">
        <v>876</v>
      </c>
      <c r="C14" s="976"/>
      <c r="D14" s="977"/>
      <c r="E14" s="968">
        <f>SUM(E15:E20)</f>
        <v>0</v>
      </c>
      <c r="F14" s="969">
        <f>SUM(F15:F20)</f>
        <v>0</v>
      </c>
      <c r="G14" s="969">
        <f>SUM(G15:G20)</f>
        <v>0</v>
      </c>
      <c r="H14" s="970">
        <f>SUM(H15:H20)</f>
        <v>0</v>
      </c>
      <c r="I14" s="1797"/>
    </row>
    <row r="15" spans="1:9" ht="22.5" customHeight="1" x14ac:dyDescent="0.25">
      <c r="A15" s="971" t="s">
        <v>26</v>
      </c>
      <c r="B15" s="69" t="s">
        <v>69</v>
      </c>
      <c r="C15" s="972"/>
      <c r="D15" s="973"/>
      <c r="E15" s="974"/>
      <c r="F15" s="25"/>
      <c r="G15" s="25"/>
      <c r="H15" s="975"/>
      <c r="I15" s="1797"/>
    </row>
    <row r="16" spans="1:9" ht="22.5" customHeight="1" x14ac:dyDescent="0.25">
      <c r="A16" s="971" t="s">
        <v>27</v>
      </c>
      <c r="B16" s="69" t="s">
        <v>69</v>
      </c>
      <c r="C16" s="972"/>
      <c r="D16" s="973"/>
      <c r="E16" s="974"/>
      <c r="F16" s="25"/>
      <c r="G16" s="25"/>
      <c r="H16" s="975"/>
      <c r="I16" s="1797"/>
    </row>
    <row r="17" spans="1:9" ht="22.5" customHeight="1" x14ac:dyDescent="0.25">
      <c r="A17" s="971" t="s">
        <v>28</v>
      </c>
      <c r="B17" s="69" t="s">
        <v>69</v>
      </c>
      <c r="C17" s="972"/>
      <c r="D17" s="973"/>
      <c r="E17" s="974"/>
      <c r="F17" s="25"/>
      <c r="G17" s="25"/>
      <c r="H17" s="975"/>
      <c r="I17" s="1797"/>
    </row>
    <row r="18" spans="1:9" ht="22.5" customHeight="1" x14ac:dyDescent="0.25">
      <c r="A18" s="971" t="s">
        <v>29</v>
      </c>
      <c r="B18" s="69" t="s">
        <v>69</v>
      </c>
      <c r="C18" s="972"/>
      <c r="D18" s="973"/>
      <c r="E18" s="974"/>
      <c r="F18" s="25"/>
      <c r="G18" s="25"/>
      <c r="H18" s="975"/>
      <c r="I18" s="1797"/>
    </row>
    <row r="19" spans="1:9" ht="22.5" customHeight="1" x14ac:dyDescent="0.25">
      <c r="A19" s="971" t="s">
        <v>30</v>
      </c>
      <c r="B19" s="69" t="s">
        <v>69</v>
      </c>
      <c r="C19" s="972"/>
      <c r="D19" s="973"/>
      <c r="E19" s="974"/>
      <c r="F19" s="25"/>
      <c r="G19" s="25"/>
      <c r="H19" s="975"/>
      <c r="I19" s="1797"/>
    </row>
    <row r="20" spans="1:9" ht="22.5" customHeight="1" thickBot="1" x14ac:dyDescent="0.3">
      <c r="A20" s="971" t="s">
        <v>31</v>
      </c>
      <c r="B20" s="69" t="s">
        <v>69</v>
      </c>
      <c r="C20" s="972"/>
      <c r="D20" s="973"/>
      <c r="E20" s="974"/>
      <c r="F20" s="25"/>
      <c r="G20" s="25"/>
      <c r="H20" s="975"/>
      <c r="I20" s="1797"/>
    </row>
    <row r="21" spans="1:9" ht="22.5" customHeight="1" thickBot="1" x14ac:dyDescent="0.3">
      <c r="A21" s="964" t="s">
        <v>32</v>
      </c>
      <c r="B21" s="965" t="s">
        <v>877</v>
      </c>
      <c r="C21" s="966"/>
      <c r="D21" s="967"/>
      <c r="E21" s="968">
        <f>E7+E14</f>
        <v>0</v>
      </c>
      <c r="F21" s="969">
        <f>F7+F14</f>
        <v>0</v>
      </c>
      <c r="G21" s="969">
        <f>G7+G14</f>
        <v>0</v>
      </c>
      <c r="H21" s="970">
        <f>H7+H14</f>
        <v>0</v>
      </c>
      <c r="I21" s="1797"/>
    </row>
    <row r="22" spans="1:9" ht="20.100000000000001" customHeight="1" x14ac:dyDescent="0.25"/>
  </sheetData>
  <sheetProtection sheet="1"/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78740157480314965" right="0.78740157480314965" top="1.0629921259842521" bottom="0.98425196850393704" header="0.78740157480314965" footer="0.78740157480314965"/>
  <pageSetup paperSize="9" scale="62" orientation="landscape" verticalDpi="300" r:id="rId1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1-000000000000}">
  <sheetPr>
    <tabColor theme="5"/>
  </sheetPr>
  <dimension ref="A1:J19"/>
  <sheetViews>
    <sheetView view="pageBreakPreview" zoomScale="60" zoomScaleNormal="120" workbookViewId="0">
      <selection activeCell="A6" sqref="A6:E6"/>
    </sheetView>
  </sheetViews>
  <sheetFormatPr defaultColWidth="9.33203125" defaultRowHeight="13.2" x14ac:dyDescent="0.25"/>
  <cols>
    <col min="1" max="1" width="5.44140625" style="46" customWidth="1"/>
    <col min="2" max="2" width="36.77734375" style="46" customWidth="1"/>
    <col min="3" max="8" width="13.77734375" style="46" customWidth="1"/>
    <col min="9" max="9" width="15.109375" style="46" customWidth="1"/>
    <col min="10" max="10" width="5" style="46" customWidth="1"/>
    <col min="11" max="16384" width="9.33203125" style="46"/>
  </cols>
  <sheetData>
    <row r="1" spans="1:10" ht="34.5" customHeight="1" x14ac:dyDescent="0.25">
      <c r="A1" s="1808" t="s">
        <v>878</v>
      </c>
      <c r="B1" s="1809"/>
      <c r="C1" s="1809"/>
      <c r="D1" s="1809"/>
      <c r="E1" s="1809"/>
      <c r="F1" s="1809"/>
      <c r="G1" s="1809"/>
      <c r="H1" s="1809"/>
      <c r="I1" s="1809"/>
      <c r="J1" s="1797" t="str">
        <f>CONCATENATE("4. tájékoztató tábla ",Z_ALAPADATOK!A8," ",Z_ALAPADATOK!B8," ",Z_ALAPADATOK!C8," ",Z_ALAPADATOK!D8," ",Z_ALAPADATOK!E8," ",Z_ALAPADATOK!F8," ",Z_ALAPADATOK!G8," ",Z_ALAPADATOK!H8)</f>
        <v>4. tájékoztató tábla a Hercegkút Község Önkormányzat Polgármesterének 6 / 2020 ( VI.17. ) önkormányzati rendelethez</v>
      </c>
    </row>
    <row r="2" spans="1:10" ht="14.4" thickBot="1" x14ac:dyDescent="0.35">
      <c r="A2" s="159"/>
      <c r="B2" s="159"/>
      <c r="C2" s="159"/>
      <c r="D2" s="159"/>
      <c r="E2" s="159"/>
      <c r="F2" s="159"/>
      <c r="G2" s="159"/>
      <c r="H2" s="1810" t="str">
        <f>'Z_3.tájékoztató_t.'!H3</f>
        <v>Forint</v>
      </c>
      <c r="I2" s="1810"/>
      <c r="J2" s="1797"/>
    </row>
    <row r="3" spans="1:10" ht="13.8" thickBot="1" x14ac:dyDescent="0.3">
      <c r="A3" s="1811" t="s">
        <v>16</v>
      </c>
      <c r="B3" s="1705" t="s">
        <v>879</v>
      </c>
      <c r="C3" s="1814" t="s">
        <v>880</v>
      </c>
      <c r="D3" s="1816" t="s">
        <v>881</v>
      </c>
      <c r="E3" s="1817"/>
      <c r="F3" s="1817"/>
      <c r="G3" s="1817"/>
      <c r="H3" s="1817"/>
      <c r="I3" s="1818" t="s">
        <v>882</v>
      </c>
      <c r="J3" s="1797"/>
    </row>
    <row r="4" spans="1:10" s="75" customFormat="1" ht="42" customHeight="1" thickBot="1" x14ac:dyDescent="0.3">
      <c r="A4" s="1812"/>
      <c r="B4" s="1813"/>
      <c r="C4" s="1815"/>
      <c r="D4" s="869" t="s">
        <v>883</v>
      </c>
      <c r="E4" s="869" t="s">
        <v>884</v>
      </c>
      <c r="F4" s="869" t="s">
        <v>885</v>
      </c>
      <c r="G4" s="978" t="s">
        <v>886</v>
      </c>
      <c r="H4" s="978" t="s">
        <v>887</v>
      </c>
      <c r="I4" s="1819"/>
      <c r="J4" s="1797"/>
    </row>
    <row r="5" spans="1:10" s="75" customFormat="1" ht="12" customHeight="1" thickBot="1" x14ac:dyDescent="0.3">
      <c r="A5" s="607" t="s">
        <v>492</v>
      </c>
      <c r="B5" s="608" t="s">
        <v>493</v>
      </c>
      <c r="C5" s="608" t="s">
        <v>494</v>
      </c>
      <c r="D5" s="608" t="s">
        <v>496</v>
      </c>
      <c r="E5" s="608" t="s">
        <v>495</v>
      </c>
      <c r="F5" s="608" t="s">
        <v>497</v>
      </c>
      <c r="G5" s="608" t="s">
        <v>498</v>
      </c>
      <c r="H5" s="608" t="s">
        <v>888</v>
      </c>
      <c r="I5" s="609" t="s">
        <v>889</v>
      </c>
      <c r="J5" s="1797"/>
    </row>
    <row r="6" spans="1:10" s="75" customFormat="1" ht="18" customHeight="1" x14ac:dyDescent="0.25">
      <c r="A6" s="1820" t="s">
        <v>890</v>
      </c>
      <c r="B6" s="1821"/>
      <c r="C6" s="1821"/>
      <c r="D6" s="1821"/>
      <c r="E6" s="1821"/>
      <c r="F6" s="1821"/>
      <c r="G6" s="1821"/>
      <c r="H6" s="1821"/>
      <c r="I6" s="1822"/>
      <c r="J6" s="1797"/>
    </row>
    <row r="7" spans="1:10" ht="15.9" customHeight="1" x14ac:dyDescent="0.25">
      <c r="A7" s="250" t="s">
        <v>18</v>
      </c>
      <c r="B7" s="199" t="s">
        <v>891</v>
      </c>
      <c r="C7" s="162"/>
      <c r="D7" s="162"/>
      <c r="E7" s="162"/>
      <c r="F7" s="162"/>
      <c r="G7" s="979"/>
      <c r="H7" s="980">
        <f t="shared" ref="H7:H13" si="0">SUM(D7:G7)</f>
        <v>0</v>
      </c>
      <c r="I7" s="251">
        <f t="shared" ref="I7:I13" si="1">C7+H7</f>
        <v>0</v>
      </c>
      <c r="J7" s="1797"/>
    </row>
    <row r="8" spans="1:10" x14ac:dyDescent="0.25">
      <c r="A8" s="250" t="s">
        <v>19</v>
      </c>
      <c r="B8" s="199" t="s">
        <v>219</v>
      </c>
      <c r="C8" s="162"/>
      <c r="D8" s="162"/>
      <c r="E8" s="162"/>
      <c r="F8" s="162"/>
      <c r="G8" s="979"/>
      <c r="H8" s="980">
        <f t="shared" si="0"/>
        <v>0</v>
      </c>
      <c r="I8" s="251">
        <f t="shared" si="1"/>
        <v>0</v>
      </c>
      <c r="J8" s="1797"/>
    </row>
    <row r="9" spans="1:10" x14ac:dyDescent="0.25">
      <c r="A9" s="250" t="s">
        <v>20</v>
      </c>
      <c r="B9" s="199" t="s">
        <v>220</v>
      </c>
      <c r="C9" s="162"/>
      <c r="D9" s="162"/>
      <c r="E9" s="162"/>
      <c r="F9" s="162"/>
      <c r="G9" s="979"/>
      <c r="H9" s="980">
        <f t="shared" si="0"/>
        <v>0</v>
      </c>
      <c r="I9" s="251">
        <f t="shared" si="1"/>
        <v>0</v>
      </c>
      <c r="J9" s="1797"/>
    </row>
    <row r="10" spans="1:10" ht="15.9" customHeight="1" x14ac:dyDescent="0.25">
      <c r="A10" s="250" t="s">
        <v>21</v>
      </c>
      <c r="B10" s="199" t="s">
        <v>221</v>
      </c>
      <c r="C10" s="162"/>
      <c r="D10" s="162"/>
      <c r="E10" s="162"/>
      <c r="F10" s="162"/>
      <c r="G10" s="979"/>
      <c r="H10" s="980">
        <f t="shared" si="0"/>
        <v>0</v>
      </c>
      <c r="I10" s="251">
        <f t="shared" si="1"/>
        <v>0</v>
      </c>
      <c r="J10" s="1797"/>
    </row>
    <row r="11" spans="1:10" x14ac:dyDescent="0.25">
      <c r="A11" s="250" t="s">
        <v>22</v>
      </c>
      <c r="B11" s="199" t="s">
        <v>222</v>
      </c>
      <c r="C11" s="162"/>
      <c r="D11" s="162"/>
      <c r="E11" s="162"/>
      <c r="F11" s="162"/>
      <c r="G11" s="979"/>
      <c r="H11" s="980">
        <f t="shared" si="0"/>
        <v>0</v>
      </c>
      <c r="I11" s="251">
        <f t="shared" si="1"/>
        <v>0</v>
      </c>
      <c r="J11" s="1797"/>
    </row>
    <row r="12" spans="1:10" ht="15.9" customHeight="1" x14ac:dyDescent="0.25">
      <c r="A12" s="252" t="s">
        <v>23</v>
      </c>
      <c r="B12" s="253" t="s">
        <v>892</v>
      </c>
      <c r="C12" s="163"/>
      <c r="D12" s="163"/>
      <c r="E12" s="163"/>
      <c r="F12" s="163"/>
      <c r="G12" s="981"/>
      <c r="H12" s="980">
        <f t="shared" si="0"/>
        <v>0</v>
      </c>
      <c r="I12" s="251">
        <f t="shared" si="1"/>
        <v>0</v>
      </c>
      <c r="J12" s="1797"/>
    </row>
    <row r="13" spans="1:10" ht="15.9" customHeight="1" thickBot="1" x14ac:dyDescent="0.3">
      <c r="A13" s="982" t="s">
        <v>24</v>
      </c>
      <c r="B13" s="983" t="s">
        <v>893</v>
      </c>
      <c r="C13" s="984"/>
      <c r="D13" s="984"/>
      <c r="E13" s="984"/>
      <c r="F13" s="984"/>
      <c r="G13" s="985"/>
      <c r="H13" s="980">
        <f t="shared" si="0"/>
        <v>0</v>
      </c>
      <c r="I13" s="251">
        <f t="shared" si="1"/>
        <v>0</v>
      </c>
      <c r="J13" s="1797"/>
    </row>
    <row r="14" spans="1:10" s="164" customFormat="1" ht="18" customHeight="1" thickBot="1" x14ac:dyDescent="0.3">
      <c r="A14" s="1823" t="s">
        <v>894</v>
      </c>
      <c r="B14" s="1824"/>
      <c r="C14" s="257">
        <f t="shared" ref="C14:I14" si="2">SUM(C7:C13)</f>
        <v>0</v>
      </c>
      <c r="D14" s="257">
        <f>SUM(D7:D13)</f>
        <v>0</v>
      </c>
      <c r="E14" s="257">
        <f t="shared" si="2"/>
        <v>0</v>
      </c>
      <c r="F14" s="257">
        <f t="shared" si="2"/>
        <v>0</v>
      </c>
      <c r="G14" s="986">
        <f t="shared" si="2"/>
        <v>0</v>
      </c>
      <c r="H14" s="986">
        <f t="shared" si="2"/>
        <v>0</v>
      </c>
      <c r="I14" s="258">
        <f t="shared" si="2"/>
        <v>0</v>
      </c>
      <c r="J14" s="1797"/>
    </row>
    <row r="15" spans="1:10" s="159" customFormat="1" ht="18" customHeight="1" x14ac:dyDescent="0.25">
      <c r="A15" s="1825" t="s">
        <v>895</v>
      </c>
      <c r="B15" s="1826"/>
      <c r="C15" s="1826"/>
      <c r="D15" s="1826"/>
      <c r="E15" s="1826"/>
      <c r="F15" s="1826"/>
      <c r="G15" s="1826"/>
      <c r="H15" s="1826"/>
      <c r="I15" s="1827"/>
      <c r="J15" s="1797"/>
    </row>
    <row r="16" spans="1:10" s="159" customFormat="1" x14ac:dyDescent="0.25">
      <c r="A16" s="250" t="s">
        <v>18</v>
      </c>
      <c r="B16" s="199" t="s">
        <v>896</v>
      </c>
      <c r="C16" s="162"/>
      <c r="D16" s="162"/>
      <c r="E16" s="162"/>
      <c r="F16" s="162"/>
      <c r="G16" s="979"/>
      <c r="H16" s="980">
        <f>SUM(D16:G16)</f>
        <v>0</v>
      </c>
      <c r="I16" s="251">
        <f>C16+H16</f>
        <v>0</v>
      </c>
      <c r="J16" s="1797"/>
    </row>
    <row r="17" spans="1:10" ht="13.8" thickBot="1" x14ac:dyDescent="0.3">
      <c r="A17" s="982" t="s">
        <v>19</v>
      </c>
      <c r="B17" s="983" t="s">
        <v>893</v>
      </c>
      <c r="C17" s="984"/>
      <c r="D17" s="984"/>
      <c r="E17" s="984"/>
      <c r="F17" s="984"/>
      <c r="G17" s="985"/>
      <c r="H17" s="980">
        <f>SUM(D17:G17)</f>
        <v>0</v>
      </c>
      <c r="I17" s="987">
        <f>C17+H17</f>
        <v>0</v>
      </c>
      <c r="J17" s="1797"/>
    </row>
    <row r="18" spans="1:10" ht="15.9" customHeight="1" thickBot="1" x14ac:dyDescent="0.3">
      <c r="A18" s="1823" t="s">
        <v>897</v>
      </c>
      <c r="B18" s="1824"/>
      <c r="C18" s="257">
        <f t="shared" ref="C18:I18" si="3">SUM(C16:C17)</f>
        <v>0</v>
      </c>
      <c r="D18" s="257">
        <f t="shared" si="3"/>
        <v>0</v>
      </c>
      <c r="E18" s="257">
        <f t="shared" si="3"/>
        <v>0</v>
      </c>
      <c r="F18" s="257">
        <f t="shared" si="3"/>
        <v>0</v>
      </c>
      <c r="G18" s="986">
        <f t="shared" si="3"/>
        <v>0</v>
      </c>
      <c r="H18" s="986">
        <f t="shared" si="3"/>
        <v>0</v>
      </c>
      <c r="I18" s="258">
        <f t="shared" si="3"/>
        <v>0</v>
      </c>
      <c r="J18" s="1797"/>
    </row>
    <row r="19" spans="1:10" ht="18" customHeight="1" thickBot="1" x14ac:dyDescent="0.3">
      <c r="A19" s="1828" t="s">
        <v>898</v>
      </c>
      <c r="B19" s="1829"/>
      <c r="C19" s="988">
        <f t="shared" ref="C19:I19" si="4">C14+C18</f>
        <v>0</v>
      </c>
      <c r="D19" s="988">
        <f t="shared" si="4"/>
        <v>0</v>
      </c>
      <c r="E19" s="988">
        <f t="shared" si="4"/>
        <v>0</v>
      </c>
      <c r="F19" s="988">
        <f t="shared" si="4"/>
        <v>0</v>
      </c>
      <c r="G19" s="988">
        <f t="shared" si="4"/>
        <v>0</v>
      </c>
      <c r="H19" s="988">
        <f t="shared" si="4"/>
        <v>0</v>
      </c>
      <c r="I19" s="258">
        <f t="shared" si="4"/>
        <v>0</v>
      </c>
      <c r="J19" s="1797"/>
    </row>
  </sheetData>
  <sheetProtection sheet="1"/>
  <mergeCells count="13"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  <mergeCell ref="A19:B19"/>
  </mergeCells>
  <printOptions horizontalCentered="1"/>
  <pageMargins left="0.78740157480314965" right="0.78740157480314965" top="1.0629921259842521" bottom="0.98425196850393704" header="0.78740157480314965" footer="0.78740157480314965"/>
  <pageSetup paperSize="9" scale="63" orientation="landscape" horizontalDpi="300" verticalDpi="300" r:id="rId1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1-000000000000}">
  <sheetPr>
    <tabColor theme="5"/>
  </sheetPr>
  <dimension ref="A1:D34"/>
  <sheetViews>
    <sheetView view="pageBreakPreview" zoomScale="60" zoomScaleNormal="120" workbookViewId="0">
      <selection activeCell="A6" sqref="A6:E6"/>
    </sheetView>
  </sheetViews>
  <sheetFormatPr defaultColWidth="9.33203125" defaultRowHeight="13.2" x14ac:dyDescent="0.25"/>
  <cols>
    <col min="1" max="1" width="5.77734375" style="85" customWidth="1"/>
    <col min="2" max="2" width="55.77734375" style="3" customWidth="1"/>
    <col min="3" max="4" width="14.77734375" style="3" customWidth="1"/>
    <col min="5" max="16384" width="9.33203125" style="3"/>
  </cols>
  <sheetData>
    <row r="1" spans="1:4" ht="28.8" customHeight="1" x14ac:dyDescent="0.25">
      <c r="A1" s="1830" t="str">
        <f>CONCATENATE("5. tájékoztató tábla ",Z_ALAPADATOK!A8," ",Z_ALAPADATOK!B8," ",Z_ALAPADATOK!C8," ",Z_ALAPADATOK!D8," ",Z_ALAPADATOK!E8," ",Z_ALAPADATOK!F8," ",Z_ALAPADATOK!G8," ",Z_ALAPADATOK!H8)</f>
        <v>5. tájékoztató tábla a Hercegkút Község Önkormányzat Polgármesterének 6 / 2020 ( VI.17. ) önkormányzati rendelethez</v>
      </c>
      <c r="B1" s="1576"/>
      <c r="C1" s="1576"/>
      <c r="D1" s="1576"/>
    </row>
    <row r="2" spans="1:4" x14ac:dyDescent="0.25">
      <c r="A2" s="989"/>
      <c r="B2" s="622"/>
      <c r="C2" s="622"/>
      <c r="D2" s="622"/>
    </row>
    <row r="3" spans="1:4" ht="15.6" x14ac:dyDescent="0.25">
      <c r="A3" s="1808" t="s">
        <v>899</v>
      </c>
      <c r="B3" s="1791"/>
      <c r="C3" s="1791"/>
      <c r="D3" s="1791"/>
    </row>
    <row r="4" spans="1:4" ht="15.6" x14ac:dyDescent="0.25">
      <c r="A4" s="1808" t="s">
        <v>900</v>
      </c>
      <c r="B4" s="1791"/>
      <c r="C4" s="1791"/>
      <c r="D4" s="1791"/>
    </row>
    <row r="5" spans="1:4" s="73" customFormat="1" ht="14.4" thickBot="1" x14ac:dyDescent="0.3">
      <c r="A5" s="957"/>
      <c r="B5" s="863"/>
      <c r="C5" s="863"/>
      <c r="D5" s="838" t="str">
        <f>'Z_3.tájékoztató_t.'!H3</f>
        <v>Forint</v>
      </c>
    </row>
    <row r="6" spans="1:4" s="75" customFormat="1" ht="48" customHeight="1" thickBot="1" x14ac:dyDescent="0.3">
      <c r="A6" s="879" t="s">
        <v>16</v>
      </c>
      <c r="B6" s="869" t="s">
        <v>17</v>
      </c>
      <c r="C6" s="869" t="s">
        <v>901</v>
      </c>
      <c r="D6" s="990" t="s">
        <v>902</v>
      </c>
    </row>
    <row r="7" spans="1:4" s="75" customFormat="1" ht="14.1" customHeight="1" thickBot="1" x14ac:dyDescent="0.3">
      <c r="A7" s="991" t="s">
        <v>492</v>
      </c>
      <c r="B7" s="992" t="s">
        <v>493</v>
      </c>
      <c r="C7" s="992" t="s">
        <v>494</v>
      </c>
      <c r="D7" s="993" t="s">
        <v>496</v>
      </c>
    </row>
    <row r="8" spans="1:4" ht="18" customHeight="1" x14ac:dyDescent="0.25">
      <c r="A8" s="994" t="s">
        <v>18</v>
      </c>
      <c r="B8" s="995" t="s">
        <v>166</v>
      </c>
      <c r="C8" s="996"/>
      <c r="D8" s="997"/>
    </row>
    <row r="9" spans="1:4" ht="18" customHeight="1" x14ac:dyDescent="0.25">
      <c r="A9" s="998" t="s">
        <v>19</v>
      </c>
      <c r="B9" s="999" t="s">
        <v>167</v>
      </c>
      <c r="C9" s="1000"/>
      <c r="D9" s="1001"/>
    </row>
    <row r="10" spans="1:4" ht="18" customHeight="1" x14ac:dyDescent="0.25">
      <c r="A10" s="998" t="s">
        <v>20</v>
      </c>
      <c r="B10" s="999" t="s">
        <v>119</v>
      </c>
      <c r="C10" s="1000"/>
      <c r="D10" s="1001"/>
    </row>
    <row r="11" spans="1:4" ht="18" customHeight="1" x14ac:dyDescent="0.25">
      <c r="A11" s="998" t="s">
        <v>21</v>
      </c>
      <c r="B11" s="999" t="s">
        <v>120</v>
      </c>
      <c r="C11" s="1000"/>
      <c r="D11" s="1001"/>
    </row>
    <row r="12" spans="1:4" ht="18" customHeight="1" x14ac:dyDescent="0.25">
      <c r="A12" s="1002" t="s">
        <v>22</v>
      </c>
      <c r="B12" s="999" t="s">
        <v>159</v>
      </c>
      <c r="C12" s="1000"/>
      <c r="D12" s="1001"/>
    </row>
    <row r="13" spans="1:4" ht="18" customHeight="1" x14ac:dyDescent="0.25">
      <c r="A13" s="998" t="s">
        <v>23</v>
      </c>
      <c r="B13" s="999" t="s">
        <v>160</v>
      </c>
      <c r="C13" s="1000"/>
      <c r="D13" s="1001"/>
    </row>
    <row r="14" spans="1:4" ht="18" customHeight="1" x14ac:dyDescent="0.25">
      <c r="A14" s="1002" t="s">
        <v>24</v>
      </c>
      <c r="B14" s="1003" t="s">
        <v>161</v>
      </c>
      <c r="C14" s="1000"/>
      <c r="D14" s="1001"/>
    </row>
    <row r="15" spans="1:4" ht="18" customHeight="1" x14ac:dyDescent="0.25">
      <c r="A15" s="1002" t="s">
        <v>25</v>
      </c>
      <c r="B15" s="1003" t="s">
        <v>162</v>
      </c>
      <c r="C15" s="1000"/>
      <c r="D15" s="1001"/>
    </row>
    <row r="16" spans="1:4" ht="18" customHeight="1" x14ac:dyDescent="0.25">
      <c r="A16" s="998" t="s">
        <v>26</v>
      </c>
      <c r="B16" s="1003" t="s">
        <v>163</v>
      </c>
      <c r="C16" s="1000"/>
      <c r="D16" s="1001"/>
    </row>
    <row r="17" spans="1:4" ht="18" customHeight="1" x14ac:dyDescent="0.25">
      <c r="A17" s="1002" t="s">
        <v>27</v>
      </c>
      <c r="B17" s="1003" t="s">
        <v>164</v>
      </c>
      <c r="C17" s="1000"/>
      <c r="D17" s="1001"/>
    </row>
    <row r="18" spans="1:4" x14ac:dyDescent="0.25">
      <c r="A18" s="998" t="s">
        <v>28</v>
      </c>
      <c r="B18" s="1003" t="s">
        <v>165</v>
      </c>
      <c r="C18" s="1000"/>
      <c r="D18" s="1001"/>
    </row>
    <row r="19" spans="1:4" ht="18" customHeight="1" x14ac:dyDescent="0.25">
      <c r="A19" s="1002" t="s">
        <v>29</v>
      </c>
      <c r="B19" s="999" t="s">
        <v>121</v>
      </c>
      <c r="C19" s="1000"/>
      <c r="D19" s="1001"/>
    </row>
    <row r="20" spans="1:4" ht="18" customHeight="1" x14ac:dyDescent="0.25">
      <c r="A20" s="998" t="s">
        <v>30</v>
      </c>
      <c r="B20" s="999" t="s">
        <v>903</v>
      </c>
      <c r="C20" s="1000"/>
      <c r="D20" s="1001"/>
    </row>
    <row r="21" spans="1:4" ht="18" customHeight="1" x14ac:dyDescent="0.25">
      <c r="A21" s="1002" t="s">
        <v>31</v>
      </c>
      <c r="B21" s="999" t="s">
        <v>904</v>
      </c>
      <c r="C21" s="1000"/>
      <c r="D21" s="1001"/>
    </row>
    <row r="22" spans="1:4" ht="18" customHeight="1" x14ac:dyDescent="0.25">
      <c r="A22" s="998" t="s">
        <v>32</v>
      </c>
      <c r="B22" s="999" t="s">
        <v>122</v>
      </c>
      <c r="C22" s="1000"/>
      <c r="D22" s="1001"/>
    </row>
    <row r="23" spans="1:4" ht="18" customHeight="1" x14ac:dyDescent="0.25">
      <c r="A23" s="1002" t="s">
        <v>33</v>
      </c>
      <c r="B23" s="999" t="s">
        <v>123</v>
      </c>
      <c r="C23" s="1000"/>
      <c r="D23" s="1001"/>
    </row>
    <row r="24" spans="1:4" ht="18" customHeight="1" x14ac:dyDescent="0.25">
      <c r="A24" s="998" t="s">
        <v>34</v>
      </c>
      <c r="B24" s="80"/>
      <c r="C24" s="1000"/>
      <c r="D24" s="1001"/>
    </row>
    <row r="25" spans="1:4" ht="18" customHeight="1" x14ac:dyDescent="0.25">
      <c r="A25" s="1002" t="s">
        <v>35</v>
      </c>
      <c r="B25" s="80"/>
      <c r="C25" s="1000"/>
      <c r="D25" s="1001"/>
    </row>
    <row r="26" spans="1:4" ht="18" customHeight="1" x14ac:dyDescent="0.25">
      <c r="A26" s="998" t="s">
        <v>36</v>
      </c>
      <c r="B26" s="80"/>
      <c r="C26" s="1000"/>
      <c r="D26" s="1001"/>
    </row>
    <row r="27" spans="1:4" ht="18" customHeight="1" x14ac:dyDescent="0.25">
      <c r="A27" s="1002" t="s">
        <v>37</v>
      </c>
      <c r="B27" s="80"/>
      <c r="C27" s="1000"/>
      <c r="D27" s="1001"/>
    </row>
    <row r="28" spans="1:4" ht="18" customHeight="1" x14ac:dyDescent="0.25">
      <c r="A28" s="998" t="s">
        <v>38</v>
      </c>
      <c r="B28" s="80"/>
      <c r="C28" s="1000"/>
      <c r="D28" s="1001"/>
    </row>
    <row r="29" spans="1:4" ht="18" customHeight="1" x14ac:dyDescent="0.25">
      <c r="A29" s="1002" t="s">
        <v>39</v>
      </c>
      <c r="B29" s="80"/>
      <c r="C29" s="1000"/>
      <c r="D29" s="1001"/>
    </row>
    <row r="30" spans="1:4" ht="18" customHeight="1" x14ac:dyDescent="0.25">
      <c r="A30" s="998" t="s">
        <v>40</v>
      </c>
      <c r="B30" s="80"/>
      <c r="C30" s="1000"/>
      <c r="D30" s="1001"/>
    </row>
    <row r="31" spans="1:4" ht="18" customHeight="1" x14ac:dyDescent="0.25">
      <c r="A31" s="1002" t="s">
        <v>41</v>
      </c>
      <c r="B31" s="80"/>
      <c r="C31" s="1000"/>
      <c r="D31" s="1001"/>
    </row>
    <row r="32" spans="1:4" ht="18" customHeight="1" thickBot="1" x14ac:dyDescent="0.3">
      <c r="A32" s="1004" t="s">
        <v>42</v>
      </c>
      <c r="B32" s="81"/>
      <c r="C32" s="1005"/>
      <c r="D32" s="1006"/>
    </row>
    <row r="33" spans="1:4" ht="18" customHeight="1" thickBot="1" x14ac:dyDescent="0.3">
      <c r="A33" s="1007" t="s">
        <v>43</v>
      </c>
      <c r="B33" s="1008" t="s">
        <v>52</v>
      </c>
      <c r="C33" s="969">
        <f>+C8+C9+C10+C11+C12+C19+C20+C21+C22+C23+C24+C25+C26+C27+C28+C29+C30+C31+C32</f>
        <v>0</v>
      </c>
      <c r="D33" s="970">
        <f>+D8+D9+D10+D11+D12+D19+D20+D21+D22+D23+D24+D25+D26+D27+D28+D29+D30+D31+D32</f>
        <v>0</v>
      </c>
    </row>
    <row r="34" spans="1:4" ht="25.5" customHeight="1" x14ac:dyDescent="0.25">
      <c r="A34" s="84"/>
      <c r="B34" s="1624" t="s">
        <v>905</v>
      </c>
      <c r="C34" s="1624"/>
      <c r="D34" s="1624"/>
    </row>
  </sheetData>
  <mergeCells count="4">
    <mergeCell ref="A1:D1"/>
    <mergeCell ref="A3:D3"/>
    <mergeCell ref="A4:D4"/>
    <mergeCell ref="B34:D34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1-000000000000}">
  <sheetPr>
    <tabColor theme="5"/>
  </sheetPr>
  <dimension ref="A1:E41"/>
  <sheetViews>
    <sheetView view="pageBreakPreview" zoomScale="60" zoomScaleNormal="120" workbookViewId="0">
      <selection activeCell="A6" sqref="A6:E6"/>
    </sheetView>
  </sheetViews>
  <sheetFormatPr defaultColWidth="9.33203125" defaultRowHeight="13.2" x14ac:dyDescent="0.25"/>
  <cols>
    <col min="1" max="1" width="6.6640625" style="46" customWidth="1"/>
    <col min="2" max="2" width="40.77734375" style="46" customWidth="1"/>
    <col min="3" max="3" width="20.77734375" style="46" customWidth="1"/>
    <col min="4" max="5" width="12.77734375" style="46" customWidth="1"/>
    <col min="6" max="16384" width="9.33203125" style="46"/>
  </cols>
  <sheetData>
    <row r="1" spans="1:5" ht="13.8" x14ac:dyDescent="0.25">
      <c r="A1" s="1578" t="str">
        <f>CONCATENATE("6. tájékoztató tábla ",Z_ALAPADATOK!A8," ",Z_ALAPADATOK!B8," ",Z_ALAPADATOK!C8," ",Z_ALAPADATOK!D8," ",Z_ALAPADATOK!E8," ",Z_ALAPADATOK!F8," ",Z_ALAPADATOK!G8," ",Z_ALAPADATOK!H8)</f>
        <v>6. tájékoztató tábla a Hercegkút Község Önkormányzat Polgármesterének 6 / 2020 ( VI.17. ) önkormányzati rendelethez</v>
      </c>
      <c r="B1" s="1578"/>
      <c r="C1" s="1578"/>
      <c r="D1" s="1578"/>
      <c r="E1" s="1578"/>
    </row>
    <row r="2" spans="1:5" x14ac:dyDescent="0.25">
      <c r="A2" s="159"/>
      <c r="B2" s="159"/>
      <c r="C2" s="159"/>
      <c r="D2" s="159"/>
      <c r="E2" s="159"/>
    </row>
    <row r="3" spans="1:5" ht="15.6" x14ac:dyDescent="0.3">
      <c r="A3" s="1583" t="s">
        <v>906</v>
      </c>
      <c r="B3" s="1583"/>
      <c r="C3" s="1583"/>
      <c r="D3" s="1583"/>
      <c r="E3" s="1583"/>
    </row>
    <row r="4" spans="1:5" ht="15.6" x14ac:dyDescent="0.3">
      <c r="A4" s="1583" t="s">
        <v>907</v>
      </c>
      <c r="B4" s="1583"/>
      <c r="C4" s="1583"/>
      <c r="D4" s="1583"/>
      <c r="E4" s="1583"/>
    </row>
    <row r="5" spans="1:5" x14ac:dyDescent="0.25">
      <c r="A5" s="159"/>
      <c r="B5" s="159"/>
      <c r="C5" s="159"/>
      <c r="D5" s="159"/>
      <c r="E5" s="159"/>
    </row>
    <row r="6" spans="1:5" ht="14.4" thickBot="1" x14ac:dyDescent="0.35">
      <c r="A6" s="159"/>
      <c r="B6" s="159"/>
      <c r="C6" s="1009"/>
      <c r="D6" s="1009"/>
      <c r="E6" s="1009" t="str">
        <f>'Z_5.tájékoztató_t.'!D5</f>
        <v>Forint</v>
      </c>
    </row>
    <row r="7" spans="1:5" ht="42.75" customHeight="1" thickBot="1" x14ac:dyDescent="0.3">
      <c r="A7" s="1010" t="s">
        <v>68</v>
      </c>
      <c r="B7" s="645" t="s">
        <v>124</v>
      </c>
      <c r="C7" s="645" t="s">
        <v>125</v>
      </c>
      <c r="D7" s="1011" t="s">
        <v>901</v>
      </c>
      <c r="E7" s="1012" t="s">
        <v>1317</v>
      </c>
    </row>
    <row r="8" spans="1:5" ht="15.9" customHeight="1" x14ac:dyDescent="0.25">
      <c r="A8" s="1013" t="s">
        <v>18</v>
      </c>
      <c r="B8" s="1014" t="s">
        <v>1315</v>
      </c>
      <c r="C8" s="1014" t="s">
        <v>1316</v>
      </c>
      <c r="D8" s="1015">
        <v>1642552</v>
      </c>
      <c r="E8" s="1016">
        <v>1642552</v>
      </c>
    </row>
    <row r="9" spans="1:5" ht="22.8" customHeight="1" x14ac:dyDescent="0.25">
      <c r="A9" s="1017" t="s">
        <v>19</v>
      </c>
      <c r="B9" s="1018" t="s">
        <v>1318</v>
      </c>
      <c r="C9" s="1509" t="s">
        <v>1319</v>
      </c>
      <c r="D9" s="1019">
        <v>755791</v>
      </c>
      <c r="E9" s="1020">
        <v>755791</v>
      </c>
    </row>
    <row r="10" spans="1:5" ht="15.9" customHeight="1" x14ac:dyDescent="0.25">
      <c r="A10" s="1017" t="s">
        <v>20</v>
      </c>
      <c r="B10" s="1018" t="s">
        <v>1320</v>
      </c>
      <c r="C10" s="1018" t="s">
        <v>1316</v>
      </c>
      <c r="D10" s="1019">
        <v>220000</v>
      </c>
      <c r="E10" s="1020">
        <v>220000</v>
      </c>
    </row>
    <row r="11" spans="1:5" ht="15.9" customHeight="1" x14ac:dyDescent="0.25">
      <c r="A11" s="1017" t="s">
        <v>21</v>
      </c>
      <c r="B11" s="1018"/>
      <c r="C11" s="1018"/>
      <c r="D11" s="1019"/>
      <c r="E11" s="1020"/>
    </row>
    <row r="12" spans="1:5" ht="15.9" customHeight="1" x14ac:dyDescent="0.25">
      <c r="A12" s="1017" t="s">
        <v>22</v>
      </c>
      <c r="B12" s="1018"/>
      <c r="C12" s="1018"/>
      <c r="D12" s="1019"/>
      <c r="E12" s="1020"/>
    </row>
    <row r="13" spans="1:5" ht="15.9" customHeight="1" x14ac:dyDescent="0.25">
      <c r="A13" s="1017" t="s">
        <v>23</v>
      </c>
      <c r="B13" s="1018"/>
      <c r="C13" s="1018"/>
      <c r="D13" s="1019"/>
      <c r="E13" s="1020"/>
    </row>
    <row r="14" spans="1:5" ht="15.9" customHeight="1" x14ac:dyDescent="0.25">
      <c r="A14" s="1017" t="s">
        <v>24</v>
      </c>
      <c r="B14" s="1018"/>
      <c r="C14" s="1018"/>
      <c r="D14" s="1019"/>
      <c r="E14" s="1020"/>
    </row>
    <row r="15" spans="1:5" ht="15.9" customHeight="1" x14ac:dyDescent="0.25">
      <c r="A15" s="1017" t="s">
        <v>25</v>
      </c>
      <c r="B15" s="1018"/>
      <c r="C15" s="1018"/>
      <c r="D15" s="1019"/>
      <c r="E15" s="1020"/>
    </row>
    <row r="16" spans="1:5" ht="15.9" customHeight="1" x14ac:dyDescent="0.25">
      <c r="A16" s="1017" t="s">
        <v>26</v>
      </c>
      <c r="B16" s="1018"/>
      <c r="C16" s="1018"/>
      <c r="D16" s="1019"/>
      <c r="E16" s="1020"/>
    </row>
    <row r="17" spans="1:5" ht="15.9" customHeight="1" x14ac:dyDescent="0.25">
      <c r="A17" s="1017" t="s">
        <v>27</v>
      </c>
      <c r="B17" s="1018"/>
      <c r="C17" s="1018"/>
      <c r="D17" s="1019"/>
      <c r="E17" s="1020"/>
    </row>
    <row r="18" spans="1:5" ht="15.9" customHeight="1" x14ac:dyDescent="0.25">
      <c r="A18" s="1017" t="s">
        <v>28</v>
      </c>
      <c r="B18" s="1018"/>
      <c r="C18" s="1018"/>
      <c r="D18" s="1019"/>
      <c r="E18" s="1020"/>
    </row>
    <row r="19" spans="1:5" ht="15.9" customHeight="1" x14ac:dyDescent="0.25">
      <c r="A19" s="1017" t="s">
        <v>29</v>
      </c>
      <c r="B19" s="1018"/>
      <c r="C19" s="1018"/>
      <c r="D19" s="1019"/>
      <c r="E19" s="1020"/>
    </row>
    <row r="20" spans="1:5" ht="15.9" customHeight="1" x14ac:dyDescent="0.25">
      <c r="A20" s="1017" t="s">
        <v>30</v>
      </c>
      <c r="B20" s="1018"/>
      <c r="C20" s="1018"/>
      <c r="D20" s="1019"/>
      <c r="E20" s="1020"/>
    </row>
    <row r="21" spans="1:5" ht="15.9" customHeight="1" x14ac:dyDescent="0.25">
      <c r="A21" s="1017" t="s">
        <v>31</v>
      </c>
      <c r="B21" s="1018"/>
      <c r="C21" s="1018"/>
      <c r="D21" s="1019"/>
      <c r="E21" s="1020"/>
    </row>
    <row r="22" spans="1:5" ht="15.9" customHeight="1" x14ac:dyDescent="0.25">
      <c r="A22" s="1017" t="s">
        <v>32</v>
      </c>
      <c r="B22" s="1018"/>
      <c r="C22" s="1018"/>
      <c r="D22" s="1019"/>
      <c r="E22" s="1020"/>
    </row>
    <row r="23" spans="1:5" ht="15.9" customHeight="1" x14ac:dyDescent="0.25">
      <c r="A23" s="1017" t="s">
        <v>33</v>
      </c>
      <c r="B23" s="1018"/>
      <c r="C23" s="1018"/>
      <c r="D23" s="1019"/>
      <c r="E23" s="1020"/>
    </row>
    <row r="24" spans="1:5" ht="15.9" customHeight="1" x14ac:dyDescent="0.25">
      <c r="A24" s="1017" t="s">
        <v>34</v>
      </c>
      <c r="B24" s="1018"/>
      <c r="C24" s="1018"/>
      <c r="D24" s="1019"/>
      <c r="E24" s="1020"/>
    </row>
    <row r="25" spans="1:5" ht="15.9" customHeight="1" x14ac:dyDescent="0.25">
      <c r="A25" s="1017" t="s">
        <v>35</v>
      </c>
      <c r="B25" s="1018"/>
      <c r="C25" s="1018"/>
      <c r="D25" s="1019"/>
      <c r="E25" s="1020"/>
    </row>
    <row r="26" spans="1:5" ht="15.9" customHeight="1" x14ac:dyDescent="0.25">
      <c r="A26" s="1017" t="s">
        <v>36</v>
      </c>
      <c r="B26" s="1018"/>
      <c r="C26" s="1018"/>
      <c r="D26" s="1019"/>
      <c r="E26" s="1020"/>
    </row>
    <row r="27" spans="1:5" ht="15.9" customHeight="1" x14ac:dyDescent="0.25">
      <c r="A27" s="1017" t="s">
        <v>37</v>
      </c>
      <c r="B27" s="1018"/>
      <c r="C27" s="1018"/>
      <c r="D27" s="1019"/>
      <c r="E27" s="1020"/>
    </row>
    <row r="28" spans="1:5" ht="15.9" customHeight="1" x14ac:dyDescent="0.25">
      <c r="A28" s="1017" t="s">
        <v>38</v>
      </c>
      <c r="B28" s="1018"/>
      <c r="C28" s="1018"/>
      <c r="D28" s="1019"/>
      <c r="E28" s="1020"/>
    </row>
    <row r="29" spans="1:5" ht="15.9" customHeight="1" x14ac:dyDescent="0.25">
      <c r="A29" s="1017" t="s">
        <v>39</v>
      </c>
      <c r="B29" s="1018"/>
      <c r="C29" s="1018"/>
      <c r="D29" s="1019"/>
      <c r="E29" s="1020"/>
    </row>
    <row r="30" spans="1:5" ht="15.9" customHeight="1" x14ac:dyDescent="0.25">
      <c r="A30" s="1017" t="s">
        <v>40</v>
      </c>
      <c r="B30" s="1018"/>
      <c r="C30" s="1018"/>
      <c r="D30" s="1019"/>
      <c r="E30" s="1020"/>
    </row>
    <row r="31" spans="1:5" ht="15.9" customHeight="1" x14ac:dyDescent="0.25">
      <c r="A31" s="1017" t="s">
        <v>41</v>
      </c>
      <c r="B31" s="1018"/>
      <c r="C31" s="1018"/>
      <c r="D31" s="1019"/>
      <c r="E31" s="1020"/>
    </row>
    <row r="32" spans="1:5" ht="15.9" customHeight="1" x14ac:dyDescent="0.25">
      <c r="A32" s="1017" t="s">
        <v>42</v>
      </c>
      <c r="B32" s="1018"/>
      <c r="C32" s="1018"/>
      <c r="D32" s="1019"/>
      <c r="E32" s="1020"/>
    </row>
    <row r="33" spans="1:5" ht="15.9" customHeight="1" x14ac:dyDescent="0.25">
      <c r="A33" s="1017" t="s">
        <v>43</v>
      </c>
      <c r="B33" s="1018"/>
      <c r="C33" s="1018"/>
      <c r="D33" s="1019"/>
      <c r="E33" s="1020"/>
    </row>
    <row r="34" spans="1:5" ht="15.9" customHeight="1" x14ac:dyDescent="0.25">
      <c r="A34" s="1017" t="s">
        <v>44</v>
      </c>
      <c r="B34" s="1018"/>
      <c r="C34" s="1018"/>
      <c r="D34" s="1019"/>
      <c r="E34" s="1020"/>
    </row>
    <row r="35" spans="1:5" ht="15.9" customHeight="1" x14ac:dyDescent="0.25">
      <c r="A35" s="1017" t="s">
        <v>45</v>
      </c>
      <c r="B35" s="1018"/>
      <c r="C35" s="1018"/>
      <c r="D35" s="1019"/>
      <c r="E35" s="1020"/>
    </row>
    <row r="36" spans="1:5" ht="15.9" customHeight="1" x14ac:dyDescent="0.25">
      <c r="A36" s="1017" t="s">
        <v>46</v>
      </c>
      <c r="B36" s="1018"/>
      <c r="C36" s="1018"/>
      <c r="D36" s="1019"/>
      <c r="E36" s="1020"/>
    </row>
    <row r="37" spans="1:5" ht="15.9" customHeight="1" x14ac:dyDescent="0.25">
      <c r="A37" s="1017" t="s">
        <v>126</v>
      </c>
      <c r="B37" s="1018"/>
      <c r="C37" s="1018"/>
      <c r="D37" s="1019"/>
      <c r="E37" s="1020"/>
    </row>
    <row r="38" spans="1:5" ht="15.9" customHeight="1" x14ac:dyDescent="0.25">
      <c r="A38" s="1017" t="s">
        <v>127</v>
      </c>
      <c r="B38" s="1018"/>
      <c r="C38" s="1018"/>
      <c r="D38" s="1019"/>
      <c r="E38" s="1020"/>
    </row>
    <row r="39" spans="1:5" ht="15.9" customHeight="1" x14ac:dyDescent="0.25">
      <c r="A39" s="1017" t="s">
        <v>128</v>
      </c>
      <c r="B39" s="1018"/>
      <c r="C39" s="1018"/>
      <c r="D39" s="1019"/>
      <c r="E39" s="1020"/>
    </row>
    <row r="40" spans="1:5" ht="15.9" customHeight="1" thickBot="1" x14ac:dyDescent="0.3">
      <c r="A40" s="1021" t="s">
        <v>129</v>
      </c>
      <c r="B40" s="1022"/>
      <c r="C40" s="1022"/>
      <c r="D40" s="1023"/>
      <c r="E40" s="1024"/>
    </row>
    <row r="41" spans="1:5" ht="15.9" customHeight="1" thickBot="1" x14ac:dyDescent="0.3">
      <c r="A41" s="1831" t="s">
        <v>52</v>
      </c>
      <c r="B41" s="1832"/>
      <c r="C41" s="1025"/>
      <c r="D41" s="1026">
        <f>SUM(D8:D40)</f>
        <v>2618343</v>
      </c>
      <c r="E41" s="1027">
        <f>SUM(E8:E40)</f>
        <v>2618343</v>
      </c>
    </row>
  </sheetData>
  <mergeCells count="4">
    <mergeCell ref="A1:E1"/>
    <mergeCell ref="A3:E3"/>
    <mergeCell ref="A4:E4"/>
    <mergeCell ref="A41:B4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fitToWidth="2" orientation="portrait" r:id="rId1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1-000000000000}">
  <sheetPr>
    <tabColor theme="5"/>
  </sheetPr>
  <dimension ref="A1:E76"/>
  <sheetViews>
    <sheetView view="pageBreakPreview" topLeftCell="A13" zoomScale="120" zoomScaleNormal="120" zoomScaleSheetLayoutView="120" workbookViewId="0">
      <selection activeCell="A6" sqref="A6:E6"/>
    </sheetView>
  </sheetViews>
  <sheetFormatPr defaultColWidth="12" defaultRowHeight="15.6" x14ac:dyDescent="0.3"/>
  <cols>
    <col min="1" max="1" width="67.109375" style="1028" customWidth="1"/>
    <col min="2" max="2" width="6.109375" style="1056" customWidth="1"/>
    <col min="3" max="4" width="12.109375" style="1028" customWidth="1"/>
    <col min="5" max="5" width="12.109375" style="1060" customWidth="1"/>
    <col min="6" max="16384" width="12" style="1028"/>
  </cols>
  <sheetData>
    <row r="1" spans="1:5" x14ac:dyDescent="0.3">
      <c r="A1" s="1833" t="str">
        <f>CONCATENATE("7.1. tájékoztató tábla ",Z_ALAPADATOK!A8," ",Z_ALAPADATOK!B8," ",Z_ALAPADATOK!C8," ",Z_ALAPADATOK!D8," ",Z_ALAPADATOK!E8," ",Z_ALAPADATOK!F8," ",Z_ALAPADATOK!G8," ",Z_ALAPADATOK!H8)</f>
        <v>7.1. tájékoztató tábla a Hercegkút Község Önkormányzat Polgármesterének 6 / 2020 ( VI.17. ) önkormányzati rendelethez</v>
      </c>
      <c r="B1" s="1547"/>
      <c r="C1" s="1547"/>
      <c r="D1" s="1547"/>
      <c r="E1" s="1547"/>
    </row>
    <row r="2" spans="1:5" x14ac:dyDescent="0.3">
      <c r="A2" s="1834" t="s">
        <v>908</v>
      </c>
      <c r="B2" s="1835"/>
      <c r="C2" s="1835"/>
      <c r="D2" s="1835"/>
      <c r="E2" s="1835"/>
    </row>
    <row r="3" spans="1:5" ht="16.5" customHeight="1" x14ac:dyDescent="0.3">
      <c r="A3" s="1834" t="s">
        <v>1128</v>
      </c>
      <c r="B3" s="1835"/>
      <c r="C3" s="1835"/>
      <c r="D3" s="1835"/>
      <c r="E3" s="1835"/>
    </row>
    <row r="4" spans="1:5" ht="16.5" customHeight="1" x14ac:dyDescent="0.3">
      <c r="A4" s="1836" t="s">
        <v>909</v>
      </c>
      <c r="B4" s="1837"/>
      <c r="C4" s="1837"/>
      <c r="D4" s="1837"/>
      <c r="E4" s="1837"/>
    </row>
    <row r="5" spans="1:5" ht="16.5" customHeight="1" thickBot="1" x14ac:dyDescent="0.35">
      <c r="A5" s="1029"/>
      <c r="B5" s="1030"/>
      <c r="C5" s="1838" t="str">
        <f>'Z_6.tájékoztató_t.'!E6</f>
        <v>Forint</v>
      </c>
      <c r="D5" s="1838"/>
      <c r="E5" s="1838"/>
    </row>
    <row r="6" spans="1:5" ht="15.75" customHeight="1" x14ac:dyDescent="0.3">
      <c r="A6" s="1840" t="s">
        <v>910</v>
      </c>
      <c r="B6" s="1843" t="s">
        <v>911</v>
      </c>
      <c r="C6" s="1846" t="s">
        <v>912</v>
      </c>
      <c r="D6" s="1846" t="s">
        <v>913</v>
      </c>
      <c r="E6" s="1848" t="s">
        <v>914</v>
      </c>
    </row>
    <row r="7" spans="1:5" ht="11.25" customHeight="1" x14ac:dyDescent="0.3">
      <c r="A7" s="1841"/>
      <c r="B7" s="1844"/>
      <c r="C7" s="1847"/>
      <c r="D7" s="1847"/>
      <c r="E7" s="1849"/>
    </row>
    <row r="8" spans="1:5" x14ac:dyDescent="0.3">
      <c r="A8" s="1842"/>
      <c r="B8" s="1845"/>
      <c r="C8" s="1850" t="s">
        <v>915</v>
      </c>
      <c r="D8" s="1850"/>
      <c r="E8" s="1851"/>
    </row>
    <row r="9" spans="1:5" s="1034" customFormat="1" ht="16.2" thickBot="1" x14ac:dyDescent="0.3">
      <c r="A9" s="1031" t="s">
        <v>916</v>
      </c>
      <c r="B9" s="1032" t="s">
        <v>493</v>
      </c>
      <c r="C9" s="1032" t="s">
        <v>494</v>
      </c>
      <c r="D9" s="1032" t="s">
        <v>496</v>
      </c>
      <c r="E9" s="1033" t="s">
        <v>495</v>
      </c>
    </row>
    <row r="10" spans="1:5" s="1039" customFormat="1" x14ac:dyDescent="0.25">
      <c r="A10" s="1035" t="s">
        <v>917</v>
      </c>
      <c r="B10" s="1036" t="s">
        <v>918</v>
      </c>
      <c r="C10" s="1037"/>
      <c r="D10" s="1037">
        <v>1041088</v>
      </c>
      <c r="E10" s="1038"/>
    </row>
    <row r="11" spans="1:5" s="1039" customFormat="1" x14ac:dyDescent="0.25">
      <c r="A11" s="1040" t="s">
        <v>919</v>
      </c>
      <c r="B11" s="1041" t="s">
        <v>920</v>
      </c>
      <c r="C11" s="1042">
        <f>+C12+C17+C22+C27+C32</f>
        <v>0</v>
      </c>
      <c r="D11" s="1042">
        <f>+D12+D17+D22+D27+D32</f>
        <v>992645067</v>
      </c>
      <c r="E11" s="1043">
        <f>+E12+E17+E22+E27+E32</f>
        <v>0</v>
      </c>
    </row>
    <row r="12" spans="1:5" s="1039" customFormat="1" x14ac:dyDescent="0.25">
      <c r="A12" s="1040" t="s">
        <v>921</v>
      </c>
      <c r="B12" s="1041" t="s">
        <v>922</v>
      </c>
      <c r="C12" s="1042">
        <f>+C13+C14+C15+C16</f>
        <v>0</v>
      </c>
      <c r="D12" s="1042">
        <f>+D13+D14+D15+D16</f>
        <v>972065419</v>
      </c>
      <c r="E12" s="1043">
        <f>+E13+E14+E15+E16</f>
        <v>0</v>
      </c>
    </row>
    <row r="13" spans="1:5" s="1039" customFormat="1" x14ac:dyDescent="0.25">
      <c r="A13" s="1044" t="s">
        <v>923</v>
      </c>
      <c r="B13" s="1041" t="s">
        <v>924</v>
      </c>
      <c r="C13" s="1045"/>
      <c r="D13" s="1045">
        <v>647978139</v>
      </c>
      <c r="E13" s="1046"/>
    </row>
    <row r="14" spans="1:5" s="1039" customFormat="1" ht="26.4" customHeight="1" x14ac:dyDescent="0.25">
      <c r="A14" s="1044" t="s">
        <v>925</v>
      </c>
      <c r="B14" s="1041" t="s">
        <v>926</v>
      </c>
      <c r="C14" s="1047"/>
      <c r="D14" s="1047"/>
      <c r="E14" s="1048"/>
    </row>
    <row r="15" spans="1:5" s="1039" customFormat="1" x14ac:dyDescent="0.25">
      <c r="A15" s="1044" t="s">
        <v>927</v>
      </c>
      <c r="B15" s="1041" t="s">
        <v>928</v>
      </c>
      <c r="C15" s="1047"/>
      <c r="D15" s="1047">
        <v>89215199</v>
      </c>
      <c r="E15" s="1048"/>
    </row>
    <row r="16" spans="1:5" s="1039" customFormat="1" x14ac:dyDescent="0.25">
      <c r="A16" s="1044" t="s">
        <v>929</v>
      </c>
      <c r="B16" s="1041" t="s">
        <v>930</v>
      </c>
      <c r="C16" s="1047"/>
      <c r="D16" s="1047">
        <v>234872081</v>
      </c>
      <c r="E16" s="1048"/>
    </row>
    <row r="17" spans="1:5" s="1039" customFormat="1" x14ac:dyDescent="0.25">
      <c r="A17" s="1040" t="s">
        <v>931</v>
      </c>
      <c r="B17" s="1041" t="s">
        <v>932</v>
      </c>
      <c r="C17" s="1049">
        <f>+C18+C19+C20+C21</f>
        <v>0</v>
      </c>
      <c r="D17" s="1049">
        <f>+D18+D19+D20+D21</f>
        <v>8061538</v>
      </c>
      <c r="E17" s="1050">
        <f>+E18+E19+E20+E21</f>
        <v>0</v>
      </c>
    </row>
    <row r="18" spans="1:5" s="1039" customFormat="1" x14ac:dyDescent="0.25">
      <c r="A18" s="1044" t="s">
        <v>933</v>
      </c>
      <c r="B18" s="1041" t="s">
        <v>934</v>
      </c>
      <c r="C18" s="1047"/>
      <c r="D18" s="1047"/>
      <c r="E18" s="1048"/>
    </row>
    <row r="19" spans="1:5" s="1039" customFormat="1" ht="20.399999999999999" x14ac:dyDescent="0.25">
      <c r="A19" s="1044" t="s">
        <v>935</v>
      </c>
      <c r="B19" s="1041" t="s">
        <v>27</v>
      </c>
      <c r="C19" s="1047"/>
      <c r="D19" s="1047"/>
      <c r="E19" s="1048"/>
    </row>
    <row r="20" spans="1:5" s="1039" customFormat="1" x14ac:dyDescent="0.25">
      <c r="A20" s="1044" t="s">
        <v>936</v>
      </c>
      <c r="B20" s="1041" t="s">
        <v>28</v>
      </c>
      <c r="C20" s="1047"/>
      <c r="D20" s="1047">
        <v>8061538</v>
      </c>
      <c r="E20" s="1048"/>
    </row>
    <row r="21" spans="1:5" s="1039" customFormat="1" x14ac:dyDescent="0.25">
      <c r="A21" s="1044" t="s">
        <v>937</v>
      </c>
      <c r="B21" s="1041" t="s">
        <v>29</v>
      </c>
      <c r="C21" s="1047"/>
      <c r="D21" s="1047"/>
      <c r="E21" s="1048"/>
    </row>
    <row r="22" spans="1:5" s="1039" customFormat="1" x14ac:dyDescent="0.25">
      <c r="A22" s="1040" t="s">
        <v>938</v>
      </c>
      <c r="B22" s="1041" t="s">
        <v>30</v>
      </c>
      <c r="C22" s="1049">
        <f>+C23+C24+C25+C26</f>
        <v>0</v>
      </c>
      <c r="D22" s="1049">
        <f>+D23+D24+D25+D26</f>
        <v>0</v>
      </c>
      <c r="E22" s="1050">
        <f>+E23+E24+E25+E26</f>
        <v>0</v>
      </c>
    </row>
    <row r="23" spans="1:5" s="1039" customFormat="1" x14ac:dyDescent="0.25">
      <c r="A23" s="1044" t="s">
        <v>939</v>
      </c>
      <c r="B23" s="1041" t="s">
        <v>31</v>
      </c>
      <c r="C23" s="1047"/>
      <c r="D23" s="1047"/>
      <c r="E23" s="1048"/>
    </row>
    <row r="24" spans="1:5" s="1039" customFormat="1" x14ac:dyDescent="0.25">
      <c r="A24" s="1044" t="s">
        <v>940</v>
      </c>
      <c r="B24" s="1041" t="s">
        <v>32</v>
      </c>
      <c r="C24" s="1047"/>
      <c r="D24" s="1047"/>
      <c r="E24" s="1048"/>
    </row>
    <row r="25" spans="1:5" s="1039" customFormat="1" x14ac:dyDescent="0.25">
      <c r="A25" s="1044" t="s">
        <v>941</v>
      </c>
      <c r="B25" s="1041" t="s">
        <v>33</v>
      </c>
      <c r="C25" s="1047"/>
      <c r="D25" s="1047"/>
      <c r="E25" s="1048"/>
    </row>
    <row r="26" spans="1:5" s="1039" customFormat="1" x14ac:dyDescent="0.25">
      <c r="A26" s="1044" t="s">
        <v>942</v>
      </c>
      <c r="B26" s="1041" t="s">
        <v>34</v>
      </c>
      <c r="C26" s="1047"/>
      <c r="D26" s="1047"/>
      <c r="E26" s="1048"/>
    </row>
    <row r="27" spans="1:5" s="1039" customFormat="1" x14ac:dyDescent="0.25">
      <c r="A27" s="1040" t="s">
        <v>943</v>
      </c>
      <c r="B27" s="1041" t="s">
        <v>35</v>
      </c>
      <c r="C27" s="1049">
        <f>+C28+C29+C30+C31</f>
        <v>0</v>
      </c>
      <c r="D27" s="1049">
        <f>+D28+D29+D30+D31</f>
        <v>12518110</v>
      </c>
      <c r="E27" s="1050">
        <f>+E28+E29+E30+E31</f>
        <v>0</v>
      </c>
    </row>
    <row r="28" spans="1:5" s="1039" customFormat="1" x14ac:dyDescent="0.25">
      <c r="A28" s="1044" t="s">
        <v>944</v>
      </c>
      <c r="B28" s="1041" t="s">
        <v>36</v>
      </c>
      <c r="C28" s="1047"/>
      <c r="D28" s="1047"/>
      <c r="E28" s="1048"/>
    </row>
    <row r="29" spans="1:5" s="1039" customFormat="1" x14ac:dyDescent="0.25">
      <c r="A29" s="1044" t="s">
        <v>945</v>
      </c>
      <c r="B29" s="1041" t="s">
        <v>37</v>
      </c>
      <c r="C29" s="1047"/>
      <c r="D29" s="1047"/>
      <c r="E29" s="1048"/>
    </row>
    <row r="30" spans="1:5" s="1039" customFormat="1" x14ac:dyDescent="0.25">
      <c r="A30" s="1044" t="s">
        <v>946</v>
      </c>
      <c r="B30" s="1041" t="s">
        <v>38</v>
      </c>
      <c r="C30" s="1047"/>
      <c r="D30" s="1047"/>
      <c r="E30" s="1048"/>
    </row>
    <row r="31" spans="1:5" s="1039" customFormat="1" x14ac:dyDescent="0.25">
      <c r="A31" s="1044" t="s">
        <v>947</v>
      </c>
      <c r="B31" s="1041" t="s">
        <v>39</v>
      </c>
      <c r="C31" s="1047"/>
      <c r="D31" s="1047">
        <v>12518110</v>
      </c>
      <c r="E31" s="1048"/>
    </row>
    <row r="32" spans="1:5" s="1039" customFormat="1" x14ac:dyDescent="0.25">
      <c r="A32" s="1040" t="s">
        <v>948</v>
      </c>
      <c r="B32" s="1041" t="s">
        <v>40</v>
      </c>
      <c r="C32" s="1049">
        <f>+C33+C34+C35+C36</f>
        <v>0</v>
      </c>
      <c r="D32" s="1049">
        <f>+D33+D34+D35+D36</f>
        <v>0</v>
      </c>
      <c r="E32" s="1050">
        <f>+E33+E34+E35+E36</f>
        <v>0</v>
      </c>
    </row>
    <row r="33" spans="1:5" s="1039" customFormat="1" x14ac:dyDescent="0.25">
      <c r="A33" s="1044" t="s">
        <v>949</v>
      </c>
      <c r="B33" s="1041" t="s">
        <v>41</v>
      </c>
      <c r="C33" s="1047"/>
      <c r="D33" s="1047"/>
      <c r="E33" s="1048"/>
    </row>
    <row r="34" spans="1:5" s="1039" customFormat="1" ht="20.399999999999999" x14ac:dyDescent="0.25">
      <c r="A34" s="1044" t="s">
        <v>950</v>
      </c>
      <c r="B34" s="1041" t="s">
        <v>42</v>
      </c>
      <c r="C34" s="1047"/>
      <c r="D34" s="1047"/>
      <c r="E34" s="1048"/>
    </row>
    <row r="35" spans="1:5" s="1039" customFormat="1" x14ac:dyDescent="0.25">
      <c r="A35" s="1044" t="s">
        <v>951</v>
      </c>
      <c r="B35" s="1041" t="s">
        <v>43</v>
      </c>
      <c r="C35" s="1047"/>
      <c r="D35" s="1047"/>
      <c r="E35" s="1048"/>
    </row>
    <row r="36" spans="1:5" s="1039" customFormat="1" x14ac:dyDescent="0.25">
      <c r="A36" s="1044" t="s">
        <v>952</v>
      </c>
      <c r="B36" s="1041" t="s">
        <v>44</v>
      </c>
      <c r="C36" s="1047"/>
      <c r="D36" s="1047"/>
      <c r="E36" s="1048"/>
    </row>
    <row r="37" spans="1:5" s="1039" customFormat="1" x14ac:dyDescent="0.25">
      <c r="A37" s="1040" t="s">
        <v>953</v>
      </c>
      <c r="B37" s="1041" t="s">
        <v>45</v>
      </c>
      <c r="C37" s="1049">
        <f>+C38+C43+C48</f>
        <v>0</v>
      </c>
      <c r="D37" s="1049">
        <f>+D38+D43+D48</f>
        <v>283000</v>
      </c>
      <c r="E37" s="1050">
        <f>+E38+E43+E48</f>
        <v>0</v>
      </c>
    </row>
    <row r="38" spans="1:5" s="1039" customFormat="1" x14ac:dyDescent="0.25">
      <c r="A38" s="1040" t="s">
        <v>954</v>
      </c>
      <c r="B38" s="1041" t="s">
        <v>46</v>
      </c>
      <c r="C38" s="1049">
        <f>+C39+C40+C41+C42</f>
        <v>0</v>
      </c>
      <c r="D38" s="1049">
        <f>+D39+D40+D41+D42</f>
        <v>283000</v>
      </c>
      <c r="E38" s="1050">
        <f>+E39+E40+E41+E42</f>
        <v>0</v>
      </c>
    </row>
    <row r="39" spans="1:5" s="1039" customFormat="1" x14ac:dyDescent="0.25">
      <c r="A39" s="1044" t="s">
        <v>955</v>
      </c>
      <c r="B39" s="1041" t="s">
        <v>126</v>
      </c>
      <c r="C39" s="1047"/>
      <c r="D39" s="1047"/>
      <c r="E39" s="1048"/>
    </row>
    <row r="40" spans="1:5" s="1039" customFormat="1" x14ac:dyDescent="0.25">
      <c r="A40" s="1044" t="s">
        <v>956</v>
      </c>
      <c r="B40" s="1041" t="s">
        <v>127</v>
      </c>
      <c r="C40" s="1047"/>
      <c r="D40" s="1047"/>
      <c r="E40" s="1048"/>
    </row>
    <row r="41" spans="1:5" s="1039" customFormat="1" x14ac:dyDescent="0.25">
      <c r="A41" s="1044" t="s">
        <v>957</v>
      </c>
      <c r="B41" s="1041" t="s">
        <v>128</v>
      </c>
      <c r="C41" s="1047"/>
      <c r="D41" s="1047"/>
      <c r="E41" s="1048"/>
    </row>
    <row r="42" spans="1:5" s="1039" customFormat="1" x14ac:dyDescent="0.25">
      <c r="A42" s="1044" t="s">
        <v>958</v>
      </c>
      <c r="B42" s="1041" t="s">
        <v>129</v>
      </c>
      <c r="C42" s="1047"/>
      <c r="D42" s="1047">
        <v>283000</v>
      </c>
      <c r="E42" s="1048"/>
    </row>
    <row r="43" spans="1:5" s="1039" customFormat="1" x14ac:dyDescent="0.25">
      <c r="A43" s="1040" t="s">
        <v>959</v>
      </c>
      <c r="B43" s="1041" t="s">
        <v>960</v>
      </c>
      <c r="C43" s="1049">
        <f>+C44+C45+C46+C47</f>
        <v>0</v>
      </c>
      <c r="D43" s="1049">
        <f>+D44+D45+D46+D47</f>
        <v>0</v>
      </c>
      <c r="E43" s="1050">
        <f>+E44+E45+E46+E47</f>
        <v>0</v>
      </c>
    </row>
    <row r="44" spans="1:5" s="1039" customFormat="1" x14ac:dyDescent="0.25">
      <c r="A44" s="1044" t="s">
        <v>961</v>
      </c>
      <c r="B44" s="1041" t="s">
        <v>962</v>
      </c>
      <c r="C44" s="1047"/>
      <c r="D44" s="1047"/>
      <c r="E44" s="1048"/>
    </row>
    <row r="45" spans="1:5" s="1039" customFormat="1" ht="20.399999999999999" x14ac:dyDescent="0.25">
      <c r="A45" s="1044" t="s">
        <v>963</v>
      </c>
      <c r="B45" s="1041" t="s">
        <v>964</v>
      </c>
      <c r="C45" s="1047"/>
      <c r="D45" s="1047"/>
      <c r="E45" s="1048"/>
    </row>
    <row r="46" spans="1:5" s="1039" customFormat="1" x14ac:dyDescent="0.25">
      <c r="A46" s="1044" t="s">
        <v>965</v>
      </c>
      <c r="B46" s="1041" t="s">
        <v>966</v>
      </c>
      <c r="C46" s="1047"/>
      <c r="D46" s="1047"/>
      <c r="E46" s="1048"/>
    </row>
    <row r="47" spans="1:5" s="1039" customFormat="1" x14ac:dyDescent="0.25">
      <c r="A47" s="1044" t="s">
        <v>967</v>
      </c>
      <c r="B47" s="1041" t="s">
        <v>968</v>
      </c>
      <c r="C47" s="1047"/>
      <c r="D47" s="1047"/>
      <c r="E47" s="1048"/>
    </row>
    <row r="48" spans="1:5" s="1039" customFormat="1" x14ac:dyDescent="0.25">
      <c r="A48" s="1040" t="s">
        <v>969</v>
      </c>
      <c r="B48" s="1041" t="s">
        <v>970</v>
      </c>
      <c r="C48" s="1049">
        <f>+C49+C50+C51+C52</f>
        <v>0</v>
      </c>
      <c r="D48" s="1049">
        <f>+D49+D50+D51+D52</f>
        <v>0</v>
      </c>
      <c r="E48" s="1050">
        <f>+E49+E50+E51+E52</f>
        <v>0</v>
      </c>
    </row>
    <row r="49" spans="1:5" s="1039" customFormat="1" x14ac:dyDescent="0.25">
      <c r="A49" s="1044" t="s">
        <v>971</v>
      </c>
      <c r="B49" s="1041" t="s">
        <v>972</v>
      </c>
      <c r="C49" s="1047"/>
      <c r="D49" s="1047"/>
      <c r="E49" s="1048"/>
    </row>
    <row r="50" spans="1:5" s="1039" customFormat="1" ht="20.399999999999999" x14ac:dyDescent="0.25">
      <c r="A50" s="1044" t="s">
        <v>973</v>
      </c>
      <c r="B50" s="1041" t="s">
        <v>974</v>
      </c>
      <c r="C50" s="1047"/>
      <c r="D50" s="1047"/>
      <c r="E50" s="1048"/>
    </row>
    <row r="51" spans="1:5" s="1039" customFormat="1" x14ac:dyDescent="0.25">
      <c r="A51" s="1044" t="s">
        <v>975</v>
      </c>
      <c r="B51" s="1041" t="s">
        <v>976</v>
      </c>
      <c r="C51" s="1047"/>
      <c r="D51" s="1047"/>
      <c r="E51" s="1048"/>
    </row>
    <row r="52" spans="1:5" s="1039" customFormat="1" x14ac:dyDescent="0.25">
      <c r="A52" s="1044" t="s">
        <v>977</v>
      </c>
      <c r="B52" s="1041" t="s">
        <v>978</v>
      </c>
      <c r="C52" s="1047"/>
      <c r="D52" s="1047"/>
      <c r="E52" s="1048"/>
    </row>
    <row r="53" spans="1:5" s="1039" customFormat="1" x14ac:dyDescent="0.25">
      <c r="A53" s="1040" t="s">
        <v>979</v>
      </c>
      <c r="B53" s="1041" t="s">
        <v>980</v>
      </c>
      <c r="C53" s="1047"/>
      <c r="D53" s="1047">
        <v>117097337</v>
      </c>
      <c r="E53" s="1048"/>
    </row>
    <row r="54" spans="1:5" s="1039" customFormat="1" ht="20.399999999999999" x14ac:dyDescent="0.25">
      <c r="A54" s="1040" t="s">
        <v>981</v>
      </c>
      <c r="B54" s="1041" t="s">
        <v>982</v>
      </c>
      <c r="C54" s="1049">
        <f>+C10+C11+C37+C53</f>
        <v>0</v>
      </c>
      <c r="D54" s="1049">
        <f>+D10+D11+D37+D53</f>
        <v>1111066492</v>
      </c>
      <c r="E54" s="1050">
        <f>+E10+E11+E37+E53</f>
        <v>0</v>
      </c>
    </row>
    <row r="55" spans="1:5" s="1039" customFormat="1" x14ac:dyDescent="0.25">
      <c r="A55" s="1040" t="s">
        <v>983</v>
      </c>
      <c r="B55" s="1041" t="s">
        <v>984</v>
      </c>
      <c r="C55" s="1047"/>
      <c r="D55" s="1047">
        <v>351284</v>
      </c>
      <c r="E55" s="1048"/>
    </row>
    <row r="56" spans="1:5" s="1039" customFormat="1" x14ac:dyDescent="0.25">
      <c r="A56" s="1040" t="s">
        <v>985</v>
      </c>
      <c r="B56" s="1041" t="s">
        <v>986</v>
      </c>
      <c r="C56" s="1047"/>
      <c r="D56" s="1047"/>
      <c r="E56" s="1048"/>
    </row>
    <row r="57" spans="1:5" s="1039" customFormat="1" x14ac:dyDescent="0.25">
      <c r="A57" s="1040" t="s">
        <v>987</v>
      </c>
      <c r="B57" s="1041" t="s">
        <v>988</v>
      </c>
      <c r="C57" s="1049">
        <f>+C55+C56</f>
        <v>0</v>
      </c>
      <c r="D57" s="1049">
        <f>+D55+D56</f>
        <v>351284</v>
      </c>
      <c r="E57" s="1050">
        <f>+E55+E56</f>
        <v>0</v>
      </c>
    </row>
    <row r="58" spans="1:5" s="1039" customFormat="1" x14ac:dyDescent="0.25">
      <c r="A58" s="1040" t="s">
        <v>989</v>
      </c>
      <c r="B58" s="1041" t="s">
        <v>990</v>
      </c>
      <c r="C58" s="1047"/>
      <c r="D58" s="1047"/>
      <c r="E58" s="1048"/>
    </row>
    <row r="59" spans="1:5" s="1039" customFormat="1" x14ac:dyDescent="0.25">
      <c r="A59" s="1040" t="s">
        <v>991</v>
      </c>
      <c r="B59" s="1041" t="s">
        <v>992</v>
      </c>
      <c r="C59" s="1047"/>
      <c r="D59" s="1047">
        <v>417145</v>
      </c>
      <c r="E59" s="1048"/>
    </row>
    <row r="60" spans="1:5" s="1039" customFormat="1" x14ac:dyDescent="0.25">
      <c r="A60" s="1040" t="s">
        <v>993</v>
      </c>
      <c r="B60" s="1041" t="s">
        <v>994</v>
      </c>
      <c r="C60" s="1047"/>
      <c r="D60" s="1047">
        <v>117665002</v>
      </c>
      <c r="E60" s="1048"/>
    </row>
    <row r="61" spans="1:5" s="1039" customFormat="1" x14ac:dyDescent="0.25">
      <c r="A61" s="1040" t="s">
        <v>995</v>
      </c>
      <c r="B61" s="1041" t="s">
        <v>996</v>
      </c>
      <c r="C61" s="1047"/>
      <c r="D61" s="1047">
        <v>1735</v>
      </c>
      <c r="E61" s="1048"/>
    </row>
    <row r="62" spans="1:5" s="1039" customFormat="1" x14ac:dyDescent="0.25">
      <c r="A62" s="1040" t="s">
        <v>997</v>
      </c>
      <c r="B62" s="1041" t="s">
        <v>998</v>
      </c>
      <c r="C62" s="1049">
        <f>+C58+C59+C60+C61</f>
        <v>0</v>
      </c>
      <c r="D62" s="1049">
        <f>+D58+D59+D60+D61</f>
        <v>118083882</v>
      </c>
      <c r="E62" s="1050">
        <f>+E58+E59+E60+E61</f>
        <v>0</v>
      </c>
    </row>
    <row r="63" spans="1:5" s="1039" customFormat="1" x14ac:dyDescent="0.25">
      <c r="A63" s="1040" t="s">
        <v>999</v>
      </c>
      <c r="B63" s="1041" t="s">
        <v>1000</v>
      </c>
      <c r="C63" s="1047"/>
      <c r="D63" s="1047">
        <v>2116439</v>
      </c>
      <c r="E63" s="1048"/>
    </row>
    <row r="64" spans="1:5" s="1039" customFormat="1" x14ac:dyDescent="0.25">
      <c r="A64" s="1040" t="s">
        <v>1001</v>
      </c>
      <c r="B64" s="1041" t="s">
        <v>1002</v>
      </c>
      <c r="C64" s="1047"/>
      <c r="D64" s="1047">
        <v>9219372</v>
      </c>
      <c r="E64" s="1048"/>
    </row>
    <row r="65" spans="1:5" s="1039" customFormat="1" x14ac:dyDescent="0.25">
      <c r="A65" s="1040" t="s">
        <v>1003</v>
      </c>
      <c r="B65" s="1041" t="s">
        <v>1004</v>
      </c>
      <c r="C65" s="1047"/>
      <c r="D65" s="1047">
        <v>576580</v>
      </c>
      <c r="E65" s="1048"/>
    </row>
    <row r="66" spans="1:5" s="1039" customFormat="1" x14ac:dyDescent="0.25">
      <c r="A66" s="1040" t="s">
        <v>1005</v>
      </c>
      <c r="B66" s="1041" t="s">
        <v>1006</v>
      </c>
      <c r="C66" s="1049">
        <f>+C63+C64+C65</f>
        <v>0</v>
      </c>
      <c r="D66" s="1049">
        <f>+D63+D64+D65</f>
        <v>11912391</v>
      </c>
      <c r="E66" s="1050">
        <f>+E63+E64+E65</f>
        <v>0</v>
      </c>
    </row>
    <row r="67" spans="1:5" s="1039" customFormat="1" x14ac:dyDescent="0.25">
      <c r="A67" s="1040" t="s">
        <v>1007</v>
      </c>
      <c r="B67" s="1041" t="s">
        <v>1008</v>
      </c>
      <c r="C67" s="1047"/>
      <c r="D67" s="1047">
        <v>0</v>
      </c>
      <c r="E67" s="1048"/>
    </row>
    <row r="68" spans="1:5" s="1039" customFormat="1" ht="20.399999999999999" x14ac:dyDescent="0.25">
      <c r="A68" s="1040" t="s">
        <v>1009</v>
      </c>
      <c r="B68" s="1041" t="s">
        <v>1010</v>
      </c>
      <c r="C68" s="1047"/>
      <c r="D68" s="1047">
        <v>-1332667</v>
      </c>
      <c r="E68" s="1048"/>
    </row>
    <row r="69" spans="1:5" s="1039" customFormat="1" x14ac:dyDescent="0.25">
      <c r="A69" s="1040" t="s">
        <v>1011</v>
      </c>
      <c r="B69" s="1041" t="s">
        <v>1012</v>
      </c>
      <c r="C69" s="1049">
        <f>+C67+C68</f>
        <v>0</v>
      </c>
      <c r="D69" s="1049">
        <f>+D67+D68</f>
        <v>-1332667</v>
      </c>
      <c r="E69" s="1050">
        <f>+E67+E68</f>
        <v>0</v>
      </c>
    </row>
    <row r="70" spans="1:5" s="1039" customFormat="1" x14ac:dyDescent="0.25">
      <c r="A70" s="1040" t="s">
        <v>1013</v>
      </c>
      <c r="B70" s="1041" t="s">
        <v>1014</v>
      </c>
      <c r="C70" s="1047"/>
      <c r="D70" s="1047">
        <v>200625</v>
      </c>
      <c r="E70" s="1048"/>
    </row>
    <row r="71" spans="1:5" s="1039" customFormat="1" ht="16.2" thickBot="1" x14ac:dyDescent="0.3">
      <c r="A71" s="1051" t="s">
        <v>1015</v>
      </c>
      <c r="B71" s="1052" t="s">
        <v>1016</v>
      </c>
      <c r="C71" s="1053">
        <f>+C54+C57+C62+C66+C69+C70</f>
        <v>0</v>
      </c>
      <c r="D71" s="1053">
        <f>+D54+D57+D62+D66+D69+D70</f>
        <v>1240282007</v>
      </c>
      <c r="E71" s="1054">
        <f>+E54+E57+E62+E66+E69+E70</f>
        <v>0</v>
      </c>
    </row>
    <row r="72" spans="1:5" x14ac:dyDescent="0.3">
      <c r="A72" s="1055"/>
      <c r="C72" s="1057"/>
      <c r="D72" s="1057"/>
      <c r="E72" s="1058"/>
    </row>
    <row r="73" spans="1:5" x14ac:dyDescent="0.3">
      <c r="A73" s="1055"/>
      <c r="C73" s="1057"/>
      <c r="D73" s="1057"/>
      <c r="E73" s="1058"/>
    </row>
    <row r="74" spans="1:5" x14ac:dyDescent="0.3">
      <c r="A74" s="1059"/>
      <c r="C74" s="1057"/>
      <c r="D74" s="1057"/>
      <c r="E74" s="1058"/>
    </row>
    <row r="75" spans="1:5" x14ac:dyDescent="0.3">
      <c r="A75" s="1839"/>
      <c r="B75" s="1839"/>
      <c r="C75" s="1839"/>
      <c r="D75" s="1839"/>
      <c r="E75" s="1839"/>
    </row>
    <row r="76" spans="1:5" x14ac:dyDescent="0.3">
      <c r="A76" s="1839"/>
      <c r="B76" s="1839"/>
      <c r="C76" s="1839"/>
      <c r="D76" s="1839"/>
      <c r="E76" s="1839"/>
    </row>
  </sheetData>
  <mergeCells count="13">
    <mergeCell ref="A75:E75"/>
    <mergeCell ref="A76:E76"/>
    <mergeCell ref="A6:A8"/>
    <mergeCell ref="B6:B8"/>
    <mergeCell ref="C6:C7"/>
    <mergeCell ref="D6:D7"/>
    <mergeCell ref="E6:E7"/>
    <mergeCell ref="C8:E8"/>
    <mergeCell ref="A1:E1"/>
    <mergeCell ref="A2:E2"/>
    <mergeCell ref="A3:E3"/>
    <mergeCell ref="A4:E4"/>
    <mergeCell ref="C5:E5"/>
  </mergeCells>
  <printOptions horizontalCentered="1"/>
  <pageMargins left="0.78740157480314965" right="0.78740157480314965" top="1.0629921259842521" bottom="0.98425196850393704" header="0.78740157480314965" footer="0.78740157480314965"/>
  <pageSetup paperSize="9" scale="87" orientation="portrait" horizontalDpi="300" verticalDpi="300" r:id="rId1"/>
  <headerFooter alignWithMargins="0"/>
  <rowBreaks count="1" manualBreakCount="1">
    <brk id="4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2:D15"/>
  <sheetViews>
    <sheetView view="pageBreakPreview" zoomScaleNormal="120" zoomScaleSheetLayoutView="100" workbookViewId="0">
      <selection activeCell="C68" sqref="C68"/>
    </sheetView>
  </sheetViews>
  <sheetFormatPr defaultColWidth="9.33203125" defaultRowHeight="13.8" x14ac:dyDescent="0.25"/>
  <cols>
    <col min="1" max="1" width="5.6640625" style="147" customWidth="1"/>
    <col min="2" max="2" width="68.6640625" style="147" customWidth="1"/>
    <col min="3" max="3" width="19.44140625" style="147" customWidth="1"/>
    <col min="4" max="16384" width="9.33203125" style="147"/>
  </cols>
  <sheetData>
    <row r="2" spans="1:4" x14ac:dyDescent="0.25">
      <c r="B2" s="1560" t="str">
        <f>CONCATENATE("4. melléklet ",ALAPADATOK!A7," ",ALAPADATOK!B7," ",ALAPADATOK!C7," ",ALAPADATOK!D7," ",ALAPADATOK!E7," ",ALAPADATOK!F7," ",ALAPADATOK!G7," ",ALAPADATOK!H7)</f>
        <v>4. melléklet a … / 2019 ( VI. …. ) önkormányzati rendelethez</v>
      </c>
      <c r="C2" s="1560"/>
    </row>
    <row r="4" spans="1:4" ht="48.75" customHeight="1" x14ac:dyDescent="0.25">
      <c r="A4" s="1570" t="str">
        <f>CONCATENATE(ALAPADATOK!A3," saját bevételeinek részletezése az adósságot keletkeztető ügyletből származó tárgyévi fizetési kötelezettség megállapításához")</f>
        <v>Hercegkút Község Önkormányzata saját bevételeinek részletezése az adósságot keletkeztető ügyletből származó tárgyévi fizetési kötelezettség megállapításához</v>
      </c>
      <c r="B4" s="1570"/>
      <c r="C4" s="1570"/>
    </row>
    <row r="5" spans="1:4" ht="15.9" customHeight="1" thickBot="1" x14ac:dyDescent="0.35">
      <c r="A5" s="148"/>
      <c r="B5" s="148"/>
      <c r="C5" s="573" t="str">
        <f>'KV_2.2.sz.mell.'!E2</f>
        <v>Forintban!</v>
      </c>
      <c r="D5" s="154"/>
    </row>
    <row r="6" spans="1:4" ht="26.4" customHeight="1" thickBot="1" x14ac:dyDescent="0.3">
      <c r="A6" s="170" t="s">
        <v>16</v>
      </c>
      <c r="B6" s="171" t="s">
        <v>195</v>
      </c>
      <c r="C6" s="172" t="str">
        <f>+'KV_1.1.sz.mell.'!C8</f>
        <v>2019. évi előirányzat</v>
      </c>
    </row>
    <row r="7" spans="1:4" ht="14.4" thickBot="1" x14ac:dyDescent="0.3">
      <c r="A7" s="173"/>
      <c r="B7" s="509" t="s">
        <v>492</v>
      </c>
      <c r="C7" s="510" t="s">
        <v>493</v>
      </c>
    </row>
    <row r="8" spans="1:4" x14ac:dyDescent="0.25">
      <c r="A8" s="174" t="s">
        <v>18</v>
      </c>
      <c r="B8" s="355" t="s">
        <v>502</v>
      </c>
      <c r="C8" s="352">
        <v>7183721</v>
      </c>
    </row>
    <row r="9" spans="1:4" ht="24" x14ac:dyDescent="0.25">
      <c r="A9" s="175" t="s">
        <v>19</v>
      </c>
      <c r="B9" s="383" t="s">
        <v>247</v>
      </c>
      <c r="C9" s="353"/>
    </row>
    <row r="10" spans="1:4" x14ac:dyDescent="0.25">
      <c r="A10" s="175" t="s">
        <v>20</v>
      </c>
      <c r="B10" s="384" t="s">
        <v>503</v>
      </c>
      <c r="C10" s="353"/>
    </row>
    <row r="11" spans="1:4" ht="24" x14ac:dyDescent="0.25">
      <c r="A11" s="175" t="s">
        <v>21</v>
      </c>
      <c r="B11" s="384" t="s">
        <v>249</v>
      </c>
      <c r="C11" s="353">
        <v>6000000</v>
      </c>
    </row>
    <row r="12" spans="1:4" x14ac:dyDescent="0.25">
      <c r="A12" s="176" t="s">
        <v>22</v>
      </c>
      <c r="B12" s="384" t="s">
        <v>248</v>
      </c>
      <c r="C12" s="354">
        <v>72854</v>
      </c>
    </row>
    <row r="13" spans="1:4" ht="14.4" thickBot="1" x14ac:dyDescent="0.3">
      <c r="A13" s="175" t="s">
        <v>23</v>
      </c>
      <c r="B13" s="385" t="s">
        <v>504</v>
      </c>
      <c r="C13" s="353"/>
    </row>
    <row r="14" spans="1:4" ht="14.4" thickBot="1" x14ac:dyDescent="0.3">
      <c r="A14" s="1571" t="s">
        <v>198</v>
      </c>
      <c r="B14" s="1572"/>
      <c r="C14" s="177">
        <f>SUM(C8:C13)</f>
        <v>13256575</v>
      </c>
    </row>
    <row r="15" spans="1:4" ht="23.25" customHeight="1" x14ac:dyDescent="0.25">
      <c r="A15" s="1573" t="s">
        <v>226</v>
      </c>
      <c r="B15" s="1573"/>
      <c r="C15" s="1573"/>
    </row>
  </sheetData>
  <sheetProtection sheet="1"/>
  <mergeCells count="4">
    <mergeCell ref="A4:C4"/>
    <mergeCell ref="A14:B14"/>
    <mergeCell ref="A15:C15"/>
    <mergeCell ref="B2:C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1-000000000000}">
  <sheetPr>
    <tabColor theme="5"/>
  </sheetPr>
  <dimension ref="A1:E28"/>
  <sheetViews>
    <sheetView view="pageBreakPreview" zoomScale="60" zoomScaleNormal="120" workbookViewId="0">
      <selection activeCell="A6" sqref="A6:E6"/>
    </sheetView>
  </sheetViews>
  <sheetFormatPr defaultColWidth="9.33203125" defaultRowHeight="13.2" x14ac:dyDescent="0.25"/>
  <cols>
    <col min="1" max="1" width="71.109375" style="1079" customWidth="1"/>
    <col min="2" max="2" width="6.109375" style="1080" customWidth="1"/>
    <col min="3" max="3" width="18" style="1061" customWidth="1"/>
    <col min="4" max="16384" width="9.33203125" style="1061"/>
  </cols>
  <sheetData>
    <row r="1" spans="1:3" ht="37.200000000000003" customHeight="1" x14ac:dyDescent="0.25">
      <c r="A1" s="1853" t="str">
        <f>CONCATENATE("7.2. tájékoztató tábla ",Z_ALAPADATOK!A8," ",Z_ALAPADATOK!B8," ",Z_ALAPADATOK!C8," ",Z_ALAPADATOK!D8," ",Z_ALAPADATOK!E8," ",Z_ALAPADATOK!F8," ",Z_ALAPADATOK!G8," ",Z_ALAPADATOK!H8)</f>
        <v>7.2. tájékoztató tábla a Hercegkút Község Önkormányzat Polgármesterének 6 / 2020 ( VI.17. ) önkormányzati rendelethez</v>
      </c>
      <c r="B1" s="1854"/>
      <c r="C1" s="1854"/>
    </row>
    <row r="2" spans="1:3" ht="16.5" customHeight="1" x14ac:dyDescent="0.25">
      <c r="A2" s="1062"/>
      <c r="B2" s="1063"/>
      <c r="C2" s="1064"/>
    </row>
    <row r="3" spans="1:3" ht="16.5" customHeight="1" x14ac:dyDescent="0.25">
      <c r="A3" s="1855" t="s">
        <v>908</v>
      </c>
      <c r="B3" s="1855"/>
      <c r="C3" s="1855"/>
    </row>
    <row r="4" spans="1:3" ht="16.5" customHeight="1" x14ac:dyDescent="0.25">
      <c r="A4" s="1856" t="s">
        <v>1017</v>
      </c>
      <c r="B4" s="1856"/>
      <c r="C4" s="1856"/>
    </row>
    <row r="5" spans="1:3" ht="16.5" customHeight="1" x14ac:dyDescent="0.25">
      <c r="A5" s="1856" t="s">
        <v>909</v>
      </c>
      <c r="B5" s="1857"/>
      <c r="C5" s="1857"/>
    </row>
    <row r="6" spans="1:3" ht="13.8" thickBot="1" x14ac:dyDescent="0.3">
      <c r="A6" s="1062"/>
      <c r="B6" s="1858" t="str">
        <f>'Z_6.tájékoztató_t.'!E6</f>
        <v>Forint</v>
      </c>
      <c r="C6" s="1858"/>
    </row>
    <row r="7" spans="1:3" s="1065" customFormat="1" ht="31.5" customHeight="1" x14ac:dyDescent="0.25">
      <c r="A7" s="1859" t="s">
        <v>1018</v>
      </c>
      <c r="B7" s="1861" t="s">
        <v>911</v>
      </c>
      <c r="C7" s="1863" t="s">
        <v>1019</v>
      </c>
    </row>
    <row r="8" spans="1:3" s="1065" customFormat="1" x14ac:dyDescent="0.25">
      <c r="A8" s="1860"/>
      <c r="B8" s="1862"/>
      <c r="C8" s="1864"/>
    </row>
    <row r="9" spans="1:3" s="1069" customFormat="1" ht="13.8" thickBot="1" x14ac:dyDescent="0.3">
      <c r="A9" s="1066" t="s">
        <v>492</v>
      </c>
      <c r="B9" s="1067" t="s">
        <v>493</v>
      </c>
      <c r="C9" s="1068" t="s">
        <v>494</v>
      </c>
    </row>
    <row r="10" spans="1:3" ht="15.75" customHeight="1" x14ac:dyDescent="0.25">
      <c r="A10" s="1040" t="s">
        <v>1020</v>
      </c>
      <c r="B10" s="1070" t="s">
        <v>918</v>
      </c>
      <c r="C10" s="1071">
        <v>1104411643</v>
      </c>
    </row>
    <row r="11" spans="1:3" ht="15.75" customHeight="1" x14ac:dyDescent="0.25">
      <c r="A11" s="1040" t="s">
        <v>1021</v>
      </c>
      <c r="B11" s="1041" t="s">
        <v>920</v>
      </c>
      <c r="C11" s="1071">
        <v>345084</v>
      </c>
    </row>
    <row r="12" spans="1:3" ht="15.75" customHeight="1" x14ac:dyDescent="0.25">
      <c r="A12" s="1040" t="s">
        <v>1022</v>
      </c>
      <c r="B12" s="1041" t="s">
        <v>922</v>
      </c>
      <c r="C12" s="1071">
        <v>83943645</v>
      </c>
    </row>
    <row r="13" spans="1:3" ht="15.75" customHeight="1" x14ac:dyDescent="0.25">
      <c r="A13" s="1040" t="s">
        <v>1023</v>
      </c>
      <c r="B13" s="1041" t="s">
        <v>924</v>
      </c>
      <c r="C13" s="1072">
        <v>-378002169</v>
      </c>
    </row>
    <row r="14" spans="1:3" ht="15.75" customHeight="1" x14ac:dyDescent="0.25">
      <c r="A14" s="1040" t="s">
        <v>1024</v>
      </c>
      <c r="B14" s="1041" t="s">
        <v>926</v>
      </c>
      <c r="C14" s="1072"/>
    </row>
    <row r="15" spans="1:3" ht="15.75" customHeight="1" x14ac:dyDescent="0.25">
      <c r="A15" s="1040" t="s">
        <v>1025</v>
      </c>
      <c r="B15" s="1041" t="s">
        <v>928</v>
      </c>
      <c r="C15" s="1072">
        <v>-12759761</v>
      </c>
    </row>
    <row r="16" spans="1:3" ht="15.75" customHeight="1" x14ac:dyDescent="0.25">
      <c r="A16" s="1040" t="s">
        <v>1026</v>
      </c>
      <c r="B16" s="1041" t="s">
        <v>930</v>
      </c>
      <c r="C16" s="1073">
        <f>+C10+C11+C12+C13+C14+C15</f>
        <v>797938442</v>
      </c>
    </row>
    <row r="17" spans="1:5" ht="15.75" customHeight="1" x14ac:dyDescent="0.25">
      <c r="A17" s="1040" t="s">
        <v>1027</v>
      </c>
      <c r="B17" s="1041" t="s">
        <v>932</v>
      </c>
      <c r="C17" s="1074">
        <v>23885640</v>
      </c>
    </row>
    <row r="18" spans="1:5" ht="15.75" customHeight="1" x14ac:dyDescent="0.25">
      <c r="A18" s="1040" t="s">
        <v>1028</v>
      </c>
      <c r="B18" s="1041" t="s">
        <v>934</v>
      </c>
      <c r="C18" s="1072">
        <v>3115528</v>
      </c>
    </row>
    <row r="19" spans="1:5" ht="15.75" customHeight="1" x14ac:dyDescent="0.25">
      <c r="A19" s="1040" t="s">
        <v>1029</v>
      </c>
      <c r="B19" s="1041" t="s">
        <v>27</v>
      </c>
      <c r="C19" s="1072">
        <v>100827</v>
      </c>
    </row>
    <row r="20" spans="1:5" ht="15.75" customHeight="1" x14ac:dyDescent="0.25">
      <c r="A20" s="1040" t="s">
        <v>1030</v>
      </c>
      <c r="B20" s="1041" t="s">
        <v>28</v>
      </c>
      <c r="C20" s="1073">
        <f>+C17+C18+C19</f>
        <v>27101995</v>
      </c>
    </row>
    <row r="21" spans="1:5" s="1075" customFormat="1" ht="15.75" customHeight="1" x14ac:dyDescent="0.25">
      <c r="A21" s="1040" t="s">
        <v>1031</v>
      </c>
      <c r="B21" s="1041" t="s">
        <v>29</v>
      </c>
      <c r="C21" s="1072"/>
    </row>
    <row r="22" spans="1:5" ht="15.75" customHeight="1" x14ac:dyDescent="0.25">
      <c r="A22" s="1040" t="s">
        <v>1032</v>
      </c>
      <c r="B22" s="1041" t="s">
        <v>30</v>
      </c>
      <c r="C22" s="1072">
        <v>415241570</v>
      </c>
    </row>
    <row r="23" spans="1:5" ht="15.75" customHeight="1" thickBot="1" x14ac:dyDescent="0.3">
      <c r="A23" s="1076" t="s">
        <v>1033</v>
      </c>
      <c r="B23" s="1052" t="s">
        <v>31</v>
      </c>
      <c r="C23" s="1077">
        <f>+C16+C20+C21+C22</f>
        <v>1240282007</v>
      </c>
    </row>
    <row r="24" spans="1:5" ht="15.6" x14ac:dyDescent="0.3">
      <c r="A24" s="1055"/>
      <c r="B24" s="1059"/>
      <c r="C24" s="1057"/>
      <c r="D24" s="1057"/>
      <c r="E24" s="1057"/>
    </row>
    <row r="25" spans="1:5" ht="15.6" x14ac:dyDescent="0.3">
      <c r="A25" s="1055"/>
      <c r="B25" s="1059"/>
      <c r="C25" s="1057"/>
      <c r="D25" s="1057"/>
      <c r="E25" s="1057"/>
    </row>
    <row r="26" spans="1:5" ht="15.6" x14ac:dyDescent="0.3">
      <c r="A26" s="1059"/>
      <c r="B26" s="1059"/>
      <c r="C26" s="1057"/>
      <c r="D26" s="1057"/>
      <c r="E26" s="1057"/>
    </row>
    <row r="27" spans="1:5" ht="15.6" x14ac:dyDescent="0.3">
      <c r="A27" s="1852"/>
      <c r="B27" s="1852"/>
      <c r="C27" s="1852"/>
      <c r="D27" s="1078"/>
      <c r="E27" s="1078"/>
    </row>
    <row r="28" spans="1:5" ht="15.6" x14ac:dyDescent="0.3">
      <c r="A28" s="1852"/>
      <c r="B28" s="1852"/>
      <c r="C28" s="1852"/>
      <c r="D28" s="1078"/>
      <c r="E28" s="1078"/>
    </row>
  </sheetData>
  <mergeCells count="10">
    <mergeCell ref="A27:C27"/>
    <mergeCell ref="A28:C28"/>
    <mergeCell ref="A1:C1"/>
    <mergeCell ref="A3:C3"/>
    <mergeCell ref="A4:C4"/>
    <mergeCell ref="A5:C5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1-000000000000}">
  <sheetPr>
    <tabColor theme="5"/>
  </sheetPr>
  <dimension ref="A1:F48"/>
  <sheetViews>
    <sheetView view="pageBreakPreview" topLeftCell="A13" zoomScale="60" zoomScaleNormal="120" workbookViewId="0">
      <selection activeCell="A6" sqref="A6:E6"/>
    </sheetView>
  </sheetViews>
  <sheetFormatPr defaultColWidth="12" defaultRowHeight="15.6" x14ac:dyDescent="0.3"/>
  <cols>
    <col min="1" max="1" width="58.77734375" style="1081" customWidth="1"/>
    <col min="2" max="2" width="6.77734375" style="1081" customWidth="1"/>
    <col min="3" max="3" width="17.109375" style="1081" customWidth="1"/>
    <col min="4" max="4" width="19.109375" style="1081" customWidth="1"/>
    <col min="5" max="16384" width="12" style="1081"/>
  </cols>
  <sheetData>
    <row r="1" spans="1:4" ht="16.5" customHeight="1" x14ac:dyDescent="0.3">
      <c r="A1" s="1866" t="str">
        <f>CONCATENATE("7.3. tájékoztató tábla ",Z_ALAPADATOK!A8," ",Z_ALAPADATOK!B8," ",Z_ALAPADATOK!C8," ",Z_ALAPADATOK!D8," ",Z_ALAPADATOK!E8," ",Z_ALAPADATOK!F8," ",Z_ALAPADATOK!G8," ",Z_ALAPADATOK!H8)</f>
        <v>7.3. tájékoztató tábla a Hercegkút Község Önkormányzat Polgármesterének 6 / 2020 ( VI.17. ) önkormányzati rendelethez</v>
      </c>
      <c r="B1" s="1866"/>
      <c r="C1" s="1866"/>
      <c r="D1" s="1866"/>
    </row>
    <row r="2" spans="1:4" s="1082" customFormat="1" ht="16.5" customHeight="1" x14ac:dyDescent="0.3"/>
    <row r="3" spans="1:4" s="1083" customFormat="1" ht="16.5" customHeight="1" x14ac:dyDescent="0.3">
      <c r="A3" s="1867" t="s">
        <v>908</v>
      </c>
      <c r="B3" s="1867"/>
      <c r="C3" s="1867"/>
      <c r="D3" s="1867"/>
    </row>
    <row r="4" spans="1:4" s="1083" customFormat="1" ht="16.5" customHeight="1" x14ac:dyDescent="0.3">
      <c r="A4" s="1867" t="s">
        <v>1034</v>
      </c>
      <c r="B4" s="1867"/>
      <c r="C4" s="1867"/>
      <c r="D4" s="1867"/>
    </row>
    <row r="5" spans="1:4" s="1083" customFormat="1" ht="16.5" customHeight="1" x14ac:dyDescent="0.3">
      <c r="A5" s="1868" t="s">
        <v>909</v>
      </c>
      <c r="B5" s="1869"/>
      <c r="C5" s="1869"/>
      <c r="D5" s="1869"/>
    </row>
    <row r="6" spans="1:4" ht="16.5" customHeight="1" thickBot="1" x14ac:dyDescent="0.35"/>
    <row r="7" spans="1:4" ht="43.5" customHeight="1" thickBot="1" x14ac:dyDescent="0.35">
      <c r="A7" s="1084" t="s">
        <v>60</v>
      </c>
      <c r="B7" s="1085" t="s">
        <v>911</v>
      </c>
      <c r="C7" s="1086" t="s">
        <v>1035</v>
      </c>
      <c r="D7" s="1087" t="s">
        <v>1036</v>
      </c>
    </row>
    <row r="8" spans="1:4" ht="16.2" thickBot="1" x14ac:dyDescent="0.35">
      <c r="A8" s="1088" t="s">
        <v>492</v>
      </c>
      <c r="B8" s="1089" t="s">
        <v>493</v>
      </c>
      <c r="C8" s="1089" t="s">
        <v>494</v>
      </c>
      <c r="D8" s="1090" t="s">
        <v>496</v>
      </c>
    </row>
    <row r="9" spans="1:4" ht="15.75" customHeight="1" x14ac:dyDescent="0.3">
      <c r="A9" s="1091" t="s">
        <v>1037</v>
      </c>
      <c r="B9" s="1092" t="s">
        <v>18</v>
      </c>
      <c r="C9" s="1093"/>
      <c r="D9" s="1094">
        <v>83057203</v>
      </c>
    </row>
    <row r="10" spans="1:4" ht="15.75" customHeight="1" x14ac:dyDescent="0.3">
      <c r="A10" s="1091" t="s">
        <v>1038</v>
      </c>
      <c r="B10" s="1095" t="s">
        <v>19</v>
      </c>
      <c r="C10" s="1096"/>
      <c r="D10" s="1097"/>
    </row>
    <row r="11" spans="1:4" ht="15.75" customHeight="1" x14ac:dyDescent="0.3">
      <c r="A11" s="1091" t="s">
        <v>1039</v>
      </c>
      <c r="B11" s="1095" t="s">
        <v>20</v>
      </c>
      <c r="C11" s="1096"/>
      <c r="D11" s="1097"/>
    </row>
    <row r="12" spans="1:4" ht="15.75" customHeight="1" thickBot="1" x14ac:dyDescent="0.35">
      <c r="A12" s="1098" t="s">
        <v>1040</v>
      </c>
      <c r="B12" s="1099" t="s">
        <v>21</v>
      </c>
      <c r="C12" s="1100"/>
      <c r="D12" s="1101"/>
    </row>
    <row r="13" spans="1:4" ht="15.75" customHeight="1" thickBot="1" x14ac:dyDescent="0.35">
      <c r="A13" s="1102" t="s">
        <v>1041</v>
      </c>
      <c r="B13" s="1103" t="s">
        <v>22</v>
      </c>
      <c r="C13" s="1104"/>
      <c r="D13" s="1105">
        <f>+D14+D15+D16+D17</f>
        <v>0</v>
      </c>
    </row>
    <row r="14" spans="1:4" ht="15.75" customHeight="1" x14ac:dyDescent="0.3">
      <c r="A14" s="1106" t="s">
        <v>1042</v>
      </c>
      <c r="B14" s="1092" t="s">
        <v>23</v>
      </c>
      <c r="C14" s="1093"/>
      <c r="D14" s="1094"/>
    </row>
    <row r="15" spans="1:4" ht="15.75" customHeight="1" x14ac:dyDescent="0.3">
      <c r="A15" s="1091" t="s">
        <v>1043</v>
      </c>
      <c r="B15" s="1095" t="s">
        <v>24</v>
      </c>
      <c r="C15" s="1096"/>
      <c r="D15" s="1097"/>
    </row>
    <row r="16" spans="1:4" ht="15.75" customHeight="1" x14ac:dyDescent="0.3">
      <c r="A16" s="1091" t="s">
        <v>1044</v>
      </c>
      <c r="B16" s="1095" t="s">
        <v>25</v>
      </c>
      <c r="C16" s="1096"/>
      <c r="D16" s="1097"/>
    </row>
    <row r="17" spans="1:4" ht="15.75" customHeight="1" thickBot="1" x14ac:dyDescent="0.35">
      <c r="A17" s="1098" t="s">
        <v>1045</v>
      </c>
      <c r="B17" s="1099" t="s">
        <v>26</v>
      </c>
      <c r="C17" s="1100"/>
      <c r="D17" s="1101"/>
    </row>
    <row r="18" spans="1:4" ht="15.75" customHeight="1" thickBot="1" x14ac:dyDescent="0.35">
      <c r="A18" s="1102" t="s">
        <v>1046</v>
      </c>
      <c r="B18" s="1103" t="s">
        <v>27</v>
      </c>
      <c r="C18" s="1104"/>
      <c r="D18" s="1105">
        <f>+D19+D20+D21</f>
        <v>0</v>
      </c>
    </row>
    <row r="19" spans="1:4" ht="15.75" customHeight="1" x14ac:dyDescent="0.3">
      <c r="A19" s="1106" t="s">
        <v>1047</v>
      </c>
      <c r="B19" s="1092" t="s">
        <v>28</v>
      </c>
      <c r="C19" s="1093"/>
      <c r="D19" s="1094"/>
    </row>
    <row r="20" spans="1:4" ht="15.75" customHeight="1" x14ac:dyDescent="0.3">
      <c r="A20" s="1091" t="s">
        <v>1048</v>
      </c>
      <c r="B20" s="1095" t="s">
        <v>29</v>
      </c>
      <c r="C20" s="1096"/>
      <c r="D20" s="1097"/>
    </row>
    <row r="21" spans="1:4" ht="15.75" customHeight="1" thickBot="1" x14ac:dyDescent="0.35">
      <c r="A21" s="1098" t="s">
        <v>1049</v>
      </c>
      <c r="B21" s="1099" t="s">
        <v>30</v>
      </c>
      <c r="C21" s="1100"/>
      <c r="D21" s="1101"/>
    </row>
    <row r="22" spans="1:4" ht="15.75" customHeight="1" thickBot="1" x14ac:dyDescent="0.35">
      <c r="A22" s="1102" t="s">
        <v>1050</v>
      </c>
      <c r="B22" s="1103" t="s">
        <v>31</v>
      </c>
      <c r="C22" s="1104"/>
      <c r="D22" s="1105">
        <f>+D23+D24+D25</f>
        <v>0</v>
      </c>
    </row>
    <row r="23" spans="1:4" ht="15.75" customHeight="1" x14ac:dyDescent="0.3">
      <c r="A23" s="1106" t="s">
        <v>1051</v>
      </c>
      <c r="B23" s="1092" t="s">
        <v>32</v>
      </c>
      <c r="C23" s="1093"/>
      <c r="D23" s="1094"/>
    </row>
    <row r="24" spans="1:4" ht="15.75" customHeight="1" x14ac:dyDescent="0.3">
      <c r="A24" s="1091" t="s">
        <v>1052</v>
      </c>
      <c r="B24" s="1095" t="s">
        <v>33</v>
      </c>
      <c r="C24" s="1096"/>
      <c r="D24" s="1097"/>
    </row>
    <row r="25" spans="1:4" ht="15.75" customHeight="1" x14ac:dyDescent="0.3">
      <c r="A25" s="1091" t="s">
        <v>1053</v>
      </c>
      <c r="B25" s="1095" t="s">
        <v>34</v>
      </c>
      <c r="C25" s="1096"/>
      <c r="D25" s="1097"/>
    </row>
    <row r="26" spans="1:4" ht="15.75" customHeight="1" x14ac:dyDescent="0.3">
      <c r="A26" s="1091" t="s">
        <v>1054</v>
      </c>
      <c r="B26" s="1095" t="s">
        <v>35</v>
      </c>
      <c r="C26" s="1096"/>
      <c r="D26" s="1097"/>
    </row>
    <row r="27" spans="1:4" ht="15.75" customHeight="1" x14ac:dyDescent="0.3">
      <c r="A27" s="1091"/>
      <c r="B27" s="1095" t="s">
        <v>36</v>
      </c>
      <c r="C27" s="1096"/>
      <c r="D27" s="1097"/>
    </row>
    <row r="28" spans="1:4" ht="15.75" customHeight="1" x14ac:dyDescent="0.3">
      <c r="A28" s="1091"/>
      <c r="B28" s="1095" t="s">
        <v>37</v>
      </c>
      <c r="C28" s="1096"/>
      <c r="D28" s="1097"/>
    </row>
    <row r="29" spans="1:4" ht="15.75" customHeight="1" x14ac:dyDescent="0.3">
      <c r="A29" s="1091"/>
      <c r="B29" s="1095" t="s">
        <v>38</v>
      </c>
      <c r="C29" s="1096"/>
      <c r="D29" s="1097"/>
    </row>
    <row r="30" spans="1:4" ht="15.75" customHeight="1" x14ac:dyDescent="0.3">
      <c r="A30" s="1091"/>
      <c r="B30" s="1095" t="s">
        <v>39</v>
      </c>
      <c r="C30" s="1096"/>
      <c r="D30" s="1097"/>
    </row>
    <row r="31" spans="1:4" ht="15.75" customHeight="1" x14ac:dyDescent="0.3">
      <c r="A31" s="1091"/>
      <c r="B31" s="1095" t="s">
        <v>40</v>
      </c>
      <c r="C31" s="1096"/>
      <c r="D31" s="1097"/>
    </row>
    <row r="32" spans="1:4" ht="15.75" customHeight="1" x14ac:dyDescent="0.3">
      <c r="A32" s="1091"/>
      <c r="B32" s="1095" t="s">
        <v>41</v>
      </c>
      <c r="C32" s="1096"/>
      <c r="D32" s="1097"/>
    </row>
    <row r="33" spans="1:6" ht="15.75" customHeight="1" x14ac:dyDescent="0.3">
      <c r="A33" s="1091"/>
      <c r="B33" s="1095" t="s">
        <v>42</v>
      </c>
      <c r="C33" s="1096"/>
      <c r="D33" s="1097"/>
    </row>
    <row r="34" spans="1:6" ht="15.75" customHeight="1" x14ac:dyDescent="0.3">
      <c r="A34" s="1091"/>
      <c r="B34" s="1095" t="s">
        <v>43</v>
      </c>
      <c r="C34" s="1096"/>
      <c r="D34" s="1097"/>
    </row>
    <row r="35" spans="1:6" ht="15.75" customHeight="1" x14ac:dyDescent="0.3">
      <c r="A35" s="1091"/>
      <c r="B35" s="1095" t="s">
        <v>44</v>
      </c>
      <c r="C35" s="1096"/>
      <c r="D35" s="1097"/>
    </row>
    <row r="36" spans="1:6" ht="15.75" customHeight="1" x14ac:dyDescent="0.3">
      <c r="A36" s="1091"/>
      <c r="B36" s="1095" t="s">
        <v>45</v>
      </c>
      <c r="C36" s="1096"/>
      <c r="D36" s="1097"/>
    </row>
    <row r="37" spans="1:6" ht="15.75" customHeight="1" x14ac:dyDescent="0.3">
      <c r="A37" s="1091"/>
      <c r="B37" s="1095" t="s">
        <v>46</v>
      </c>
      <c r="C37" s="1096"/>
      <c r="D37" s="1097"/>
    </row>
    <row r="38" spans="1:6" ht="15.75" customHeight="1" x14ac:dyDescent="0.3">
      <c r="A38" s="1091"/>
      <c r="B38" s="1095" t="s">
        <v>126</v>
      </c>
      <c r="C38" s="1096"/>
      <c r="D38" s="1097"/>
    </row>
    <row r="39" spans="1:6" ht="15.75" customHeight="1" x14ac:dyDescent="0.3">
      <c r="A39" s="1091"/>
      <c r="B39" s="1095" t="s">
        <v>127</v>
      </c>
      <c r="C39" s="1096"/>
      <c r="D39" s="1097"/>
    </row>
    <row r="40" spans="1:6" ht="15.75" customHeight="1" x14ac:dyDescent="0.3">
      <c r="A40" s="1091"/>
      <c r="B40" s="1095" t="s">
        <v>128</v>
      </c>
      <c r="C40" s="1096"/>
      <c r="D40" s="1097"/>
    </row>
    <row r="41" spans="1:6" ht="15.75" customHeight="1" thickBot="1" x14ac:dyDescent="0.35">
      <c r="A41" s="1098"/>
      <c r="B41" s="1099" t="s">
        <v>129</v>
      </c>
      <c r="C41" s="1100"/>
      <c r="D41" s="1101"/>
    </row>
    <row r="42" spans="1:6" ht="15.75" customHeight="1" thickBot="1" x14ac:dyDescent="0.35">
      <c r="A42" s="1870" t="s">
        <v>1055</v>
      </c>
      <c r="B42" s="1871"/>
      <c r="C42" s="1107"/>
      <c r="D42" s="1105">
        <f>+D9+D10+D11+D12+D13+D18+D22+D26+D27+D28+D29+D30+D31+D32+D33+D34+D35+D36+D37+D38+D39+D40+D41</f>
        <v>83057203</v>
      </c>
      <c r="F42" s="1108"/>
    </row>
    <row r="43" spans="1:6" x14ac:dyDescent="0.3">
      <c r="A43" s="1109" t="s">
        <v>1056</v>
      </c>
    </row>
    <row r="44" spans="1:6" x14ac:dyDescent="0.3">
      <c r="A44" s="1110"/>
      <c r="B44" s="1111"/>
      <c r="C44" s="1865"/>
      <c r="D44" s="1865"/>
    </row>
    <row r="45" spans="1:6" x14ac:dyDescent="0.3">
      <c r="A45" s="1110"/>
      <c r="B45" s="1111"/>
      <c r="C45" s="1112"/>
      <c r="D45" s="1112"/>
    </row>
    <row r="46" spans="1:6" x14ac:dyDescent="0.3">
      <c r="A46" s="1111"/>
      <c r="B46" s="1111"/>
      <c r="C46" s="1865"/>
      <c r="D46" s="1865"/>
    </row>
    <row r="47" spans="1:6" x14ac:dyDescent="0.3">
      <c r="A47" s="1113"/>
      <c r="B47" s="1113"/>
    </row>
    <row r="48" spans="1:6" x14ac:dyDescent="0.3">
      <c r="A48" s="1113"/>
      <c r="B48" s="1113"/>
      <c r="C48" s="1113"/>
    </row>
  </sheetData>
  <sheetProtection sheet="1"/>
  <mergeCells count="7">
    <mergeCell ref="C46:D46"/>
    <mergeCell ref="A1:D1"/>
    <mergeCell ref="A3:D3"/>
    <mergeCell ref="A4:D4"/>
    <mergeCell ref="A5:D5"/>
    <mergeCell ref="A42:B42"/>
    <mergeCell ref="C44:D44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3" orientation="portrait" r:id="rId1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1-000000000000}">
  <sheetPr>
    <tabColor theme="5"/>
  </sheetPr>
  <dimension ref="A1:F24"/>
  <sheetViews>
    <sheetView view="pageBreakPreview" zoomScale="60" zoomScaleNormal="120" workbookViewId="0">
      <selection activeCell="A6" sqref="A6:E6"/>
    </sheetView>
  </sheetViews>
  <sheetFormatPr defaultColWidth="9.33203125" defaultRowHeight="13.2" x14ac:dyDescent="0.25"/>
  <cols>
    <col min="1" max="1" width="9.33203125" style="204"/>
    <col min="2" max="2" width="58.33203125" style="204" customWidth="1"/>
    <col min="3" max="5" width="25" style="204" customWidth="1"/>
    <col min="6" max="6" width="10.109375" style="204" customWidth="1"/>
    <col min="7" max="16384" width="9.33203125" style="204"/>
  </cols>
  <sheetData>
    <row r="1" spans="1:6" x14ac:dyDescent="0.25">
      <c r="A1" s="659"/>
      <c r="B1" s="659"/>
      <c r="C1" s="659"/>
      <c r="D1" s="659"/>
      <c r="E1" s="659"/>
    </row>
    <row r="2" spans="1:6" ht="15.6" x14ac:dyDescent="0.3">
      <c r="A2" s="1584" t="str">
        <f>CONCATENATE(PROPER(Z_ALAPADATOK!A3)," tulajdonában álló gazdálkodó szervezetek működéséből származó")</f>
        <v>Hercegkút Község Önkormányzata tulajdonában álló gazdálkodó szervezetek működéséből származó</v>
      </c>
      <c r="B2" s="1584"/>
      <c r="C2" s="1584"/>
      <c r="D2" s="1584"/>
      <c r="E2" s="1584"/>
    </row>
    <row r="3" spans="1:6" ht="15.6" x14ac:dyDescent="0.3">
      <c r="A3" s="1872" t="s">
        <v>1057</v>
      </c>
      <c r="B3" s="1584"/>
      <c r="C3" s="1584"/>
      <c r="D3" s="1584"/>
      <c r="E3" s="1584"/>
      <c r="F3" s="1873" t="str">
        <f>CONCATENATE("8. tájékoztató tábla ",Z_ALAPADATOK!A8," ",Z_ALAPADATOK!B8," ",Z_ALAPADATOK!C8," ",Z_ALAPADATOK!D8," ",Z_ALAPADATOK!E8," ",Z_ALAPADATOK!F8," ",Z_ALAPADATOK!G8," ",Z_ALAPADATOK!H8)</f>
        <v>8. tájékoztató tábla a Hercegkút Község Önkormányzat Polgármesterének 6 / 2020 ( VI.17. ) önkormányzati rendelethez</v>
      </c>
    </row>
    <row r="4" spans="1:6" ht="16.2" thickBot="1" x14ac:dyDescent="0.35">
      <c r="A4" s="1114"/>
      <c r="B4" s="659"/>
      <c r="C4" s="659"/>
      <c r="D4" s="659"/>
      <c r="E4" s="659"/>
      <c r="F4" s="1873"/>
    </row>
    <row r="5" spans="1:6" ht="63" thickBot="1" x14ac:dyDescent="0.3">
      <c r="A5" s="1115" t="s">
        <v>911</v>
      </c>
      <c r="B5" s="1116" t="s">
        <v>1058</v>
      </c>
      <c r="C5" s="1116" t="s">
        <v>1059</v>
      </c>
      <c r="D5" s="1116" t="s">
        <v>1060</v>
      </c>
      <c r="E5" s="1117" t="s">
        <v>1061</v>
      </c>
      <c r="F5" s="1873"/>
    </row>
    <row r="6" spans="1:6" ht="31.2" x14ac:dyDescent="0.25">
      <c r="A6" s="1118" t="s">
        <v>18</v>
      </c>
      <c r="B6" s="1119" t="s">
        <v>1130</v>
      </c>
      <c r="C6" s="1466">
        <v>1.5E-3</v>
      </c>
      <c r="D6" s="1120">
        <v>253000</v>
      </c>
      <c r="E6" s="1120">
        <v>1339390</v>
      </c>
      <c r="F6" s="1873"/>
    </row>
    <row r="7" spans="1:6" ht="15.6" x14ac:dyDescent="0.25">
      <c r="A7" s="1121" t="s">
        <v>19</v>
      </c>
      <c r="B7" s="1122" t="s">
        <v>1129</v>
      </c>
      <c r="C7" s="1466">
        <v>1.1900000000000001E-2</v>
      </c>
      <c r="D7" s="1124">
        <v>30000</v>
      </c>
      <c r="E7" s="1125">
        <v>167274</v>
      </c>
      <c r="F7" s="1873"/>
    </row>
    <row r="8" spans="1:6" ht="15.6" x14ac:dyDescent="0.25">
      <c r="A8" s="1121" t="s">
        <v>20</v>
      </c>
      <c r="B8" s="1122"/>
      <c r="C8" s="1123"/>
      <c r="D8" s="1124"/>
      <c r="E8" s="1125"/>
      <c r="F8" s="1873"/>
    </row>
    <row r="9" spans="1:6" ht="15.6" x14ac:dyDescent="0.25">
      <c r="A9" s="1121" t="s">
        <v>21</v>
      </c>
      <c r="B9" s="1122"/>
      <c r="C9" s="1123"/>
      <c r="D9" s="1124"/>
      <c r="E9" s="1125"/>
      <c r="F9" s="1873"/>
    </row>
    <row r="10" spans="1:6" ht="15.6" x14ac:dyDescent="0.25">
      <c r="A10" s="1121" t="s">
        <v>22</v>
      </c>
      <c r="B10" s="1122"/>
      <c r="C10" s="1123"/>
      <c r="D10" s="1124"/>
      <c r="E10" s="1125"/>
      <c r="F10" s="1873"/>
    </row>
    <row r="11" spans="1:6" ht="15.6" x14ac:dyDescent="0.25">
      <c r="A11" s="1121" t="s">
        <v>23</v>
      </c>
      <c r="B11" s="1122"/>
      <c r="C11" s="1123"/>
      <c r="D11" s="1124"/>
      <c r="E11" s="1125"/>
      <c r="F11" s="1873"/>
    </row>
    <row r="12" spans="1:6" ht="15.6" x14ac:dyDescent="0.25">
      <c r="A12" s="1121" t="s">
        <v>24</v>
      </c>
      <c r="B12" s="1122"/>
      <c r="C12" s="1123"/>
      <c r="D12" s="1124"/>
      <c r="E12" s="1125"/>
      <c r="F12" s="1873"/>
    </row>
    <row r="13" spans="1:6" ht="15.6" x14ac:dyDescent="0.25">
      <c r="A13" s="1121" t="s">
        <v>25</v>
      </c>
      <c r="B13" s="1122"/>
      <c r="C13" s="1123"/>
      <c r="D13" s="1124"/>
      <c r="E13" s="1125"/>
      <c r="F13" s="1873"/>
    </row>
    <row r="14" spans="1:6" ht="15.6" x14ac:dyDescent="0.25">
      <c r="A14" s="1121" t="s">
        <v>26</v>
      </c>
      <c r="B14" s="1122"/>
      <c r="C14" s="1123"/>
      <c r="D14" s="1124"/>
      <c r="E14" s="1125"/>
      <c r="F14" s="1873"/>
    </row>
    <row r="15" spans="1:6" ht="15.6" x14ac:dyDescent="0.25">
      <c r="A15" s="1121" t="s">
        <v>27</v>
      </c>
      <c r="B15" s="1122"/>
      <c r="C15" s="1123"/>
      <c r="D15" s="1124"/>
      <c r="E15" s="1125"/>
      <c r="F15" s="1873"/>
    </row>
    <row r="16" spans="1:6" ht="15.6" x14ac:dyDescent="0.25">
      <c r="A16" s="1121" t="s">
        <v>28</v>
      </c>
      <c r="B16" s="1122"/>
      <c r="C16" s="1123"/>
      <c r="D16" s="1124"/>
      <c r="E16" s="1125"/>
      <c r="F16" s="1873"/>
    </row>
    <row r="17" spans="1:6" ht="15.6" x14ac:dyDescent="0.25">
      <c r="A17" s="1121" t="s">
        <v>29</v>
      </c>
      <c r="B17" s="1122"/>
      <c r="C17" s="1123"/>
      <c r="D17" s="1124"/>
      <c r="E17" s="1125"/>
      <c r="F17" s="1873"/>
    </row>
    <row r="18" spans="1:6" ht="15.6" x14ac:dyDescent="0.25">
      <c r="A18" s="1121" t="s">
        <v>30</v>
      </c>
      <c r="B18" s="1122"/>
      <c r="C18" s="1123"/>
      <c r="D18" s="1124"/>
      <c r="E18" s="1125"/>
      <c r="F18" s="1873"/>
    </row>
    <row r="19" spans="1:6" ht="15.6" x14ac:dyDescent="0.25">
      <c r="A19" s="1121" t="s">
        <v>31</v>
      </c>
      <c r="B19" s="1122"/>
      <c r="C19" s="1123"/>
      <c r="D19" s="1124"/>
      <c r="E19" s="1125"/>
      <c r="F19" s="1873"/>
    </row>
    <row r="20" spans="1:6" ht="15.6" x14ac:dyDescent="0.25">
      <c r="A20" s="1121" t="s">
        <v>32</v>
      </c>
      <c r="B20" s="1122"/>
      <c r="C20" s="1123"/>
      <c r="D20" s="1124"/>
      <c r="E20" s="1125"/>
      <c r="F20" s="1873"/>
    </row>
    <row r="21" spans="1:6" ht="15.6" x14ac:dyDescent="0.25">
      <c r="A21" s="1121" t="s">
        <v>33</v>
      </c>
      <c r="B21" s="1122"/>
      <c r="C21" s="1123"/>
      <c r="D21" s="1124"/>
      <c r="E21" s="1125"/>
      <c r="F21" s="1873"/>
    </row>
    <row r="22" spans="1:6" ht="16.2" thickBot="1" x14ac:dyDescent="0.3">
      <c r="A22" s="1126" t="s">
        <v>34</v>
      </c>
      <c r="B22" s="1127"/>
      <c r="C22" s="1128"/>
      <c r="D22" s="1129"/>
      <c r="E22" s="1130"/>
      <c r="F22" s="1873"/>
    </row>
    <row r="23" spans="1:6" ht="16.2" thickBot="1" x14ac:dyDescent="0.35">
      <c r="A23" s="1874" t="s">
        <v>1062</v>
      </c>
      <c r="B23" s="1875"/>
      <c r="C23" s="1131"/>
      <c r="D23" s="1132">
        <f>IF(SUM(D6:D22)=0,"",SUM(D6:D22))</f>
        <v>283000</v>
      </c>
      <c r="E23" s="1133">
        <f>IF(SUM(E6:E22)=0,"",SUM(E6:E22))</f>
        <v>1506664</v>
      </c>
      <c r="F23" s="1873"/>
    </row>
    <row r="24" spans="1:6" ht="15.6" x14ac:dyDescent="0.3">
      <c r="A24" s="1134"/>
    </row>
  </sheetData>
  <mergeCells count="4">
    <mergeCell ref="A2:E2"/>
    <mergeCell ref="A3:E3"/>
    <mergeCell ref="F3:F23"/>
    <mergeCell ref="A23:B23"/>
  </mergeCells>
  <printOptions horizontalCentered="1"/>
  <pageMargins left="0.78740157480314965" right="0.78740157480314965" top="1.0629921259842521" bottom="0.98425196850393704" header="0.78740157480314965" footer="0.78740157480314965"/>
  <pageSetup paperSize="9" scale="61" orientation="portrait" r:id="rId1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1-000000000000}">
  <sheetPr>
    <tabColor theme="5"/>
  </sheetPr>
  <dimension ref="A2:C15"/>
  <sheetViews>
    <sheetView view="pageBreakPreview" zoomScale="60" zoomScaleNormal="120" workbookViewId="0">
      <selection activeCell="A6" sqref="A6:E6"/>
    </sheetView>
  </sheetViews>
  <sheetFormatPr defaultColWidth="9.33203125" defaultRowHeight="13.2" x14ac:dyDescent="0.25"/>
  <cols>
    <col min="1" max="1" width="7.6640625" style="46" customWidth="1"/>
    <col min="2" max="2" width="60.77734375" style="46" customWidth="1"/>
    <col min="3" max="3" width="25.6640625" style="46" customWidth="1"/>
    <col min="4" max="16384" width="9.33203125" style="46"/>
  </cols>
  <sheetData>
    <row r="2" spans="1:3" ht="36.6" customHeight="1" x14ac:dyDescent="0.25">
      <c r="A2" s="1876" t="str">
        <f>CONCATENATE("9. tájékoztató tábla ",Z_ALAPADATOK!A8," ",Z_ALAPADATOK!B8," ",Z_ALAPADATOK!C8," ",Z_ALAPADATOK!D8," ",Z_ALAPADATOK!E8," ",Z_ALAPADATOK!F8," ",Z_ALAPADATOK!G8," ",Z_ALAPADATOK!H8)</f>
        <v>9. tájékoztató tábla a Hercegkút Község Önkormányzat Polgármesterének 6 / 2020 ( VI.17. ) önkormányzati rendelethez</v>
      </c>
      <c r="B2" s="1877"/>
      <c r="C2" s="1877"/>
    </row>
    <row r="3" spans="1:3" ht="13.8" x14ac:dyDescent="0.25">
      <c r="A3" s="1135"/>
      <c r="B3" s="1135"/>
      <c r="C3" s="1135"/>
    </row>
    <row r="4" spans="1:3" ht="33.75" customHeight="1" x14ac:dyDescent="0.25">
      <c r="A4" s="1878" t="s">
        <v>1063</v>
      </c>
      <c r="B4" s="1878"/>
      <c r="C4" s="1878"/>
    </row>
    <row r="5" spans="1:3" ht="13.8" thickBot="1" x14ac:dyDescent="0.3">
      <c r="C5" s="1136"/>
    </row>
    <row r="6" spans="1:3" s="1140" customFormat="1" ht="43.5" customHeight="1" thickBot="1" x14ac:dyDescent="0.3">
      <c r="A6" s="1137" t="s">
        <v>16</v>
      </c>
      <c r="B6" s="1138" t="s">
        <v>60</v>
      </c>
      <c r="C6" s="1139" t="s">
        <v>1064</v>
      </c>
    </row>
    <row r="7" spans="1:3" ht="28.5" customHeight="1" x14ac:dyDescent="0.25">
      <c r="A7" s="1141" t="s">
        <v>18</v>
      </c>
      <c r="B7" s="1142" t="s">
        <v>1065</v>
      </c>
      <c r="C7" s="1440">
        <v>99807510</v>
      </c>
    </row>
    <row r="8" spans="1:3" ht="18" customHeight="1" x14ac:dyDescent="0.25">
      <c r="A8" s="1143" t="s">
        <v>19</v>
      </c>
      <c r="B8" s="1144" t="s">
        <v>1066</v>
      </c>
      <c r="C8" s="1145">
        <f>C7-C9</f>
        <v>99422090</v>
      </c>
    </row>
    <row r="9" spans="1:3" ht="18" customHeight="1" x14ac:dyDescent="0.25">
      <c r="A9" s="1143" t="s">
        <v>20</v>
      </c>
      <c r="B9" s="1144" t="s">
        <v>1067</v>
      </c>
      <c r="C9" s="1145">
        <v>385420</v>
      </c>
    </row>
    <row r="10" spans="1:3" ht="18" customHeight="1" x14ac:dyDescent="0.25">
      <c r="A10" s="1143" t="s">
        <v>21</v>
      </c>
      <c r="B10" s="1146" t="s">
        <v>1068</v>
      </c>
      <c r="C10" s="1145">
        <v>362955806</v>
      </c>
    </row>
    <row r="11" spans="1:3" ht="18" customHeight="1" x14ac:dyDescent="0.25">
      <c r="A11" s="1147" t="s">
        <v>22</v>
      </c>
      <c r="B11" s="1148" t="s">
        <v>1069</v>
      </c>
      <c r="C11" s="1149">
        <v>244707789</v>
      </c>
    </row>
    <row r="12" spans="1:3" ht="18" customHeight="1" thickBot="1" x14ac:dyDescent="0.3">
      <c r="A12" s="1150" t="s">
        <v>23</v>
      </c>
      <c r="B12" s="1151" t="s">
        <v>1070</v>
      </c>
      <c r="C12" s="1152">
        <v>-99971645</v>
      </c>
    </row>
    <row r="13" spans="1:3" ht="25.5" customHeight="1" x14ac:dyDescent="0.25">
      <c r="A13" s="1153" t="s">
        <v>24</v>
      </c>
      <c r="B13" s="1154" t="s">
        <v>1071</v>
      </c>
      <c r="C13" s="1155">
        <f>C7+C10-C11+C12</f>
        <v>118083882</v>
      </c>
    </row>
    <row r="14" spans="1:3" ht="18" customHeight="1" x14ac:dyDescent="0.25">
      <c r="A14" s="1143" t="s">
        <v>25</v>
      </c>
      <c r="B14" s="1144" t="s">
        <v>1066</v>
      </c>
      <c r="C14" s="1145">
        <f>C13-C15</f>
        <v>117666737</v>
      </c>
    </row>
    <row r="15" spans="1:3" ht="18" customHeight="1" thickBot="1" x14ac:dyDescent="0.3">
      <c r="A15" s="1150" t="s">
        <v>26</v>
      </c>
      <c r="B15" s="1156" t="s">
        <v>1067</v>
      </c>
      <c r="C15" s="1152">
        <v>417145</v>
      </c>
    </row>
  </sheetData>
  <mergeCells count="2">
    <mergeCell ref="A2:C2"/>
    <mergeCell ref="A4:C4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2:D15"/>
  <sheetViews>
    <sheetView view="pageBreakPreview" zoomScaleNormal="120" zoomScaleSheetLayoutView="100" workbookViewId="0">
      <selection activeCell="C68" sqref="C68"/>
    </sheetView>
  </sheetViews>
  <sheetFormatPr defaultColWidth="9.33203125" defaultRowHeight="13.8" x14ac:dyDescent="0.25"/>
  <cols>
    <col min="1" max="1" width="5.6640625" style="147" customWidth="1"/>
    <col min="2" max="2" width="66.77734375" style="147" customWidth="1"/>
    <col min="3" max="3" width="27" style="147" customWidth="1"/>
    <col min="4" max="16384" width="9.33203125" style="147"/>
  </cols>
  <sheetData>
    <row r="2" spans="1:4" x14ac:dyDescent="0.25">
      <c r="B2" s="1560" t="str">
        <f>CONCATENATE("5. melléklet ",ALAPADATOK!A7," ",ALAPADATOK!B7," ",ALAPADATOK!C7," ",ALAPADATOK!D7," ",ALAPADATOK!E7," ",ALAPADATOK!F7," ",ALAPADATOK!G7," ",ALAPADATOK!H7)</f>
        <v>5. melléklet a … / 2019 ( VI. …. ) önkormányzati rendelethez</v>
      </c>
      <c r="C2" s="1560"/>
    </row>
    <row r="4" spans="1:4" ht="33.15" customHeight="1" x14ac:dyDescent="0.25">
      <c r="A4" s="1570" t="str">
        <f>CONCATENATE(ALAPADATOK!A3," 2019. évi adósságot keletkeztető fejlesztési céljai")</f>
        <v>Hercegkút Község Önkormányzata 2019. évi adósságot keletkeztető fejlesztési céljai</v>
      </c>
      <c r="B4" s="1570"/>
      <c r="C4" s="1570"/>
    </row>
    <row r="5" spans="1:4" ht="15.9" customHeight="1" thickBot="1" x14ac:dyDescent="0.35">
      <c r="A5" s="148"/>
      <c r="B5" s="148"/>
      <c r="C5" s="573" t="str">
        <f>'KV_4.sz.mell.'!C5</f>
        <v>Forintban!</v>
      </c>
      <c r="D5" s="154"/>
    </row>
    <row r="6" spans="1:4" ht="26.4" customHeight="1" thickBot="1" x14ac:dyDescent="0.3">
      <c r="A6" s="170" t="s">
        <v>16</v>
      </c>
      <c r="B6" s="171" t="s">
        <v>199</v>
      </c>
      <c r="C6" s="172" t="s">
        <v>225</v>
      </c>
    </row>
    <row r="7" spans="1:4" ht="14.4" thickBot="1" x14ac:dyDescent="0.3">
      <c r="A7" s="173"/>
      <c r="B7" s="509" t="s">
        <v>492</v>
      </c>
      <c r="C7" s="510" t="s">
        <v>493</v>
      </c>
    </row>
    <row r="8" spans="1:4" x14ac:dyDescent="0.25">
      <c r="A8" s="174" t="s">
        <v>18</v>
      </c>
      <c r="B8" s="181"/>
      <c r="C8" s="178"/>
    </row>
    <row r="9" spans="1:4" x14ac:dyDescent="0.25">
      <c r="A9" s="175" t="s">
        <v>19</v>
      </c>
      <c r="B9" s="182"/>
      <c r="C9" s="179"/>
    </row>
    <row r="10" spans="1:4" ht="14.4" thickBot="1" x14ac:dyDescent="0.3">
      <c r="A10" s="176" t="s">
        <v>20</v>
      </c>
      <c r="B10" s="183"/>
      <c r="C10" s="180"/>
    </row>
    <row r="11" spans="1:4" s="465" customFormat="1" ht="17.25" customHeight="1" thickBot="1" x14ac:dyDescent="0.3">
      <c r="A11" s="466" t="s">
        <v>21</v>
      </c>
      <c r="B11" s="130" t="s">
        <v>200</v>
      </c>
      <c r="C11" s="177">
        <f>SUM(C8:C10)</f>
        <v>0</v>
      </c>
    </row>
    <row r="15" spans="1:4" ht="15.6" x14ac:dyDescent="0.3">
      <c r="B15" s="124"/>
    </row>
  </sheetData>
  <sheetProtection sheet="1"/>
  <mergeCells count="2">
    <mergeCell ref="A4:C4"/>
    <mergeCell ref="B2:C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F30"/>
  <sheetViews>
    <sheetView view="pageBreakPreview" topLeftCell="A4" zoomScaleNormal="100" zoomScaleSheetLayoutView="100" workbookViewId="0">
      <selection activeCell="C68" sqref="C68"/>
    </sheetView>
  </sheetViews>
  <sheetFormatPr defaultColWidth="9.33203125" defaultRowHeight="13.2" x14ac:dyDescent="0.25"/>
  <cols>
    <col min="1" max="1" width="47.10937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77734375" style="53" customWidth="1"/>
    <col min="7" max="8" width="12.77734375" style="41" customWidth="1"/>
    <col min="9" max="9" width="13.77734375" style="41" customWidth="1"/>
    <col min="10" max="16384" width="9.33203125" style="41"/>
  </cols>
  <sheetData>
    <row r="1" spans="1:6" x14ac:dyDescent="0.25">
      <c r="A1" s="638"/>
      <c r="B1" s="623"/>
      <c r="C1" s="623"/>
      <c r="D1" s="623"/>
      <c r="E1" s="623"/>
      <c r="F1" s="623"/>
    </row>
    <row r="2" spans="1:6" ht="18" customHeight="1" x14ac:dyDescent="0.25">
      <c r="A2" s="638"/>
      <c r="B2" s="1575" t="str">
        <f>CONCATENATE("6. melléklet ",ALAPADATOK!A7," ",ALAPADATOK!B7," ",ALAPADATOK!C7," ",ALAPADATOK!D7," ",ALAPADATOK!E7," ",ALAPADATOK!F7," ",ALAPADATOK!G7," ",ALAPADATOK!H7)</f>
        <v>6. melléklet a … / 2019 ( VI. …. ) önkormányzati rendelethez</v>
      </c>
      <c r="C2" s="1576"/>
      <c r="D2" s="1576"/>
      <c r="E2" s="1576"/>
      <c r="F2" s="1576"/>
    </row>
    <row r="3" spans="1:6" x14ac:dyDescent="0.25">
      <c r="A3" s="638"/>
      <c r="B3" s="623"/>
      <c r="C3" s="623"/>
      <c r="D3" s="623"/>
      <c r="E3" s="623"/>
      <c r="F3" s="623"/>
    </row>
    <row r="4" spans="1:6" ht="25.5" customHeight="1" x14ac:dyDescent="0.25">
      <c r="A4" s="1574" t="s">
        <v>0</v>
      </c>
      <c r="B4" s="1574"/>
      <c r="C4" s="1574"/>
      <c r="D4" s="1574"/>
      <c r="E4" s="1574"/>
      <c r="F4" s="1574"/>
    </row>
    <row r="5" spans="1:6" ht="22.5" customHeight="1" thickBot="1" x14ac:dyDescent="0.35">
      <c r="A5" s="638"/>
      <c r="B5" s="623"/>
      <c r="C5" s="623"/>
      <c r="D5" s="623"/>
      <c r="E5" s="623"/>
      <c r="F5" s="639" t="str">
        <f>'KV_5.sz.mell.'!C5</f>
        <v>Forintban!</v>
      </c>
    </row>
    <row r="6" spans="1:6" s="44" customFormat="1" ht="44.4" customHeight="1" thickBot="1" x14ac:dyDescent="0.3">
      <c r="A6" s="640" t="s">
        <v>63</v>
      </c>
      <c r="B6" s="641" t="s">
        <v>64</v>
      </c>
      <c r="C6" s="641" t="s">
        <v>65</v>
      </c>
      <c r="D6" s="641" t="str">
        <f>+CONCATENATE("Felhasználás   ",LEFT(KV_ÖSSZEFÜGGÉSEK!A5,4)-1,". XII. 31-ig")</f>
        <v>Felhasználás   2018. XII. 31-ig</v>
      </c>
      <c r="E6" s="641" t="str">
        <f>+'KV_1.1.sz.mell.'!C8</f>
        <v>2019. évi előirányzat</v>
      </c>
      <c r="F6" s="642" t="str">
        <f>+CONCATENATE(LEFT(KV_ÖSSZEFÜGGÉSEK!A5,4),". utáni szükséglet")</f>
        <v>2019. utáni szükséglet</v>
      </c>
    </row>
    <row r="7" spans="1:6" s="53" customFormat="1" ht="12" customHeight="1" thickBot="1" x14ac:dyDescent="0.3">
      <c r="A7" s="51" t="s">
        <v>492</v>
      </c>
      <c r="B7" s="52" t="s">
        <v>493</v>
      </c>
      <c r="C7" s="52" t="s">
        <v>494</v>
      </c>
      <c r="D7" s="52" t="s">
        <v>496</v>
      </c>
      <c r="E7" s="52" t="s">
        <v>495</v>
      </c>
      <c r="F7" s="512" t="s">
        <v>561</v>
      </c>
    </row>
    <row r="8" spans="1:6" ht="15.9" customHeight="1" x14ac:dyDescent="0.25">
      <c r="A8" s="467" t="s">
        <v>1092</v>
      </c>
      <c r="B8" s="25">
        <v>5000000</v>
      </c>
      <c r="C8" s="468" t="s">
        <v>1321</v>
      </c>
      <c r="D8" s="25"/>
      <c r="E8" s="25">
        <v>5000000</v>
      </c>
      <c r="F8" s="54">
        <f t="shared" ref="F8:F29" si="0">B8-D8-E8</f>
        <v>0</v>
      </c>
    </row>
    <row r="9" spans="1:6" ht="15.9" customHeight="1" x14ac:dyDescent="0.25">
      <c r="A9" s="467" t="s">
        <v>1093</v>
      </c>
      <c r="B9" s="25">
        <v>36000</v>
      </c>
      <c r="C9" s="468" t="s">
        <v>1321</v>
      </c>
      <c r="D9" s="25"/>
      <c r="E9" s="25">
        <v>36000</v>
      </c>
      <c r="F9" s="54">
        <f t="shared" si="0"/>
        <v>0</v>
      </c>
    </row>
    <row r="10" spans="1:6" ht="15.9" customHeight="1" x14ac:dyDescent="0.25">
      <c r="A10" s="467" t="s">
        <v>1094</v>
      </c>
      <c r="B10" s="25">
        <v>1800000</v>
      </c>
      <c r="C10" s="468" t="s">
        <v>1321</v>
      </c>
      <c r="D10" s="25"/>
      <c r="E10" s="25">
        <v>1800000</v>
      </c>
      <c r="F10" s="54">
        <f t="shared" si="0"/>
        <v>0</v>
      </c>
    </row>
    <row r="11" spans="1:6" ht="15.9" customHeight="1" x14ac:dyDescent="0.25">
      <c r="A11" s="467" t="s">
        <v>1105</v>
      </c>
      <c r="B11" s="25">
        <v>18527096</v>
      </c>
      <c r="C11" s="468" t="s">
        <v>1321</v>
      </c>
      <c r="D11" s="25"/>
      <c r="E11" s="25">
        <v>18527096</v>
      </c>
      <c r="F11" s="54">
        <f t="shared" si="0"/>
        <v>0</v>
      </c>
    </row>
    <row r="12" spans="1:6" ht="15.9" customHeight="1" x14ac:dyDescent="0.25">
      <c r="A12" s="467" t="s">
        <v>1095</v>
      </c>
      <c r="B12" s="25">
        <v>118200</v>
      </c>
      <c r="C12" s="468" t="s">
        <v>1321</v>
      </c>
      <c r="D12" s="25"/>
      <c r="E12" s="25">
        <v>118200</v>
      </c>
      <c r="F12" s="54">
        <f t="shared" si="0"/>
        <v>0</v>
      </c>
    </row>
    <row r="13" spans="1:6" ht="15.9" customHeight="1" x14ac:dyDescent="0.25">
      <c r="A13" s="467" t="s">
        <v>1096</v>
      </c>
      <c r="B13" s="25">
        <v>600000</v>
      </c>
      <c r="C13" s="468" t="s">
        <v>1321</v>
      </c>
      <c r="D13" s="25"/>
      <c r="E13" s="25"/>
      <c r="F13" s="54">
        <f t="shared" si="0"/>
        <v>600000</v>
      </c>
    </row>
    <row r="14" spans="1:6" ht="15.9" customHeight="1" x14ac:dyDescent="0.25">
      <c r="A14" s="467" t="s">
        <v>1097</v>
      </c>
      <c r="B14" s="25">
        <v>80000</v>
      </c>
      <c r="C14" s="468" t="s">
        <v>1321</v>
      </c>
      <c r="D14" s="25"/>
      <c r="E14" s="25">
        <v>80000</v>
      </c>
      <c r="F14" s="54">
        <f t="shared" si="0"/>
        <v>0</v>
      </c>
    </row>
    <row r="15" spans="1:6" ht="15.9" customHeight="1" x14ac:dyDescent="0.25">
      <c r="A15" s="467" t="s">
        <v>1099</v>
      </c>
      <c r="B15" s="25">
        <v>51000</v>
      </c>
      <c r="C15" s="468" t="s">
        <v>1321</v>
      </c>
      <c r="D15" s="25"/>
      <c r="E15" s="25">
        <v>51000</v>
      </c>
      <c r="F15" s="54">
        <f t="shared" si="0"/>
        <v>0</v>
      </c>
    </row>
    <row r="16" spans="1:6" ht="15.9" customHeight="1" x14ac:dyDescent="0.25">
      <c r="A16" s="467" t="s">
        <v>1098</v>
      </c>
      <c r="B16" s="25">
        <v>80000</v>
      </c>
      <c r="C16" s="468" t="s">
        <v>1321</v>
      </c>
      <c r="D16" s="25"/>
      <c r="E16" s="25">
        <v>80000</v>
      </c>
      <c r="F16" s="54">
        <f t="shared" si="0"/>
        <v>0</v>
      </c>
    </row>
    <row r="17" spans="1:6" ht="15.9" customHeight="1" x14ac:dyDescent="0.25">
      <c r="A17" s="467" t="s">
        <v>1100</v>
      </c>
      <c r="B17" s="25">
        <v>118110</v>
      </c>
      <c r="C17" s="468" t="s">
        <v>1322</v>
      </c>
      <c r="D17" s="25"/>
      <c r="E17" s="25"/>
      <c r="F17" s="54">
        <f t="shared" si="0"/>
        <v>118110</v>
      </c>
    </row>
    <row r="18" spans="1:6" ht="15.9" customHeight="1" x14ac:dyDescent="0.25">
      <c r="A18" s="467" t="s">
        <v>1101</v>
      </c>
      <c r="B18" s="25">
        <v>8900000</v>
      </c>
      <c r="C18" s="468" t="s">
        <v>1321</v>
      </c>
      <c r="D18" s="25"/>
      <c r="E18" s="25"/>
      <c r="F18" s="54">
        <f t="shared" si="0"/>
        <v>8900000</v>
      </c>
    </row>
    <row r="19" spans="1:6" ht="15.9" customHeight="1" x14ac:dyDescent="0.25">
      <c r="A19" s="467" t="s">
        <v>1102</v>
      </c>
      <c r="B19" s="25">
        <v>2900000</v>
      </c>
      <c r="C19" s="468" t="s">
        <v>1321</v>
      </c>
      <c r="D19" s="25"/>
      <c r="E19" s="25"/>
      <c r="F19" s="54">
        <f t="shared" si="0"/>
        <v>2900000</v>
      </c>
    </row>
    <row r="20" spans="1:6" ht="15.9" customHeight="1" x14ac:dyDescent="0.25">
      <c r="A20" s="467" t="s">
        <v>1103</v>
      </c>
      <c r="B20" s="25">
        <v>4633529</v>
      </c>
      <c r="C20" s="468" t="s">
        <v>1321</v>
      </c>
      <c r="D20" s="25"/>
      <c r="E20" s="25">
        <v>4633529</v>
      </c>
      <c r="F20" s="54">
        <f t="shared" si="0"/>
        <v>0</v>
      </c>
    </row>
    <row r="21" spans="1:6" ht="15.9" customHeight="1" x14ac:dyDescent="0.25">
      <c r="A21" s="467" t="s">
        <v>1116</v>
      </c>
      <c r="B21" s="25">
        <v>14000</v>
      </c>
      <c r="C21" s="468" t="s">
        <v>1321</v>
      </c>
      <c r="D21" s="25"/>
      <c r="E21" s="25">
        <v>14000</v>
      </c>
      <c r="F21" s="54">
        <f t="shared" si="0"/>
        <v>0</v>
      </c>
    </row>
    <row r="22" spans="1:6" ht="15.9" customHeight="1" x14ac:dyDescent="0.25">
      <c r="A22" s="467" t="s">
        <v>1104</v>
      </c>
      <c r="B22" s="25">
        <v>1050000</v>
      </c>
      <c r="C22" s="468" t="s">
        <v>1321</v>
      </c>
      <c r="D22" s="25"/>
      <c r="E22" s="25">
        <v>1050000</v>
      </c>
      <c r="F22" s="54">
        <f t="shared" si="0"/>
        <v>0</v>
      </c>
    </row>
    <row r="23" spans="1:6" ht="15.9" customHeight="1" x14ac:dyDescent="0.25">
      <c r="A23" s="467" t="s">
        <v>1115</v>
      </c>
      <c r="B23" s="25">
        <v>400000</v>
      </c>
      <c r="C23" s="468" t="s">
        <v>1321</v>
      </c>
      <c r="D23" s="25"/>
      <c r="E23" s="25">
        <v>400000</v>
      </c>
      <c r="F23" s="54">
        <f t="shared" si="0"/>
        <v>0</v>
      </c>
    </row>
    <row r="24" spans="1:6" ht="15.9" customHeight="1" x14ac:dyDescent="0.25">
      <c r="A24" s="467" t="s">
        <v>1106</v>
      </c>
      <c r="B24" s="25">
        <v>598170</v>
      </c>
      <c r="C24" s="468" t="s">
        <v>1321</v>
      </c>
      <c r="D24" s="25"/>
      <c r="E24" s="25">
        <v>598170</v>
      </c>
      <c r="F24" s="54">
        <f t="shared" si="0"/>
        <v>0</v>
      </c>
    </row>
    <row r="25" spans="1:6" ht="15.9" customHeight="1" x14ac:dyDescent="0.25">
      <c r="A25" s="467" t="s">
        <v>1111</v>
      </c>
      <c r="B25" s="25">
        <v>65000</v>
      </c>
      <c r="C25" s="468" t="s">
        <v>1321</v>
      </c>
      <c r="D25" s="25"/>
      <c r="E25" s="25">
        <v>65000</v>
      </c>
      <c r="F25" s="54">
        <f t="shared" si="0"/>
        <v>0</v>
      </c>
    </row>
    <row r="26" spans="1:6" ht="15.9" customHeight="1" x14ac:dyDescent="0.25">
      <c r="A26" s="467" t="s">
        <v>1108</v>
      </c>
      <c r="B26" s="25">
        <v>1637134</v>
      </c>
      <c r="C26" s="468" t="s">
        <v>1321</v>
      </c>
      <c r="D26" s="25"/>
      <c r="E26" s="25">
        <v>1637134</v>
      </c>
      <c r="F26" s="54">
        <f t="shared" si="0"/>
        <v>0</v>
      </c>
    </row>
    <row r="27" spans="1:6" ht="15.9" customHeight="1" x14ac:dyDescent="0.25">
      <c r="A27" s="467" t="s">
        <v>1107</v>
      </c>
      <c r="B27" s="25">
        <v>238254</v>
      </c>
      <c r="C27" s="468" t="s">
        <v>1321</v>
      </c>
      <c r="D27" s="25"/>
      <c r="E27" s="25">
        <v>238254</v>
      </c>
      <c r="F27" s="54">
        <f t="shared" si="0"/>
        <v>0</v>
      </c>
    </row>
    <row r="28" spans="1:6" ht="15.9" customHeight="1" x14ac:dyDescent="0.25">
      <c r="A28" s="1441" t="s">
        <v>1109</v>
      </c>
      <c r="B28" s="25">
        <v>2167665</v>
      </c>
      <c r="C28" s="468" t="s">
        <v>1321</v>
      </c>
      <c r="D28" s="25"/>
      <c r="E28" s="25">
        <v>2167665</v>
      </c>
      <c r="F28" s="54">
        <f t="shared" si="0"/>
        <v>0</v>
      </c>
    </row>
    <row r="29" spans="1:6" ht="15.9" customHeight="1" x14ac:dyDescent="0.25">
      <c r="A29" s="1441" t="s">
        <v>1110</v>
      </c>
      <c r="B29" s="25">
        <v>112723</v>
      </c>
      <c r="C29" s="468" t="s">
        <v>1321</v>
      </c>
      <c r="D29" s="25"/>
      <c r="E29" s="25">
        <v>112723</v>
      </c>
      <c r="F29" s="54">
        <f t="shared" si="0"/>
        <v>0</v>
      </c>
    </row>
    <row r="30" spans="1:6" s="59" customFormat="1" ht="18" customHeight="1" thickBot="1" x14ac:dyDescent="0.3">
      <c r="A30" s="51" t="s">
        <v>62</v>
      </c>
      <c r="B30" s="1442">
        <f>SUM(B8:B29)</f>
        <v>49126881</v>
      </c>
      <c r="C30" s="52"/>
      <c r="D30" s="52">
        <f>SUM(D8:D28)</f>
        <v>0</v>
      </c>
      <c r="E30" s="1442">
        <f>SUM(E8:E29)</f>
        <v>36608771</v>
      </c>
      <c r="F30" s="1443">
        <f>SUM(F8:F29)</f>
        <v>12518110</v>
      </c>
    </row>
  </sheetData>
  <mergeCells count="2">
    <mergeCell ref="A4:F4"/>
    <mergeCell ref="B2:F2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9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F25"/>
  <sheetViews>
    <sheetView view="pageBreakPreview" zoomScaleNormal="100" zoomScaleSheetLayoutView="100" workbookViewId="0">
      <selection activeCell="C68" sqref="C68"/>
    </sheetView>
  </sheetViews>
  <sheetFormatPr defaultColWidth="9.33203125" defaultRowHeight="13.2" x14ac:dyDescent="0.25"/>
  <cols>
    <col min="1" max="1" width="60.664062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77734375" style="41" customWidth="1"/>
    <col min="7" max="8" width="12.77734375" style="41" customWidth="1"/>
    <col min="9" max="9" width="13.77734375" style="41" customWidth="1"/>
    <col min="10" max="16384" width="9.33203125" style="41"/>
  </cols>
  <sheetData>
    <row r="1" spans="1:6" x14ac:dyDescent="0.25">
      <c r="A1" s="638"/>
      <c r="B1" s="623"/>
      <c r="C1" s="623"/>
      <c r="D1" s="623"/>
      <c r="E1" s="623"/>
      <c r="F1" s="623"/>
    </row>
    <row r="2" spans="1:6" ht="21.15" customHeight="1" x14ac:dyDescent="0.25">
      <c r="A2" s="638"/>
      <c r="B2" s="1575" t="str">
        <f>CONCATENATE("7. melléklet ",ALAPADATOK!A7," ",ALAPADATOK!B7," ",ALAPADATOK!C7," ",ALAPADATOK!D7," ",ALAPADATOK!E7," ",ALAPADATOK!F7," ",ALAPADATOK!G7," ",ALAPADATOK!H7)</f>
        <v>7. melléklet a … / 2019 ( VI. …. ) önkormányzati rendelethez</v>
      </c>
      <c r="C2" s="1575"/>
      <c r="D2" s="1575"/>
      <c r="E2" s="1575"/>
      <c r="F2" s="1575"/>
    </row>
    <row r="3" spans="1:6" x14ac:dyDescent="0.25">
      <c r="A3" s="638"/>
      <c r="B3" s="623"/>
      <c r="C3" s="623"/>
      <c r="D3" s="623"/>
      <c r="E3" s="623"/>
      <c r="F3" s="623"/>
    </row>
    <row r="4" spans="1:6" ht="24.75" customHeight="1" x14ac:dyDescent="0.25">
      <c r="A4" s="1574" t="s">
        <v>1</v>
      </c>
      <c r="B4" s="1574"/>
      <c r="C4" s="1574"/>
      <c r="D4" s="1574"/>
      <c r="E4" s="1574"/>
      <c r="F4" s="1574"/>
    </row>
    <row r="5" spans="1:6" ht="23.25" customHeight="1" thickBot="1" x14ac:dyDescent="0.35">
      <c r="A5" s="638"/>
      <c r="B5" s="623"/>
      <c r="C5" s="623"/>
      <c r="D5" s="623"/>
      <c r="E5" s="623"/>
      <c r="F5" s="639" t="str">
        <f>'KV_6.sz.mell.'!F5</f>
        <v>Forintban!</v>
      </c>
    </row>
    <row r="6" spans="1:6" s="44" customFormat="1" ht="48.75" customHeight="1" thickBot="1" x14ac:dyDescent="0.25">
      <c r="A6" s="640" t="s">
        <v>66</v>
      </c>
      <c r="B6" s="641" t="s">
        <v>64</v>
      </c>
      <c r="C6" s="641" t="s">
        <v>65</v>
      </c>
      <c r="D6" s="641" t="str">
        <f>+'KV_6.sz.mell.'!D6</f>
        <v>Felhasználás   2018. XII. 31-ig</v>
      </c>
      <c r="E6" s="641" t="str">
        <f>+'KV_6.sz.mell.'!E6</f>
        <v>2019. évi előirányzat</v>
      </c>
      <c r="F6" s="643" t="str">
        <f>+CONCATENATE(LEFT(KV_ÖSSZEFÜGGÉSEK!A5,4),". utáni szükséglet ",CHAR(10),"")</f>
        <v xml:space="preserve">2019. utáni szükséglet 
</v>
      </c>
    </row>
    <row r="7" spans="1:6" s="53" customFormat="1" ht="15.15" customHeight="1" thickBot="1" x14ac:dyDescent="0.3">
      <c r="A7" s="51" t="s">
        <v>492</v>
      </c>
      <c r="B7" s="52" t="s">
        <v>493</v>
      </c>
      <c r="C7" s="52" t="s">
        <v>494</v>
      </c>
      <c r="D7" s="52" t="s">
        <v>496</v>
      </c>
      <c r="E7" s="52" t="s">
        <v>495</v>
      </c>
      <c r="F7" s="513" t="s">
        <v>561</v>
      </c>
    </row>
    <row r="8" spans="1:6" ht="15.9" customHeight="1" x14ac:dyDescent="0.25">
      <c r="A8" s="60" t="s">
        <v>1112</v>
      </c>
      <c r="B8" s="61">
        <v>1701856</v>
      </c>
      <c r="C8" s="470"/>
      <c r="D8" s="61"/>
      <c r="E8" s="61">
        <v>1701856</v>
      </c>
      <c r="F8" s="62">
        <f t="shared" ref="F8:F24" si="0">B8-D8-E8</f>
        <v>0</v>
      </c>
    </row>
    <row r="9" spans="1:6" ht="15.9" customHeight="1" x14ac:dyDescent="0.25">
      <c r="A9" s="60" t="s">
        <v>1113</v>
      </c>
      <c r="B9" s="61">
        <v>18205579</v>
      </c>
      <c r="C9" s="470"/>
      <c r="D9" s="61"/>
      <c r="E9" s="61">
        <v>18205579</v>
      </c>
      <c r="F9" s="62">
        <f t="shared" si="0"/>
        <v>0</v>
      </c>
    </row>
    <row r="10" spans="1:6" ht="15.9" customHeight="1" x14ac:dyDescent="0.25">
      <c r="A10" s="60" t="s">
        <v>1114</v>
      </c>
      <c r="B10" s="61">
        <v>1265332</v>
      </c>
      <c r="C10" s="470"/>
      <c r="D10" s="61"/>
      <c r="E10" s="61">
        <v>1265332</v>
      </c>
      <c r="F10" s="62">
        <f t="shared" si="0"/>
        <v>0</v>
      </c>
    </row>
    <row r="11" spans="1:6" ht="15.9" customHeight="1" x14ac:dyDescent="0.25">
      <c r="A11" s="60"/>
      <c r="B11" s="61"/>
      <c r="C11" s="470"/>
      <c r="D11" s="61"/>
      <c r="E11" s="61"/>
      <c r="F11" s="62">
        <f t="shared" si="0"/>
        <v>0</v>
      </c>
    </row>
    <row r="12" spans="1:6" ht="15.9" customHeight="1" x14ac:dyDescent="0.25">
      <c r="A12" s="60"/>
      <c r="B12" s="61"/>
      <c r="C12" s="470"/>
      <c r="D12" s="61"/>
      <c r="E12" s="61"/>
      <c r="F12" s="62">
        <f t="shared" si="0"/>
        <v>0</v>
      </c>
    </row>
    <row r="13" spans="1:6" ht="15.9" customHeight="1" x14ac:dyDescent="0.25">
      <c r="A13" s="60"/>
      <c r="B13" s="61"/>
      <c r="C13" s="470"/>
      <c r="D13" s="61"/>
      <c r="E13" s="61"/>
      <c r="F13" s="62">
        <f t="shared" si="0"/>
        <v>0</v>
      </c>
    </row>
    <row r="14" spans="1:6" ht="15.9" customHeight="1" x14ac:dyDescent="0.25">
      <c r="A14" s="60"/>
      <c r="B14" s="61"/>
      <c r="C14" s="470"/>
      <c r="D14" s="61"/>
      <c r="E14" s="61"/>
      <c r="F14" s="62">
        <f t="shared" si="0"/>
        <v>0</v>
      </c>
    </row>
    <row r="15" spans="1:6" ht="15.9" customHeight="1" x14ac:dyDescent="0.25">
      <c r="A15" s="60"/>
      <c r="B15" s="61"/>
      <c r="C15" s="470"/>
      <c r="D15" s="61"/>
      <c r="E15" s="61"/>
      <c r="F15" s="62">
        <f t="shared" si="0"/>
        <v>0</v>
      </c>
    </row>
    <row r="16" spans="1:6" ht="15.9" customHeight="1" x14ac:dyDescent="0.25">
      <c r="A16" s="60"/>
      <c r="B16" s="61"/>
      <c r="C16" s="470"/>
      <c r="D16" s="61"/>
      <c r="E16" s="61"/>
      <c r="F16" s="62">
        <f t="shared" si="0"/>
        <v>0</v>
      </c>
    </row>
    <row r="17" spans="1:6" ht="15.9" customHeight="1" x14ac:dyDescent="0.25">
      <c r="A17" s="60"/>
      <c r="B17" s="61"/>
      <c r="C17" s="470"/>
      <c r="D17" s="61"/>
      <c r="E17" s="61"/>
      <c r="F17" s="62">
        <f t="shared" si="0"/>
        <v>0</v>
      </c>
    </row>
    <row r="18" spans="1:6" ht="15.9" customHeight="1" x14ac:dyDescent="0.25">
      <c r="A18" s="60"/>
      <c r="B18" s="61"/>
      <c r="C18" s="470"/>
      <c r="D18" s="61"/>
      <c r="E18" s="61"/>
      <c r="F18" s="62">
        <f t="shared" si="0"/>
        <v>0</v>
      </c>
    </row>
    <row r="19" spans="1:6" ht="15.9" customHeight="1" x14ac:dyDescent="0.25">
      <c r="A19" s="60"/>
      <c r="B19" s="61"/>
      <c r="C19" s="470"/>
      <c r="D19" s="61"/>
      <c r="E19" s="61"/>
      <c r="F19" s="62">
        <f t="shared" si="0"/>
        <v>0</v>
      </c>
    </row>
    <row r="20" spans="1:6" ht="15.9" customHeight="1" x14ac:dyDescent="0.25">
      <c r="A20" s="60"/>
      <c r="B20" s="61"/>
      <c r="C20" s="470"/>
      <c r="D20" s="61"/>
      <c r="E20" s="61"/>
      <c r="F20" s="62">
        <f t="shared" si="0"/>
        <v>0</v>
      </c>
    </row>
    <row r="21" spans="1:6" ht="15.9" customHeight="1" x14ac:dyDescent="0.25">
      <c r="A21" s="60"/>
      <c r="B21" s="61"/>
      <c r="C21" s="470"/>
      <c r="D21" s="61"/>
      <c r="E21" s="61"/>
      <c r="F21" s="62">
        <f t="shared" si="0"/>
        <v>0</v>
      </c>
    </row>
    <row r="22" spans="1:6" ht="15.9" customHeight="1" x14ac:dyDescent="0.25">
      <c r="A22" s="60"/>
      <c r="B22" s="61"/>
      <c r="C22" s="470"/>
      <c r="D22" s="61"/>
      <c r="E22" s="61"/>
      <c r="F22" s="62">
        <f t="shared" si="0"/>
        <v>0</v>
      </c>
    </row>
    <row r="23" spans="1:6" ht="15.9" customHeight="1" x14ac:dyDescent="0.25">
      <c r="A23" s="60"/>
      <c r="B23" s="61"/>
      <c r="C23" s="470"/>
      <c r="D23" s="61"/>
      <c r="E23" s="61"/>
      <c r="F23" s="62">
        <f t="shared" si="0"/>
        <v>0</v>
      </c>
    </row>
    <row r="24" spans="1:6" ht="15.9" customHeight="1" thickBot="1" x14ac:dyDescent="0.3">
      <c r="A24" s="63"/>
      <c r="B24" s="64"/>
      <c r="C24" s="471"/>
      <c r="D24" s="64"/>
      <c r="E24" s="64"/>
      <c r="F24" s="65">
        <f t="shared" si="0"/>
        <v>0</v>
      </c>
    </row>
    <row r="25" spans="1:6" s="59" customFormat="1" ht="18" customHeight="1" thickBot="1" x14ac:dyDescent="0.3">
      <c r="A25" s="187" t="s">
        <v>62</v>
      </c>
      <c r="B25" s="188">
        <f>SUM(B8:B24)</f>
        <v>21172767</v>
      </c>
      <c r="C25" s="119"/>
      <c r="D25" s="188">
        <f>SUM(D8:D24)</f>
        <v>0</v>
      </c>
      <c r="E25" s="188">
        <f>SUM(E8:E24)</f>
        <v>21172767</v>
      </c>
      <c r="F25" s="66">
        <f>SUM(F8:F24)</f>
        <v>0</v>
      </c>
    </row>
  </sheetData>
  <sheetProtection sheet="1"/>
  <mergeCells count="2">
    <mergeCell ref="A4:F4"/>
    <mergeCell ref="B2:F2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……/2018. (….) önkormányzati rendelethez&amp;"Times New Roman CE,Normál"&amp;10
  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H234"/>
  <sheetViews>
    <sheetView view="pageBreakPreview" zoomScaleNormal="120" zoomScaleSheetLayoutView="100" workbookViewId="0">
      <selection activeCell="C68" sqref="C68"/>
    </sheetView>
  </sheetViews>
  <sheetFormatPr defaultColWidth="9.33203125" defaultRowHeight="13.2" x14ac:dyDescent="0.25"/>
  <cols>
    <col min="1" max="1" width="38.6640625" style="46" customWidth="1"/>
    <col min="2" max="5" width="13.77734375" style="46" customWidth="1"/>
    <col min="6" max="16384" width="9.33203125" style="46"/>
  </cols>
  <sheetData>
    <row r="1" spans="1:5" ht="13.8" x14ac:dyDescent="0.25">
      <c r="A1" s="1578" t="str">
        <f>CONCATENATE("8. melléklet ",ALAPADATOK!A7," ",ALAPADATOK!B7," ",ALAPADATOK!C7," ",ALAPADATOK!D7," ",ALAPADATOK!E7," ",ALAPADATOK!F7," ",ALAPADATOK!G7," ",ALAPADATOK!H7)</f>
        <v>8. melléklet a … / 2019 ( VI. …. ) önkormányzati rendelethez</v>
      </c>
      <c r="B1" s="1579"/>
      <c r="C1" s="1579"/>
      <c r="D1" s="1579"/>
      <c r="E1" s="1579"/>
    </row>
    <row r="2" spans="1:5" ht="11.1" customHeight="1" x14ac:dyDescent="0.25">
      <c r="A2" s="655"/>
      <c r="B2" s="656"/>
      <c r="C2" s="656"/>
      <c r="D2" s="656"/>
      <c r="E2" s="656"/>
    </row>
    <row r="3" spans="1:5" ht="15.6" x14ac:dyDescent="0.3">
      <c r="A3" s="1583" t="s">
        <v>666</v>
      </c>
      <c r="B3" s="1584"/>
      <c r="C3" s="1584"/>
      <c r="D3" s="1584"/>
      <c r="E3" s="1584"/>
    </row>
    <row r="4" spans="1:5" ht="15.6" x14ac:dyDescent="0.3">
      <c r="A4" s="1583" t="s">
        <v>667</v>
      </c>
      <c r="B4" s="1583"/>
      <c r="C4" s="1583"/>
      <c r="D4" s="1583"/>
      <c r="E4" s="1583"/>
    </row>
    <row r="5" spans="1:5" ht="29.4" customHeight="1" x14ac:dyDescent="0.3">
      <c r="A5" s="559" t="s">
        <v>137</v>
      </c>
      <c r="B5" s="1580" t="s">
        <v>1117</v>
      </c>
      <c r="C5" s="1580"/>
      <c r="D5" s="1580"/>
      <c r="E5" s="1580"/>
    </row>
    <row r="6" spans="1:5" ht="14.4" thickBot="1" x14ac:dyDescent="0.35">
      <c r="A6" s="159"/>
      <c r="B6" s="159"/>
      <c r="C6" s="159"/>
      <c r="D6" s="1582" t="str">
        <f>'KV_7.sz.mell.'!F5</f>
        <v>Forintban!</v>
      </c>
      <c r="E6" s="1582"/>
    </row>
    <row r="7" spans="1:5" ht="15.15" customHeight="1" thickBot="1" x14ac:dyDescent="0.3">
      <c r="A7" s="644" t="s">
        <v>130</v>
      </c>
      <c r="B7" s="645" t="str">
        <f>CONCATENATE((LEFT(KV_ÖSSZEFÜGGÉSEK!A5,4)),".")</f>
        <v>2019.</v>
      </c>
      <c r="C7" s="645" t="str">
        <f>CONCATENATE((LEFT(KV_ÖSSZEFÜGGÉSEK!A5,4))+1,".")</f>
        <v>2020.</v>
      </c>
      <c r="D7" s="645" t="str">
        <f>CONCATENATE((LEFT(KV_ÖSSZEFÜGGÉSEK!A5,4))+1,". után")</f>
        <v>2020. után</v>
      </c>
      <c r="E7" s="646" t="s">
        <v>51</v>
      </c>
    </row>
    <row r="8" spans="1:5" x14ac:dyDescent="0.25">
      <c r="A8" s="213" t="s">
        <v>131</v>
      </c>
      <c r="B8" s="87"/>
      <c r="C8" s="87"/>
      <c r="D8" s="87"/>
      <c r="E8" s="214">
        <f t="shared" ref="E8:E14" si="0">SUM(B8:D8)</f>
        <v>0</v>
      </c>
    </row>
    <row r="9" spans="1:5" x14ac:dyDescent="0.25">
      <c r="A9" s="215" t="s">
        <v>144</v>
      </c>
      <c r="B9" s="88"/>
      <c r="C9" s="88"/>
      <c r="D9" s="88"/>
      <c r="E9" s="216">
        <f t="shared" si="0"/>
        <v>0</v>
      </c>
    </row>
    <row r="10" spans="1:5" x14ac:dyDescent="0.25">
      <c r="A10" s="217" t="s">
        <v>132</v>
      </c>
      <c r="B10" s="89">
        <v>54813516</v>
      </c>
      <c r="C10" s="89">
        <v>54813516</v>
      </c>
      <c r="D10" s="89"/>
      <c r="E10" s="218">
        <f t="shared" si="0"/>
        <v>109627032</v>
      </c>
    </row>
    <row r="11" spans="1:5" x14ac:dyDescent="0.25">
      <c r="A11" s="217" t="s">
        <v>146</v>
      </c>
      <c r="B11" s="89"/>
      <c r="C11" s="89"/>
      <c r="D11" s="89"/>
      <c r="E11" s="218">
        <f t="shared" si="0"/>
        <v>0</v>
      </c>
    </row>
    <row r="12" spans="1:5" x14ac:dyDescent="0.25">
      <c r="A12" s="217" t="s">
        <v>133</v>
      </c>
      <c r="B12" s="89"/>
      <c r="C12" s="89"/>
      <c r="D12" s="89"/>
      <c r="E12" s="218">
        <f t="shared" si="0"/>
        <v>0</v>
      </c>
    </row>
    <row r="13" spans="1:5" x14ac:dyDescent="0.25">
      <c r="A13" s="217" t="s">
        <v>134</v>
      </c>
      <c r="B13" s="89"/>
      <c r="C13" s="89"/>
      <c r="D13" s="89"/>
      <c r="E13" s="218">
        <f t="shared" si="0"/>
        <v>0</v>
      </c>
    </row>
    <row r="14" spans="1:5" ht="13.8" thickBot="1" x14ac:dyDescent="0.3">
      <c r="A14" s="90"/>
      <c r="B14" s="91"/>
      <c r="C14" s="91"/>
      <c r="D14" s="91"/>
      <c r="E14" s="218">
        <f t="shared" si="0"/>
        <v>0</v>
      </c>
    </row>
    <row r="15" spans="1:5" ht="13.8" thickBot="1" x14ac:dyDescent="0.3">
      <c r="A15" s="219" t="s">
        <v>136</v>
      </c>
      <c r="B15" s="220">
        <f>B8+SUM(B10:B14)</f>
        <v>54813516</v>
      </c>
      <c r="C15" s="220">
        <f>C8+SUM(C10:C14)</f>
        <v>54813516</v>
      </c>
      <c r="D15" s="220">
        <f>D8+SUM(D10:D14)</f>
        <v>0</v>
      </c>
      <c r="E15" s="221">
        <f>E8+SUM(E10:E14)</f>
        <v>109627032</v>
      </c>
    </row>
    <row r="16" spans="1:5" ht="13.8" thickBot="1" x14ac:dyDescent="0.3">
      <c r="A16" s="49"/>
      <c r="B16" s="49"/>
      <c r="C16" s="49"/>
      <c r="D16" s="49"/>
      <c r="E16" s="49"/>
    </row>
    <row r="17" spans="1:5" ht="15.15" customHeight="1" thickBot="1" x14ac:dyDescent="0.3">
      <c r="A17" s="210" t="s">
        <v>135</v>
      </c>
      <c r="B17" s="211" t="str">
        <f>+B7</f>
        <v>2019.</v>
      </c>
      <c r="C17" s="211" t="str">
        <f>+C7</f>
        <v>2020.</v>
      </c>
      <c r="D17" s="211" t="str">
        <f>+D7</f>
        <v>2020. után</v>
      </c>
      <c r="E17" s="212" t="s">
        <v>51</v>
      </c>
    </row>
    <row r="18" spans="1:5" ht="13.8" thickBot="1" x14ac:dyDescent="0.3">
      <c r="A18" s="213" t="s">
        <v>140</v>
      </c>
      <c r="B18" s="87"/>
      <c r="C18" s="87"/>
      <c r="D18" s="87"/>
      <c r="E18" s="214">
        <f t="shared" ref="E18:E23" si="1">SUM(B18:D18)</f>
        <v>0</v>
      </c>
    </row>
    <row r="19" spans="1:5" x14ac:dyDescent="0.25">
      <c r="A19" s="222" t="s">
        <v>141</v>
      </c>
      <c r="B19" s="89"/>
      <c r="C19" s="89">
        <v>109627032</v>
      </c>
      <c r="D19" s="89"/>
      <c r="E19" s="214">
        <f t="shared" si="1"/>
        <v>109627032</v>
      </c>
    </row>
    <row r="20" spans="1:5" x14ac:dyDescent="0.25">
      <c r="A20" s="217" t="s">
        <v>142</v>
      </c>
      <c r="B20" s="89"/>
      <c r="C20" s="89"/>
      <c r="D20" s="89"/>
      <c r="E20" s="218">
        <f t="shared" si="1"/>
        <v>0</v>
      </c>
    </row>
    <row r="21" spans="1:5" x14ac:dyDescent="0.25">
      <c r="A21" s="217" t="s">
        <v>143</v>
      </c>
      <c r="B21" s="89"/>
      <c r="C21" s="89"/>
      <c r="D21" s="89"/>
      <c r="E21" s="218">
        <f t="shared" si="1"/>
        <v>0</v>
      </c>
    </row>
    <row r="22" spans="1:5" x14ac:dyDescent="0.25">
      <c r="A22" s="92"/>
      <c r="B22" s="89"/>
      <c r="C22" s="89"/>
      <c r="D22" s="89"/>
      <c r="E22" s="218">
        <f t="shared" si="1"/>
        <v>0</v>
      </c>
    </row>
    <row r="23" spans="1:5" ht="13.8" thickBot="1" x14ac:dyDescent="0.3">
      <c r="A23" s="90"/>
      <c r="B23" s="91"/>
      <c r="C23" s="91"/>
      <c r="D23" s="91"/>
      <c r="E23" s="218">
        <f t="shared" si="1"/>
        <v>0</v>
      </c>
    </row>
    <row r="24" spans="1:5" ht="13.8" thickBot="1" x14ac:dyDescent="0.3">
      <c r="A24" s="219" t="s">
        <v>52</v>
      </c>
      <c r="B24" s="220">
        <f>SUM(B18:B23)</f>
        <v>0</v>
      </c>
      <c r="C24" s="220">
        <f>SUM(C18:C23)</f>
        <v>109627032</v>
      </c>
      <c r="D24" s="220">
        <f>SUM(D18:D23)</f>
        <v>0</v>
      </c>
      <c r="E24" s="221">
        <f>SUM(E18:E23)</f>
        <v>109627032</v>
      </c>
    </row>
    <row r="25" spans="1:5" x14ac:dyDescent="0.25">
      <c r="A25" s="209"/>
      <c r="B25" s="209"/>
      <c r="C25" s="209"/>
      <c r="D25" s="209"/>
      <c r="E25" s="209"/>
    </row>
    <row r="26" spans="1:5" ht="15.6" x14ac:dyDescent="0.3">
      <c r="A26" s="559" t="s">
        <v>137</v>
      </c>
      <c r="B26" s="1581" t="s">
        <v>1118</v>
      </c>
      <c r="C26" s="1581"/>
      <c r="D26" s="1581"/>
      <c r="E26" s="1581"/>
    </row>
    <row r="27" spans="1:5" ht="14.4" thickBot="1" x14ac:dyDescent="0.35">
      <c r="A27" s="209"/>
      <c r="B27" s="209"/>
      <c r="C27" s="209"/>
      <c r="D27" s="1577" t="str">
        <f>D6</f>
        <v>Forintban!</v>
      </c>
      <c r="E27" s="1577"/>
    </row>
    <row r="28" spans="1:5" ht="13.8" thickBot="1" x14ac:dyDescent="0.3">
      <c r="A28" s="210" t="s">
        <v>130</v>
      </c>
      <c r="B28" s="211" t="str">
        <f>+B17</f>
        <v>2019.</v>
      </c>
      <c r="C28" s="211" t="str">
        <f>+C17</f>
        <v>2020.</v>
      </c>
      <c r="D28" s="211" t="str">
        <f>+D17</f>
        <v>2020. után</v>
      </c>
      <c r="E28" s="212" t="s">
        <v>51</v>
      </c>
    </row>
    <row r="29" spans="1:5" x14ac:dyDescent="0.25">
      <c r="A29" s="213" t="s">
        <v>131</v>
      </c>
      <c r="B29" s="87"/>
      <c r="C29" s="87"/>
      <c r="D29" s="87"/>
      <c r="E29" s="214">
        <f t="shared" ref="E29:E35" si="2">SUM(B29:D29)</f>
        <v>0</v>
      </c>
    </row>
    <row r="30" spans="1:5" x14ac:dyDescent="0.25">
      <c r="A30" s="215" t="s">
        <v>144</v>
      </c>
      <c r="B30" s="88"/>
      <c r="C30" s="88"/>
      <c r="D30" s="88"/>
      <c r="E30" s="216">
        <f t="shared" si="2"/>
        <v>0</v>
      </c>
    </row>
    <row r="31" spans="1:5" x14ac:dyDescent="0.25">
      <c r="A31" s="217" t="s">
        <v>132</v>
      </c>
      <c r="B31" s="89">
        <v>668404</v>
      </c>
      <c r="C31" s="89"/>
      <c r="D31" s="89"/>
      <c r="E31" s="218">
        <f t="shared" si="2"/>
        <v>668404</v>
      </c>
    </row>
    <row r="32" spans="1:5" x14ac:dyDescent="0.25">
      <c r="A32" s="217" t="s">
        <v>146</v>
      </c>
      <c r="B32" s="89"/>
      <c r="C32" s="89"/>
      <c r="D32" s="89"/>
      <c r="E32" s="218">
        <f t="shared" si="2"/>
        <v>0</v>
      </c>
    </row>
    <row r="33" spans="1:5" x14ac:dyDescent="0.25">
      <c r="A33" s="217" t="s">
        <v>133</v>
      </c>
      <c r="B33" s="89"/>
      <c r="C33" s="89"/>
      <c r="D33" s="89"/>
      <c r="E33" s="218">
        <f t="shared" si="2"/>
        <v>0</v>
      </c>
    </row>
    <row r="34" spans="1:5" x14ac:dyDescent="0.25">
      <c r="A34" s="217" t="s">
        <v>134</v>
      </c>
      <c r="B34" s="89"/>
      <c r="C34" s="89"/>
      <c r="D34" s="89"/>
      <c r="E34" s="218">
        <f t="shared" si="2"/>
        <v>0</v>
      </c>
    </row>
    <row r="35" spans="1:5" ht="13.8" thickBot="1" x14ac:dyDescent="0.3">
      <c r="A35" s="90"/>
      <c r="B35" s="91"/>
      <c r="C35" s="91"/>
      <c r="D35" s="91"/>
      <c r="E35" s="218">
        <f t="shared" si="2"/>
        <v>0</v>
      </c>
    </row>
    <row r="36" spans="1:5" ht="13.8" thickBot="1" x14ac:dyDescent="0.3">
      <c r="A36" s="219" t="s">
        <v>136</v>
      </c>
      <c r="B36" s="220">
        <f>B29+SUM(B31:B35)</f>
        <v>668404</v>
      </c>
      <c r="C36" s="220">
        <f>C29+SUM(C31:C35)</f>
        <v>0</v>
      </c>
      <c r="D36" s="220">
        <f>D29+SUM(D31:D35)</f>
        <v>0</v>
      </c>
      <c r="E36" s="221">
        <f>E29+SUM(E31:E35)</f>
        <v>668404</v>
      </c>
    </row>
    <row r="37" spans="1:5" ht="13.8" thickBot="1" x14ac:dyDescent="0.3">
      <c r="A37" s="49"/>
      <c r="B37" s="49"/>
      <c r="C37" s="49"/>
      <c r="D37" s="49"/>
      <c r="E37" s="49"/>
    </row>
    <row r="38" spans="1:5" ht="13.8" thickBot="1" x14ac:dyDescent="0.3">
      <c r="A38" s="210" t="s">
        <v>135</v>
      </c>
      <c r="B38" s="211" t="str">
        <f>+B28</f>
        <v>2019.</v>
      </c>
      <c r="C38" s="211" t="str">
        <f>+C28</f>
        <v>2020.</v>
      </c>
      <c r="D38" s="211" t="str">
        <f>+D28</f>
        <v>2020. után</v>
      </c>
      <c r="E38" s="212" t="s">
        <v>51</v>
      </c>
    </row>
    <row r="39" spans="1:5" x14ac:dyDescent="0.25">
      <c r="A39" s="213" t="s">
        <v>140</v>
      </c>
      <c r="B39" s="87"/>
      <c r="C39" s="87"/>
      <c r="D39" s="87"/>
      <c r="E39" s="214">
        <f>SUM(B39:D39)</f>
        <v>0</v>
      </c>
    </row>
    <row r="40" spans="1:5" x14ac:dyDescent="0.25">
      <c r="A40" s="222" t="s">
        <v>141</v>
      </c>
      <c r="B40" s="89"/>
      <c r="C40" s="89"/>
      <c r="D40" s="89"/>
      <c r="E40" s="218">
        <f>SUM(B40:D40)</f>
        <v>0</v>
      </c>
    </row>
    <row r="41" spans="1:5" x14ac:dyDescent="0.25">
      <c r="A41" s="217" t="s">
        <v>142</v>
      </c>
      <c r="B41" s="89"/>
      <c r="C41" s="89"/>
      <c r="D41" s="89"/>
      <c r="E41" s="218">
        <f>SUM(B41:D41)</f>
        <v>0</v>
      </c>
    </row>
    <row r="42" spans="1:5" x14ac:dyDescent="0.25">
      <c r="A42" s="217" t="s">
        <v>143</v>
      </c>
      <c r="B42" s="89"/>
      <c r="C42" s="89"/>
      <c r="D42" s="89"/>
      <c r="E42" s="218">
        <f>SUM(B42:D42)</f>
        <v>0</v>
      </c>
    </row>
    <row r="43" spans="1:5" ht="13.8" thickBot="1" x14ac:dyDescent="0.3">
      <c r="A43" s="90"/>
      <c r="B43" s="91"/>
      <c r="C43" s="91"/>
      <c r="D43" s="91"/>
      <c r="E43" s="218">
        <f>SUM(B43:D43)</f>
        <v>0</v>
      </c>
    </row>
    <row r="44" spans="1:5" ht="13.8" thickBot="1" x14ac:dyDescent="0.3">
      <c r="A44" s="219" t="s">
        <v>52</v>
      </c>
      <c r="B44" s="220">
        <f>SUM(B39:B43)</f>
        <v>0</v>
      </c>
      <c r="C44" s="220">
        <f>SUM(C39:C43)</f>
        <v>0</v>
      </c>
      <c r="D44" s="220">
        <f>SUM(D39:D43)</f>
        <v>0</v>
      </c>
      <c r="E44" s="221">
        <f>SUM(E39:E43)</f>
        <v>0</v>
      </c>
    </row>
    <row r="45" spans="1:5" x14ac:dyDescent="0.25">
      <c r="A45" s="1444"/>
      <c r="B45" s="1445"/>
      <c r="C45" s="1445"/>
      <c r="D45" s="1445"/>
      <c r="E45" s="1445"/>
    </row>
    <row r="46" spans="1:5" ht="15.6" x14ac:dyDescent="0.3">
      <c r="A46" s="559" t="s">
        <v>137</v>
      </c>
      <c r="B46" s="1581" t="s">
        <v>1119</v>
      </c>
      <c r="C46" s="1581"/>
      <c r="D46" s="1581"/>
      <c r="E46" s="1581"/>
    </row>
    <row r="47" spans="1:5" ht="14.4" thickBot="1" x14ac:dyDescent="0.35">
      <c r="A47" s="209"/>
      <c r="B47" s="209"/>
      <c r="C47" s="209"/>
      <c r="D47" s="1577">
        <f>D26</f>
        <v>0</v>
      </c>
      <c r="E47" s="1577"/>
    </row>
    <row r="48" spans="1:5" ht="13.8" thickBot="1" x14ac:dyDescent="0.3">
      <c r="A48" s="210" t="s">
        <v>130</v>
      </c>
      <c r="B48" s="211" t="str">
        <f>+B38</f>
        <v>2019.</v>
      </c>
      <c r="C48" s="211" t="str">
        <f t="shared" ref="C48:D48" si="3">+C38</f>
        <v>2020.</v>
      </c>
      <c r="D48" s="211" t="str">
        <f t="shared" si="3"/>
        <v>2020. után</v>
      </c>
      <c r="E48" s="212" t="s">
        <v>51</v>
      </c>
    </row>
    <row r="49" spans="1:5" x14ac:dyDescent="0.25">
      <c r="A49" s="213" t="s">
        <v>131</v>
      </c>
      <c r="B49" s="87"/>
      <c r="C49" s="87"/>
      <c r="D49" s="87"/>
      <c r="E49" s="214">
        <f t="shared" ref="E49:E55" si="4">SUM(B49:D49)</f>
        <v>0</v>
      </c>
    </row>
    <row r="50" spans="1:5" x14ac:dyDescent="0.25">
      <c r="A50" s="215" t="s">
        <v>144</v>
      </c>
      <c r="B50" s="88"/>
      <c r="C50" s="88"/>
      <c r="D50" s="88"/>
      <c r="E50" s="216">
        <f t="shared" si="4"/>
        <v>0</v>
      </c>
    </row>
    <row r="51" spans="1:5" x14ac:dyDescent="0.25">
      <c r="A51" s="217" t="s">
        <v>132</v>
      </c>
      <c r="B51" s="89">
        <v>27110243</v>
      </c>
      <c r="C51" s="89"/>
      <c r="D51" s="89"/>
      <c r="E51" s="218">
        <f t="shared" si="4"/>
        <v>27110243</v>
      </c>
    </row>
    <row r="52" spans="1:5" x14ac:dyDescent="0.25">
      <c r="A52" s="217" t="s">
        <v>146</v>
      </c>
      <c r="B52" s="89"/>
      <c r="C52" s="89"/>
      <c r="D52" s="89"/>
      <c r="E52" s="218">
        <f t="shared" si="4"/>
        <v>0</v>
      </c>
    </row>
    <row r="53" spans="1:5" x14ac:dyDescent="0.25">
      <c r="A53" s="217" t="s">
        <v>133</v>
      </c>
      <c r="B53" s="89"/>
      <c r="C53" s="89"/>
      <c r="D53" s="89"/>
      <c r="E53" s="218">
        <f t="shared" si="4"/>
        <v>0</v>
      </c>
    </row>
    <row r="54" spans="1:5" x14ac:dyDescent="0.25">
      <c r="A54" s="217" t="s">
        <v>134</v>
      </c>
      <c r="B54" s="89"/>
      <c r="C54" s="89"/>
      <c r="D54" s="89"/>
      <c r="E54" s="218">
        <f t="shared" si="4"/>
        <v>0</v>
      </c>
    </row>
    <row r="55" spans="1:5" ht="13.8" thickBot="1" x14ac:dyDescent="0.3">
      <c r="A55" s="90"/>
      <c r="B55" s="91"/>
      <c r="C55" s="91"/>
      <c r="D55" s="91"/>
      <c r="E55" s="218">
        <f t="shared" si="4"/>
        <v>0</v>
      </c>
    </row>
    <row r="56" spans="1:5" ht="13.8" thickBot="1" x14ac:dyDescent="0.3">
      <c r="A56" s="219" t="s">
        <v>136</v>
      </c>
      <c r="B56" s="220">
        <f>B49+SUM(B51:B55)</f>
        <v>27110243</v>
      </c>
      <c r="C56" s="220">
        <f>C49+SUM(C51:C55)</f>
        <v>0</v>
      </c>
      <c r="D56" s="220">
        <f>D49+SUM(D51:D55)</f>
        <v>0</v>
      </c>
      <c r="E56" s="221">
        <f>E49+SUM(E51:E55)</f>
        <v>27110243</v>
      </c>
    </row>
    <row r="57" spans="1:5" ht="13.8" thickBot="1" x14ac:dyDescent="0.3">
      <c r="A57" s="49"/>
      <c r="B57" s="49"/>
      <c r="C57" s="49"/>
      <c r="D57" s="49"/>
      <c r="E57" s="49"/>
    </row>
    <row r="58" spans="1:5" ht="13.8" thickBot="1" x14ac:dyDescent="0.3">
      <c r="A58" s="210" t="s">
        <v>135</v>
      </c>
      <c r="B58" s="211" t="str">
        <f>+B48</f>
        <v>2019.</v>
      </c>
      <c r="C58" s="211" t="str">
        <f>+C48</f>
        <v>2020.</v>
      </c>
      <c r="D58" s="211" t="str">
        <f>+D48</f>
        <v>2020. után</v>
      </c>
      <c r="E58" s="212" t="s">
        <v>51</v>
      </c>
    </row>
    <row r="59" spans="1:5" x14ac:dyDescent="0.25">
      <c r="A59" s="213" t="s">
        <v>140</v>
      </c>
      <c r="B59" s="87"/>
      <c r="C59" s="87"/>
      <c r="D59" s="87"/>
      <c r="E59" s="214">
        <f>SUM(B59:D59)</f>
        <v>0</v>
      </c>
    </row>
    <row r="60" spans="1:5" x14ac:dyDescent="0.25">
      <c r="A60" s="222" t="s">
        <v>141</v>
      </c>
      <c r="B60" s="89">
        <v>4832095</v>
      </c>
      <c r="C60" s="89"/>
      <c r="D60" s="89"/>
      <c r="E60" s="218">
        <f>SUM(B60:D60)</f>
        <v>4832095</v>
      </c>
    </row>
    <row r="61" spans="1:5" x14ac:dyDescent="0.25">
      <c r="A61" s="217" t="s">
        <v>142</v>
      </c>
      <c r="B61" s="89">
        <v>34963</v>
      </c>
      <c r="C61" s="89"/>
      <c r="D61" s="89"/>
      <c r="E61" s="218">
        <f>SUM(B61:D61)</f>
        <v>34963</v>
      </c>
    </row>
    <row r="62" spans="1:5" x14ac:dyDescent="0.25">
      <c r="A62" s="217" t="s">
        <v>143</v>
      </c>
      <c r="B62" s="89"/>
      <c r="C62" s="89"/>
      <c r="D62" s="89"/>
      <c r="E62" s="218">
        <f>SUM(B62:D62)</f>
        <v>0</v>
      </c>
    </row>
    <row r="63" spans="1:5" ht="13.8" thickBot="1" x14ac:dyDescent="0.3">
      <c r="A63" s="90" t="s">
        <v>186</v>
      </c>
      <c r="B63" s="91">
        <v>22243185</v>
      </c>
      <c r="C63" s="91"/>
      <c r="D63" s="91"/>
      <c r="E63" s="218">
        <f>SUM(B63:D63)</f>
        <v>22243185</v>
      </c>
    </row>
    <row r="64" spans="1:5" ht="13.8" thickBot="1" x14ac:dyDescent="0.3">
      <c r="A64" s="219" t="s">
        <v>52</v>
      </c>
      <c r="B64" s="220">
        <f>SUM(B59:B63)</f>
        <v>27110243</v>
      </c>
      <c r="C64" s="220">
        <f>SUM(C59:C63)</f>
        <v>0</v>
      </c>
      <c r="D64" s="220">
        <f>SUM(D59:D63)</f>
        <v>0</v>
      </c>
      <c r="E64" s="221">
        <f>SUM(E59:E63)</f>
        <v>27110243</v>
      </c>
    </row>
    <row r="65" spans="1:5" x14ac:dyDescent="0.25">
      <c r="A65" s="209"/>
      <c r="B65" s="209"/>
      <c r="C65" s="209"/>
      <c r="D65" s="209"/>
      <c r="E65" s="209"/>
    </row>
    <row r="66" spans="1:5" ht="29.4" customHeight="1" x14ac:dyDescent="0.3">
      <c r="A66" s="559" t="s">
        <v>137</v>
      </c>
      <c r="B66" s="1585" t="s">
        <v>1120</v>
      </c>
      <c r="C66" s="1585"/>
      <c r="D66" s="1585"/>
      <c r="E66" s="1585"/>
    </row>
    <row r="67" spans="1:5" ht="14.4" thickBot="1" x14ac:dyDescent="0.35">
      <c r="A67" s="209"/>
      <c r="B67" s="209"/>
      <c r="C67" s="209"/>
      <c r="D67" s="1577">
        <f>D46</f>
        <v>0</v>
      </c>
      <c r="E67" s="1577"/>
    </row>
    <row r="68" spans="1:5" ht="13.8" thickBot="1" x14ac:dyDescent="0.3">
      <c r="A68" s="210" t="s">
        <v>130</v>
      </c>
      <c r="B68" s="211" t="str">
        <f>+B58</f>
        <v>2019.</v>
      </c>
      <c r="C68" s="211" t="str">
        <f t="shared" ref="C68:D68" si="5">+C58</f>
        <v>2020.</v>
      </c>
      <c r="D68" s="211" t="str">
        <f t="shared" si="5"/>
        <v>2020. után</v>
      </c>
      <c r="E68" s="212" t="s">
        <v>51</v>
      </c>
    </row>
    <row r="69" spans="1:5" x14ac:dyDescent="0.25">
      <c r="A69" s="213" t="s">
        <v>131</v>
      </c>
      <c r="B69" s="87"/>
      <c r="C69" s="87"/>
      <c r="D69" s="87"/>
      <c r="E69" s="214">
        <f t="shared" ref="E69:E75" si="6">SUM(B69:D69)</f>
        <v>0</v>
      </c>
    </row>
    <row r="70" spans="1:5" x14ac:dyDescent="0.25">
      <c r="A70" s="215" t="s">
        <v>144</v>
      </c>
      <c r="B70" s="88"/>
      <c r="C70" s="88"/>
      <c r="D70" s="88"/>
      <c r="E70" s="216">
        <f t="shared" si="6"/>
        <v>0</v>
      </c>
    </row>
    <row r="71" spans="1:5" x14ac:dyDescent="0.25">
      <c r="A71" s="217" t="s">
        <v>132</v>
      </c>
      <c r="B71" s="89">
        <v>11612484</v>
      </c>
      <c r="C71" s="89"/>
      <c r="D71" s="89"/>
      <c r="E71" s="218">
        <f t="shared" si="6"/>
        <v>11612484</v>
      </c>
    </row>
    <row r="72" spans="1:5" x14ac:dyDescent="0.25">
      <c r="A72" s="217" t="s">
        <v>146</v>
      </c>
      <c r="B72" s="89"/>
      <c r="C72" s="89"/>
      <c r="D72" s="89"/>
      <c r="E72" s="218">
        <f t="shared" si="6"/>
        <v>0</v>
      </c>
    </row>
    <row r="73" spans="1:5" x14ac:dyDescent="0.25">
      <c r="A73" s="217" t="s">
        <v>133</v>
      </c>
      <c r="B73" s="89"/>
      <c r="C73" s="89"/>
      <c r="D73" s="89"/>
      <c r="E73" s="218">
        <f t="shared" si="6"/>
        <v>0</v>
      </c>
    </row>
    <row r="74" spans="1:5" x14ac:dyDescent="0.25">
      <c r="A74" s="217" t="s">
        <v>134</v>
      </c>
      <c r="B74" s="89"/>
      <c r="C74" s="89"/>
      <c r="D74" s="89"/>
      <c r="E74" s="218">
        <f t="shared" si="6"/>
        <v>0</v>
      </c>
    </row>
    <row r="75" spans="1:5" ht="13.8" thickBot="1" x14ac:dyDescent="0.3">
      <c r="A75" s="90"/>
      <c r="B75" s="91"/>
      <c r="C75" s="91"/>
      <c r="D75" s="91"/>
      <c r="E75" s="218">
        <f t="shared" si="6"/>
        <v>0</v>
      </c>
    </row>
    <row r="76" spans="1:5" ht="13.8" thickBot="1" x14ac:dyDescent="0.3">
      <c r="A76" s="219" t="s">
        <v>136</v>
      </c>
      <c r="B76" s="220">
        <f>B69+SUM(B71:B75)</f>
        <v>11612484</v>
      </c>
      <c r="C76" s="220">
        <f>C69+SUM(C71:C75)</f>
        <v>0</v>
      </c>
      <c r="D76" s="220">
        <f>D69+SUM(D71:D75)</f>
        <v>0</v>
      </c>
      <c r="E76" s="221">
        <f>E69+SUM(E71:E75)</f>
        <v>11612484</v>
      </c>
    </row>
    <row r="77" spans="1:5" ht="13.8" thickBot="1" x14ac:dyDescent="0.3">
      <c r="A77" s="49"/>
      <c r="B77" s="49"/>
      <c r="C77" s="49"/>
      <c r="D77" s="49"/>
      <c r="E77" s="49"/>
    </row>
    <row r="78" spans="1:5" ht="13.8" thickBot="1" x14ac:dyDescent="0.3">
      <c r="A78" s="210" t="s">
        <v>135</v>
      </c>
      <c r="B78" s="211" t="str">
        <f>+B68</f>
        <v>2019.</v>
      </c>
      <c r="C78" s="211" t="str">
        <f>+C68</f>
        <v>2020.</v>
      </c>
      <c r="D78" s="211" t="str">
        <f>+D68</f>
        <v>2020. után</v>
      </c>
      <c r="E78" s="212" t="s">
        <v>51</v>
      </c>
    </row>
    <row r="79" spans="1:5" x14ac:dyDescent="0.25">
      <c r="A79" s="213" t="s">
        <v>140</v>
      </c>
      <c r="B79" s="87">
        <v>1745469</v>
      </c>
      <c r="C79" s="87"/>
      <c r="D79" s="87"/>
      <c r="E79" s="214">
        <f>SUM(B79:D79)</f>
        <v>1745469</v>
      </c>
    </row>
    <row r="80" spans="1:5" x14ac:dyDescent="0.25">
      <c r="A80" s="222" t="s">
        <v>141</v>
      </c>
      <c r="B80" s="89">
        <v>5884582</v>
      </c>
      <c r="C80" s="89"/>
      <c r="D80" s="89"/>
      <c r="E80" s="218">
        <f>SUM(B80:D80)</f>
        <v>5884582</v>
      </c>
    </row>
    <row r="81" spans="1:5" x14ac:dyDescent="0.25">
      <c r="A81" s="217" t="s">
        <v>142</v>
      </c>
      <c r="B81" s="89">
        <v>3982433</v>
      </c>
      <c r="C81" s="89"/>
      <c r="D81" s="89"/>
      <c r="E81" s="218">
        <f>SUM(B81:D81)</f>
        <v>3982433</v>
      </c>
    </row>
    <row r="82" spans="1:5" x14ac:dyDescent="0.25">
      <c r="A82" s="217" t="s">
        <v>143</v>
      </c>
      <c r="B82" s="89"/>
      <c r="C82" s="89"/>
      <c r="D82" s="89"/>
      <c r="E82" s="218">
        <f>SUM(B82:D82)</f>
        <v>0</v>
      </c>
    </row>
    <row r="83" spans="1:5" ht="13.8" thickBot="1" x14ac:dyDescent="0.3">
      <c r="A83" s="90" t="s">
        <v>186</v>
      </c>
      <c r="B83" s="91"/>
      <c r="C83" s="91"/>
      <c r="D83" s="91"/>
      <c r="E83" s="218">
        <f>SUM(B83:D83)</f>
        <v>0</v>
      </c>
    </row>
    <row r="84" spans="1:5" ht="13.8" thickBot="1" x14ac:dyDescent="0.3">
      <c r="A84" s="219" t="s">
        <v>52</v>
      </c>
      <c r="B84" s="220">
        <f>SUM(B79:B83)</f>
        <v>11612484</v>
      </c>
      <c r="C84" s="220">
        <f>SUM(C79:C83)</f>
        <v>0</v>
      </c>
      <c r="D84" s="220">
        <f>SUM(D79:D83)</f>
        <v>0</v>
      </c>
      <c r="E84" s="221">
        <f>SUM(E79:E83)</f>
        <v>11612484</v>
      </c>
    </row>
    <row r="85" spans="1:5" x14ac:dyDescent="0.25">
      <c r="A85" s="1444"/>
      <c r="B85" s="1445"/>
      <c r="C85" s="1445"/>
      <c r="D85" s="1445"/>
      <c r="E85" s="1445"/>
    </row>
    <row r="86" spans="1:5" ht="29.4" customHeight="1" x14ac:dyDescent="0.3">
      <c r="A86" s="559" t="s">
        <v>137</v>
      </c>
      <c r="B86" s="1585" t="s">
        <v>1121</v>
      </c>
      <c r="C86" s="1585"/>
      <c r="D86" s="1585"/>
      <c r="E86" s="1585"/>
    </row>
    <row r="87" spans="1:5" ht="14.4" thickBot="1" x14ac:dyDescent="0.35">
      <c r="A87" s="209"/>
      <c r="B87" s="209"/>
      <c r="C87" s="209"/>
      <c r="D87" s="1577">
        <f>D66</f>
        <v>0</v>
      </c>
      <c r="E87" s="1577"/>
    </row>
    <row r="88" spans="1:5" ht="13.8" thickBot="1" x14ac:dyDescent="0.3">
      <c r="A88" s="210" t="s">
        <v>130</v>
      </c>
      <c r="B88" s="211" t="str">
        <f>+B78</f>
        <v>2019.</v>
      </c>
      <c r="C88" s="211" t="str">
        <f t="shared" ref="C88:D88" si="7">+C78</f>
        <v>2020.</v>
      </c>
      <c r="D88" s="211" t="str">
        <f t="shared" si="7"/>
        <v>2020. után</v>
      </c>
      <c r="E88" s="212" t="s">
        <v>51</v>
      </c>
    </row>
    <row r="89" spans="1:5" x14ac:dyDescent="0.25">
      <c r="A89" s="213" t="s">
        <v>131</v>
      </c>
      <c r="B89" s="87"/>
      <c r="C89" s="87"/>
      <c r="D89" s="87"/>
      <c r="E89" s="214">
        <f t="shared" ref="E89:E95" si="8">SUM(B89:D89)</f>
        <v>0</v>
      </c>
    </row>
    <row r="90" spans="1:5" x14ac:dyDescent="0.25">
      <c r="A90" s="215" t="s">
        <v>144</v>
      </c>
      <c r="B90" s="88"/>
      <c r="C90" s="88"/>
      <c r="D90" s="88"/>
      <c r="E90" s="216">
        <f t="shared" si="8"/>
        <v>0</v>
      </c>
    </row>
    <row r="91" spans="1:5" x14ac:dyDescent="0.25">
      <c r="A91" s="217" t="s">
        <v>132</v>
      </c>
      <c r="B91" s="89">
        <v>7220499</v>
      </c>
      <c r="C91" s="89"/>
      <c r="D91" s="89"/>
      <c r="E91" s="218">
        <f t="shared" si="8"/>
        <v>7220499</v>
      </c>
    </row>
    <row r="92" spans="1:5" x14ac:dyDescent="0.25">
      <c r="A92" s="217" t="s">
        <v>146</v>
      </c>
      <c r="B92" s="89"/>
      <c r="C92" s="89"/>
      <c r="D92" s="89"/>
      <c r="E92" s="218">
        <f t="shared" si="8"/>
        <v>0</v>
      </c>
    </row>
    <row r="93" spans="1:5" x14ac:dyDescent="0.25">
      <c r="A93" s="217" t="s">
        <v>133</v>
      </c>
      <c r="B93" s="89"/>
      <c r="C93" s="89"/>
      <c r="D93" s="89"/>
      <c r="E93" s="218">
        <f t="shared" si="8"/>
        <v>0</v>
      </c>
    </row>
    <row r="94" spans="1:5" x14ac:dyDescent="0.25">
      <c r="A94" s="217" t="s">
        <v>134</v>
      </c>
      <c r="B94" s="89"/>
      <c r="C94" s="89"/>
      <c r="D94" s="89"/>
      <c r="E94" s="218">
        <f t="shared" si="8"/>
        <v>0</v>
      </c>
    </row>
    <row r="95" spans="1:5" ht="13.8" thickBot="1" x14ac:dyDescent="0.3">
      <c r="A95" s="90"/>
      <c r="B95" s="91"/>
      <c r="C95" s="91"/>
      <c r="D95" s="91"/>
      <c r="E95" s="218">
        <f t="shared" si="8"/>
        <v>0</v>
      </c>
    </row>
    <row r="96" spans="1:5" ht="13.8" thickBot="1" x14ac:dyDescent="0.3">
      <c r="A96" s="219" t="s">
        <v>136</v>
      </c>
      <c r="B96" s="220">
        <f>B89+SUM(B91:B95)</f>
        <v>7220499</v>
      </c>
      <c r="C96" s="220">
        <f>C89+SUM(C91:C95)</f>
        <v>0</v>
      </c>
      <c r="D96" s="220">
        <f>D89+SUM(D91:D95)</f>
        <v>0</v>
      </c>
      <c r="E96" s="221">
        <f>E89+SUM(E91:E95)</f>
        <v>7220499</v>
      </c>
    </row>
    <row r="97" spans="1:8" ht="13.8" thickBot="1" x14ac:dyDescent="0.3">
      <c r="A97" s="49"/>
      <c r="B97" s="49"/>
      <c r="C97" s="49"/>
      <c r="D97" s="49"/>
      <c r="E97" s="49"/>
    </row>
    <row r="98" spans="1:8" ht="13.8" thickBot="1" x14ac:dyDescent="0.3">
      <c r="A98" s="210" t="s">
        <v>135</v>
      </c>
      <c r="B98" s="211" t="str">
        <f>+B88</f>
        <v>2019.</v>
      </c>
      <c r="C98" s="211" t="str">
        <f>+C88</f>
        <v>2020.</v>
      </c>
      <c r="D98" s="211" t="str">
        <f>+D88</f>
        <v>2020. után</v>
      </c>
      <c r="E98" s="212" t="s">
        <v>51</v>
      </c>
    </row>
    <row r="99" spans="1:8" x14ac:dyDescent="0.25">
      <c r="A99" s="213" t="s">
        <v>140</v>
      </c>
      <c r="B99" s="87">
        <v>4505069</v>
      </c>
      <c r="C99" s="87"/>
      <c r="D99" s="87"/>
      <c r="E99" s="214">
        <f>SUM(B99:D99)</f>
        <v>4505069</v>
      </c>
    </row>
    <row r="100" spans="1:8" x14ac:dyDescent="0.25">
      <c r="A100" s="222" t="s">
        <v>141</v>
      </c>
      <c r="B100" s="89">
        <v>598170</v>
      </c>
      <c r="C100" s="89"/>
      <c r="D100" s="89"/>
      <c r="E100" s="218">
        <f>SUM(B100:D100)</f>
        <v>598170</v>
      </c>
    </row>
    <row r="101" spans="1:8" x14ac:dyDescent="0.25">
      <c r="A101" s="217" t="s">
        <v>142</v>
      </c>
      <c r="B101" s="89">
        <v>2117260</v>
      </c>
      <c r="C101" s="89"/>
      <c r="D101" s="89"/>
      <c r="E101" s="218">
        <f>SUM(B101:D101)</f>
        <v>2117260</v>
      </c>
    </row>
    <row r="102" spans="1:8" x14ac:dyDescent="0.25">
      <c r="A102" s="217" t="s">
        <v>143</v>
      </c>
      <c r="B102" s="89"/>
      <c r="C102" s="89"/>
      <c r="D102" s="89"/>
      <c r="E102" s="218">
        <f>SUM(B102:D102)</f>
        <v>0</v>
      </c>
    </row>
    <row r="103" spans="1:8" ht="13.8" thickBot="1" x14ac:dyDescent="0.3">
      <c r="A103" s="90" t="s">
        <v>186</v>
      </c>
      <c r="B103" s="91"/>
      <c r="C103" s="91"/>
      <c r="D103" s="91"/>
      <c r="E103" s="218">
        <f>SUM(B103:D103)</f>
        <v>0</v>
      </c>
    </row>
    <row r="104" spans="1:8" ht="13.8" thickBot="1" x14ac:dyDescent="0.3">
      <c r="A104" s="219" t="s">
        <v>52</v>
      </c>
      <c r="B104" s="220">
        <f>SUM(B99:B103)</f>
        <v>7220499</v>
      </c>
      <c r="C104" s="220">
        <f>SUM(C99:C103)</f>
        <v>0</v>
      </c>
      <c r="D104" s="220">
        <f>SUM(D99:D103)</f>
        <v>0</v>
      </c>
      <c r="E104" s="221">
        <f>SUM(E99:E103)</f>
        <v>7220499</v>
      </c>
    </row>
    <row r="105" spans="1:8" x14ac:dyDescent="0.25">
      <c r="A105" s="1444"/>
      <c r="B105" s="1445"/>
      <c r="C105" s="1445"/>
      <c r="D105" s="1445"/>
      <c r="E105" s="1445"/>
    </row>
    <row r="106" spans="1:8" ht="13.8" x14ac:dyDescent="0.25">
      <c r="A106" s="1588" t="str">
        <f>+CONCATENATE("Önkormányzaton kívüli EU-s projektekhez történő hozzájárulás ",LEFT(KV_ÖSSZEFÜGGÉSEK!A5,4),". évi előirányzat")</f>
        <v>Önkormányzaton kívüli EU-s projektekhez történő hozzájárulás 2019. évi előirányzat</v>
      </c>
      <c r="B106" s="1588"/>
      <c r="C106" s="1588"/>
      <c r="D106" s="1588"/>
      <c r="E106" s="1588"/>
    </row>
    <row r="107" spans="1:8" ht="13.8" thickBot="1" x14ac:dyDescent="0.3">
      <c r="A107" s="209"/>
      <c r="B107" s="209"/>
      <c r="C107" s="209"/>
      <c r="D107" s="209"/>
      <c r="E107" s="209"/>
    </row>
    <row r="108" spans="1:8" ht="13.8" thickBot="1" x14ac:dyDescent="0.3">
      <c r="A108" s="1602" t="s">
        <v>138</v>
      </c>
      <c r="B108" s="1603"/>
      <c r="C108" s="1604"/>
      <c r="D108" s="1605" t="s">
        <v>564</v>
      </c>
      <c r="E108" s="1606"/>
      <c r="H108" s="47"/>
    </row>
    <row r="109" spans="1:8" x14ac:dyDescent="0.25">
      <c r="A109" s="1599"/>
      <c r="B109" s="1600"/>
      <c r="C109" s="1601"/>
      <c r="D109" s="1591"/>
      <c r="E109" s="1592"/>
    </row>
    <row r="110" spans="1:8" ht="13.8" thickBot="1" x14ac:dyDescent="0.3">
      <c r="A110" s="1596"/>
      <c r="B110" s="1597"/>
      <c r="C110" s="1598"/>
      <c r="D110" s="1589"/>
      <c r="E110" s="1590"/>
    </row>
    <row r="111" spans="1:8" ht="13.8" thickBot="1" x14ac:dyDescent="0.3">
      <c r="A111" s="1593" t="s">
        <v>52</v>
      </c>
      <c r="B111" s="1594"/>
      <c r="C111" s="1595"/>
      <c r="D111" s="1586">
        <f>SUM(D109:E110)</f>
        <v>0</v>
      </c>
      <c r="E111" s="1587"/>
    </row>
    <row r="112" spans="1:8" x14ac:dyDescent="0.25">
      <c r="A112" s="159"/>
      <c r="B112" s="159"/>
      <c r="C112" s="159"/>
      <c r="D112" s="159"/>
      <c r="E112" s="159"/>
    </row>
    <row r="113" spans="1:5" x14ac:dyDescent="0.25">
      <c r="A113" s="159"/>
      <c r="B113" s="159"/>
      <c r="C113" s="159"/>
      <c r="D113" s="159"/>
      <c r="E113" s="159"/>
    </row>
    <row r="114" spans="1:5" x14ac:dyDescent="0.25">
      <c r="A114" s="159"/>
      <c r="B114" s="159"/>
      <c r="C114" s="159"/>
      <c r="D114" s="159"/>
      <c r="E114" s="159"/>
    </row>
    <row r="115" spans="1:5" x14ac:dyDescent="0.25">
      <c r="A115" s="159"/>
      <c r="B115" s="159"/>
      <c r="C115" s="159"/>
      <c r="D115" s="159"/>
      <c r="E115" s="159"/>
    </row>
    <row r="116" spans="1:5" x14ac:dyDescent="0.25">
      <c r="A116" s="159"/>
      <c r="B116" s="159"/>
      <c r="C116" s="159"/>
      <c r="D116" s="159"/>
      <c r="E116" s="159"/>
    </row>
    <row r="117" spans="1:5" x14ac:dyDescent="0.25">
      <c r="A117" s="159"/>
      <c r="B117" s="159"/>
      <c r="C117" s="159"/>
      <c r="D117" s="159"/>
      <c r="E117" s="159"/>
    </row>
    <row r="118" spans="1:5" x14ac:dyDescent="0.25">
      <c r="A118" s="159"/>
      <c r="B118" s="159"/>
      <c r="C118" s="159"/>
      <c r="D118" s="159"/>
      <c r="E118" s="159"/>
    </row>
    <row r="119" spans="1:5" x14ac:dyDescent="0.25">
      <c r="A119" s="159"/>
      <c r="B119" s="159"/>
      <c r="C119" s="159"/>
      <c r="D119" s="159"/>
      <c r="E119" s="159"/>
    </row>
    <row r="120" spans="1:5" x14ac:dyDescent="0.25">
      <c r="A120" s="159"/>
      <c r="B120" s="159"/>
      <c r="C120" s="159"/>
      <c r="D120" s="159"/>
      <c r="E120" s="159"/>
    </row>
    <row r="121" spans="1:5" x14ac:dyDescent="0.25">
      <c r="A121" s="159"/>
      <c r="B121" s="159"/>
      <c r="C121" s="159"/>
      <c r="D121" s="159"/>
      <c r="E121" s="159"/>
    </row>
    <row r="122" spans="1:5" x14ac:dyDescent="0.25">
      <c r="A122" s="159"/>
      <c r="B122" s="159"/>
      <c r="C122" s="159"/>
      <c r="D122" s="159"/>
      <c r="E122" s="159"/>
    </row>
    <row r="123" spans="1:5" x14ac:dyDescent="0.25">
      <c r="A123" s="159"/>
      <c r="B123" s="159"/>
      <c r="C123" s="159"/>
      <c r="D123" s="159"/>
      <c r="E123" s="159"/>
    </row>
    <row r="124" spans="1:5" x14ac:dyDescent="0.25">
      <c r="A124" s="159"/>
      <c r="B124" s="159"/>
      <c r="C124" s="159"/>
      <c r="D124" s="159"/>
      <c r="E124" s="159"/>
    </row>
    <row r="125" spans="1:5" x14ac:dyDescent="0.25">
      <c r="A125" s="159"/>
      <c r="B125" s="159"/>
      <c r="C125" s="159"/>
      <c r="D125" s="159"/>
      <c r="E125" s="159"/>
    </row>
    <row r="126" spans="1:5" x14ac:dyDescent="0.25">
      <c r="A126" s="159"/>
      <c r="B126" s="159"/>
      <c r="C126" s="159"/>
      <c r="D126" s="159"/>
      <c r="E126" s="159"/>
    </row>
    <row r="127" spans="1:5" x14ac:dyDescent="0.25">
      <c r="A127" s="159"/>
      <c r="B127" s="159"/>
      <c r="C127" s="159"/>
      <c r="D127" s="159"/>
      <c r="E127" s="159"/>
    </row>
    <row r="128" spans="1:5" x14ac:dyDescent="0.25">
      <c r="A128" s="159"/>
      <c r="B128" s="159"/>
      <c r="C128" s="159"/>
      <c r="D128" s="159"/>
      <c r="E128" s="159"/>
    </row>
    <row r="129" spans="1:5" x14ac:dyDescent="0.25">
      <c r="A129" s="159"/>
      <c r="B129" s="159"/>
      <c r="C129" s="159"/>
      <c r="D129" s="159"/>
      <c r="E129" s="159"/>
    </row>
    <row r="130" spans="1:5" x14ac:dyDescent="0.25">
      <c r="A130" s="159"/>
      <c r="B130" s="159"/>
      <c r="C130" s="159"/>
      <c r="D130" s="159"/>
      <c r="E130" s="159"/>
    </row>
    <row r="131" spans="1:5" x14ac:dyDescent="0.25">
      <c r="A131" s="159"/>
      <c r="B131" s="159"/>
      <c r="C131" s="159"/>
      <c r="D131" s="159"/>
      <c r="E131" s="159"/>
    </row>
    <row r="132" spans="1:5" x14ac:dyDescent="0.25">
      <c r="A132" s="159"/>
      <c r="B132" s="159"/>
      <c r="C132" s="159"/>
      <c r="D132" s="159"/>
      <c r="E132" s="159"/>
    </row>
    <row r="133" spans="1:5" x14ac:dyDescent="0.25">
      <c r="A133" s="159"/>
      <c r="B133" s="159"/>
      <c r="C133" s="159"/>
      <c r="D133" s="159"/>
      <c r="E133" s="159"/>
    </row>
    <row r="134" spans="1:5" x14ac:dyDescent="0.25">
      <c r="A134" s="159"/>
      <c r="B134" s="159"/>
      <c r="C134" s="159"/>
      <c r="D134" s="159"/>
      <c r="E134" s="159"/>
    </row>
    <row r="135" spans="1:5" x14ac:dyDescent="0.25">
      <c r="A135" s="159"/>
      <c r="B135" s="159"/>
      <c r="C135" s="159"/>
      <c r="D135" s="159"/>
      <c r="E135" s="159"/>
    </row>
    <row r="136" spans="1:5" x14ac:dyDescent="0.25">
      <c r="A136" s="159"/>
      <c r="B136" s="159"/>
      <c r="C136" s="159"/>
      <c r="D136" s="159"/>
      <c r="E136" s="159"/>
    </row>
    <row r="137" spans="1:5" x14ac:dyDescent="0.25">
      <c r="A137" s="159"/>
      <c r="B137" s="159"/>
      <c r="C137" s="159"/>
      <c r="D137" s="159"/>
      <c r="E137" s="159"/>
    </row>
    <row r="138" spans="1:5" x14ac:dyDescent="0.25">
      <c r="A138" s="159"/>
      <c r="B138" s="159"/>
      <c r="C138" s="159"/>
      <c r="D138" s="159"/>
      <c r="E138" s="159"/>
    </row>
    <row r="139" spans="1:5" x14ac:dyDescent="0.25">
      <c r="A139" s="159"/>
      <c r="B139" s="159"/>
      <c r="C139" s="159"/>
      <c r="D139" s="159"/>
      <c r="E139" s="159"/>
    </row>
    <row r="140" spans="1:5" x14ac:dyDescent="0.25">
      <c r="A140" s="159"/>
      <c r="B140" s="159"/>
      <c r="C140" s="159"/>
      <c r="D140" s="159"/>
      <c r="E140" s="159"/>
    </row>
    <row r="141" spans="1:5" x14ac:dyDescent="0.25">
      <c r="A141" s="159"/>
      <c r="B141" s="159"/>
      <c r="C141" s="159"/>
      <c r="D141" s="159"/>
      <c r="E141" s="159"/>
    </row>
    <row r="142" spans="1:5" x14ac:dyDescent="0.25">
      <c r="A142" s="159"/>
      <c r="B142" s="159"/>
      <c r="C142" s="159"/>
      <c r="D142" s="159"/>
      <c r="E142" s="159"/>
    </row>
    <row r="143" spans="1:5" x14ac:dyDescent="0.25">
      <c r="A143" s="159"/>
      <c r="B143" s="159"/>
      <c r="C143" s="159"/>
      <c r="D143" s="159"/>
      <c r="E143" s="159"/>
    </row>
    <row r="144" spans="1:5" x14ac:dyDescent="0.25">
      <c r="A144" s="159"/>
      <c r="B144" s="159"/>
      <c r="C144" s="159"/>
      <c r="D144" s="159"/>
      <c r="E144" s="159"/>
    </row>
    <row r="145" spans="1:5" x14ac:dyDescent="0.25">
      <c r="A145" s="159"/>
      <c r="B145" s="159"/>
      <c r="C145" s="159"/>
      <c r="D145" s="159"/>
      <c r="E145" s="159"/>
    </row>
    <row r="146" spans="1:5" x14ac:dyDescent="0.25">
      <c r="A146" s="159"/>
      <c r="B146" s="159"/>
      <c r="C146" s="159"/>
      <c r="D146" s="159"/>
      <c r="E146" s="159"/>
    </row>
    <row r="147" spans="1:5" x14ac:dyDescent="0.25">
      <c r="A147" s="159"/>
      <c r="B147" s="159"/>
      <c r="C147" s="159"/>
      <c r="D147" s="159"/>
      <c r="E147" s="159"/>
    </row>
    <row r="148" spans="1:5" x14ac:dyDescent="0.25">
      <c r="A148" s="159"/>
      <c r="B148" s="159"/>
      <c r="C148" s="159"/>
      <c r="D148" s="159"/>
      <c r="E148" s="159"/>
    </row>
    <row r="149" spans="1:5" x14ac:dyDescent="0.25">
      <c r="A149" s="159"/>
      <c r="B149" s="159"/>
      <c r="C149" s="159"/>
      <c r="D149" s="159"/>
      <c r="E149" s="159"/>
    </row>
    <row r="150" spans="1:5" x14ac:dyDescent="0.25">
      <c r="A150" s="159"/>
      <c r="B150" s="159"/>
      <c r="C150" s="159"/>
      <c r="D150" s="159"/>
      <c r="E150" s="159"/>
    </row>
    <row r="151" spans="1:5" x14ac:dyDescent="0.25">
      <c r="A151" s="159"/>
      <c r="B151" s="159"/>
      <c r="C151" s="159"/>
      <c r="D151" s="159"/>
      <c r="E151" s="159"/>
    </row>
    <row r="152" spans="1:5" x14ac:dyDescent="0.25">
      <c r="A152" s="159"/>
      <c r="B152" s="159"/>
      <c r="C152" s="159"/>
      <c r="D152" s="159"/>
      <c r="E152" s="159"/>
    </row>
    <row r="153" spans="1:5" x14ac:dyDescent="0.25">
      <c r="A153" s="159"/>
      <c r="B153" s="159"/>
      <c r="C153" s="159"/>
      <c r="D153" s="159"/>
      <c r="E153" s="159"/>
    </row>
    <row r="154" spans="1:5" x14ac:dyDescent="0.25">
      <c r="A154" s="159"/>
      <c r="B154" s="159"/>
      <c r="C154" s="159"/>
      <c r="D154" s="159"/>
      <c r="E154" s="159"/>
    </row>
    <row r="155" spans="1:5" x14ac:dyDescent="0.25">
      <c r="A155" s="159"/>
      <c r="B155" s="159"/>
      <c r="C155" s="159"/>
      <c r="D155" s="159"/>
      <c r="E155" s="159"/>
    </row>
    <row r="156" spans="1:5" x14ac:dyDescent="0.25">
      <c r="A156" s="159"/>
      <c r="B156" s="159"/>
      <c r="C156" s="159"/>
      <c r="D156" s="159"/>
      <c r="E156" s="159"/>
    </row>
    <row r="157" spans="1:5" x14ac:dyDescent="0.25">
      <c r="A157" s="159"/>
      <c r="B157" s="159"/>
      <c r="C157" s="159"/>
      <c r="D157" s="159"/>
      <c r="E157" s="159"/>
    </row>
    <row r="158" spans="1:5" x14ac:dyDescent="0.25">
      <c r="A158" s="159"/>
      <c r="B158" s="159"/>
      <c r="C158" s="159"/>
      <c r="D158" s="159"/>
      <c r="E158" s="159"/>
    </row>
    <row r="159" spans="1:5" x14ac:dyDescent="0.25">
      <c r="A159" s="159"/>
      <c r="B159" s="159"/>
      <c r="C159" s="159"/>
      <c r="D159" s="159"/>
      <c r="E159" s="159"/>
    </row>
    <row r="160" spans="1:5" x14ac:dyDescent="0.25">
      <c r="A160" s="159"/>
      <c r="B160" s="159"/>
      <c r="C160" s="159"/>
      <c r="D160" s="159"/>
      <c r="E160" s="159"/>
    </row>
    <row r="161" spans="1:5" x14ac:dyDescent="0.25">
      <c r="A161" s="159"/>
      <c r="B161" s="159"/>
      <c r="C161" s="159"/>
      <c r="D161" s="159"/>
      <c r="E161" s="159"/>
    </row>
    <row r="162" spans="1:5" x14ac:dyDescent="0.25">
      <c r="A162" s="159"/>
      <c r="B162" s="159"/>
      <c r="C162" s="159"/>
      <c r="D162" s="159"/>
      <c r="E162" s="159"/>
    </row>
    <row r="163" spans="1:5" x14ac:dyDescent="0.25">
      <c r="A163" s="159"/>
      <c r="B163" s="159"/>
      <c r="C163" s="159"/>
      <c r="D163" s="159"/>
      <c r="E163" s="159"/>
    </row>
    <row r="164" spans="1:5" x14ac:dyDescent="0.25">
      <c r="A164" s="159"/>
      <c r="B164" s="159"/>
      <c r="C164" s="159"/>
      <c r="D164" s="159"/>
      <c r="E164" s="159"/>
    </row>
    <row r="165" spans="1:5" x14ac:dyDescent="0.25">
      <c r="A165" s="159"/>
      <c r="B165" s="159"/>
      <c r="C165" s="159"/>
      <c r="D165" s="159"/>
      <c r="E165" s="159"/>
    </row>
    <row r="166" spans="1:5" x14ac:dyDescent="0.25">
      <c r="A166" s="159"/>
      <c r="B166" s="159"/>
      <c r="C166" s="159"/>
      <c r="D166" s="159"/>
      <c r="E166" s="159"/>
    </row>
    <row r="167" spans="1:5" x14ac:dyDescent="0.25">
      <c r="A167" s="159"/>
      <c r="B167" s="159"/>
      <c r="C167" s="159"/>
      <c r="D167" s="159"/>
      <c r="E167" s="159"/>
    </row>
    <row r="168" spans="1:5" x14ac:dyDescent="0.25">
      <c r="A168" s="159"/>
      <c r="B168" s="159"/>
      <c r="C168" s="159"/>
      <c r="D168" s="159"/>
      <c r="E168" s="159"/>
    </row>
    <row r="169" spans="1:5" x14ac:dyDescent="0.25">
      <c r="A169" s="159"/>
      <c r="B169" s="159"/>
      <c r="C169" s="159"/>
      <c r="D169" s="159"/>
      <c r="E169" s="159"/>
    </row>
    <row r="170" spans="1:5" x14ac:dyDescent="0.25">
      <c r="A170" s="159"/>
      <c r="B170" s="159"/>
      <c r="C170" s="159"/>
      <c r="D170" s="159"/>
      <c r="E170" s="159"/>
    </row>
    <row r="171" spans="1:5" x14ac:dyDescent="0.25">
      <c r="A171" s="159"/>
      <c r="B171" s="159"/>
      <c r="C171" s="159"/>
      <c r="D171" s="159"/>
      <c r="E171" s="159"/>
    </row>
    <row r="172" spans="1:5" x14ac:dyDescent="0.25">
      <c r="A172" s="159"/>
      <c r="B172" s="159"/>
      <c r="C172" s="159"/>
      <c r="D172" s="159"/>
      <c r="E172" s="159"/>
    </row>
    <row r="173" spans="1:5" x14ac:dyDescent="0.25">
      <c r="A173" s="159"/>
      <c r="B173" s="159"/>
      <c r="C173" s="159"/>
      <c r="D173" s="159"/>
      <c r="E173" s="159"/>
    </row>
    <row r="174" spans="1:5" x14ac:dyDescent="0.25">
      <c r="A174" s="159"/>
      <c r="B174" s="159"/>
      <c r="C174" s="159"/>
      <c r="D174" s="159"/>
      <c r="E174" s="159"/>
    </row>
    <row r="175" spans="1:5" x14ac:dyDescent="0.25">
      <c r="A175" s="159"/>
      <c r="B175" s="159"/>
      <c r="C175" s="159"/>
      <c r="D175" s="159"/>
      <c r="E175" s="159"/>
    </row>
    <row r="176" spans="1:5" x14ac:dyDescent="0.25">
      <c r="A176" s="159"/>
      <c r="B176" s="159"/>
      <c r="C176" s="159"/>
      <c r="D176" s="159"/>
      <c r="E176" s="159"/>
    </row>
    <row r="177" spans="1:5" x14ac:dyDescent="0.25">
      <c r="A177" s="159"/>
      <c r="B177" s="159"/>
      <c r="C177" s="159"/>
      <c r="D177" s="159"/>
      <c r="E177" s="159"/>
    </row>
    <row r="178" spans="1:5" x14ac:dyDescent="0.25">
      <c r="A178" s="159"/>
      <c r="B178" s="159"/>
      <c r="C178" s="159"/>
      <c r="D178" s="159"/>
      <c r="E178" s="159"/>
    </row>
    <row r="179" spans="1:5" x14ac:dyDescent="0.25">
      <c r="A179" s="159"/>
      <c r="B179" s="159"/>
      <c r="C179" s="159"/>
      <c r="D179" s="159"/>
      <c r="E179" s="159"/>
    </row>
    <row r="180" spans="1:5" x14ac:dyDescent="0.25">
      <c r="A180" s="159"/>
      <c r="B180" s="159"/>
      <c r="C180" s="159"/>
      <c r="D180" s="159"/>
      <c r="E180" s="159"/>
    </row>
    <row r="181" spans="1:5" x14ac:dyDescent="0.25">
      <c r="A181" s="159"/>
      <c r="B181" s="159"/>
      <c r="C181" s="159"/>
      <c r="D181" s="159"/>
      <c r="E181" s="159"/>
    </row>
    <row r="182" spans="1:5" x14ac:dyDescent="0.25">
      <c r="A182" s="159"/>
      <c r="B182" s="159"/>
      <c r="C182" s="159"/>
      <c r="D182" s="159"/>
      <c r="E182" s="159"/>
    </row>
    <row r="183" spans="1:5" x14ac:dyDescent="0.25">
      <c r="A183" s="159"/>
      <c r="B183" s="159"/>
      <c r="C183" s="159"/>
      <c r="D183" s="159"/>
      <c r="E183" s="159"/>
    </row>
    <row r="184" spans="1:5" x14ac:dyDescent="0.25">
      <c r="A184" s="159"/>
      <c r="B184" s="159"/>
      <c r="C184" s="159"/>
      <c r="D184" s="159"/>
      <c r="E184" s="159"/>
    </row>
    <row r="185" spans="1:5" x14ac:dyDescent="0.25">
      <c r="A185" s="159"/>
      <c r="B185" s="159"/>
      <c r="C185" s="159"/>
      <c r="D185" s="159"/>
      <c r="E185" s="159"/>
    </row>
    <row r="186" spans="1:5" x14ac:dyDescent="0.25">
      <c r="A186" s="159"/>
      <c r="B186" s="159"/>
      <c r="C186" s="159"/>
      <c r="D186" s="159"/>
      <c r="E186" s="159"/>
    </row>
    <row r="187" spans="1:5" x14ac:dyDescent="0.25">
      <c r="A187" s="159"/>
      <c r="B187" s="159"/>
      <c r="C187" s="159"/>
      <c r="D187" s="159"/>
      <c r="E187" s="159"/>
    </row>
    <row r="188" spans="1:5" x14ac:dyDescent="0.25">
      <c r="A188" s="159"/>
      <c r="B188" s="159"/>
      <c r="C188" s="159"/>
      <c r="D188" s="159"/>
      <c r="E188" s="159"/>
    </row>
    <row r="189" spans="1:5" x14ac:dyDescent="0.25">
      <c r="A189" s="159"/>
      <c r="B189" s="159"/>
      <c r="C189" s="159"/>
      <c r="D189" s="159"/>
      <c r="E189" s="159"/>
    </row>
    <row r="190" spans="1:5" x14ac:dyDescent="0.25">
      <c r="A190" s="159"/>
      <c r="B190" s="159"/>
      <c r="C190" s="159"/>
      <c r="D190" s="159"/>
      <c r="E190" s="159"/>
    </row>
    <row r="191" spans="1:5" x14ac:dyDescent="0.25">
      <c r="A191" s="159"/>
      <c r="B191" s="159"/>
      <c r="C191" s="159"/>
      <c r="D191" s="159"/>
      <c r="E191" s="159"/>
    </row>
    <row r="192" spans="1:5" x14ac:dyDescent="0.25">
      <c r="A192" s="159"/>
      <c r="B192" s="159"/>
      <c r="C192" s="159"/>
      <c r="D192" s="159"/>
      <c r="E192" s="159"/>
    </row>
    <row r="193" spans="1:5" x14ac:dyDescent="0.25">
      <c r="A193" s="159"/>
      <c r="B193" s="159"/>
      <c r="C193" s="159"/>
      <c r="D193" s="159"/>
      <c r="E193" s="159"/>
    </row>
    <row r="194" spans="1:5" x14ac:dyDescent="0.25">
      <c r="A194" s="159"/>
      <c r="B194" s="159"/>
      <c r="C194" s="159"/>
      <c r="D194" s="159"/>
      <c r="E194" s="159"/>
    </row>
    <row r="195" spans="1:5" x14ac:dyDescent="0.25">
      <c r="A195" s="159"/>
      <c r="B195" s="159"/>
      <c r="C195" s="159"/>
      <c r="D195" s="159"/>
      <c r="E195" s="159"/>
    </row>
    <row r="196" spans="1:5" x14ac:dyDescent="0.25">
      <c r="A196" s="159"/>
      <c r="B196" s="159"/>
      <c r="C196" s="159"/>
      <c r="D196" s="159"/>
      <c r="E196" s="159"/>
    </row>
    <row r="197" spans="1:5" x14ac:dyDescent="0.25">
      <c r="A197" s="159"/>
      <c r="B197" s="159"/>
      <c r="C197" s="159"/>
      <c r="D197" s="159"/>
      <c r="E197" s="159"/>
    </row>
    <row r="198" spans="1:5" x14ac:dyDescent="0.25">
      <c r="A198" s="159"/>
      <c r="B198" s="159"/>
      <c r="C198" s="159"/>
      <c r="D198" s="159"/>
      <c r="E198" s="159"/>
    </row>
    <row r="199" spans="1:5" x14ac:dyDescent="0.25">
      <c r="A199" s="159"/>
      <c r="B199" s="159"/>
      <c r="C199" s="159"/>
      <c r="D199" s="159"/>
      <c r="E199" s="159"/>
    </row>
    <row r="200" spans="1:5" x14ac:dyDescent="0.25">
      <c r="A200" s="159"/>
      <c r="B200" s="159"/>
      <c r="C200" s="159"/>
      <c r="D200" s="159"/>
      <c r="E200" s="159"/>
    </row>
    <row r="201" spans="1:5" x14ac:dyDescent="0.25">
      <c r="A201" s="159"/>
      <c r="B201" s="159"/>
      <c r="C201" s="159"/>
      <c r="D201" s="159"/>
      <c r="E201" s="159"/>
    </row>
    <row r="202" spans="1:5" x14ac:dyDescent="0.25">
      <c r="A202" s="159"/>
      <c r="B202" s="159"/>
      <c r="C202" s="159"/>
      <c r="D202" s="159"/>
      <c r="E202" s="159"/>
    </row>
    <row r="203" spans="1:5" x14ac:dyDescent="0.25">
      <c r="A203" s="159"/>
      <c r="B203" s="159"/>
      <c r="C203" s="159"/>
      <c r="D203" s="159"/>
      <c r="E203" s="159"/>
    </row>
    <row r="204" spans="1:5" x14ac:dyDescent="0.25">
      <c r="A204" s="159"/>
      <c r="B204" s="159"/>
      <c r="C204" s="159"/>
      <c r="D204" s="159"/>
      <c r="E204" s="159"/>
    </row>
    <row r="205" spans="1:5" x14ac:dyDescent="0.25">
      <c r="A205" s="159"/>
      <c r="B205" s="159"/>
      <c r="C205" s="159"/>
      <c r="D205" s="159"/>
      <c r="E205" s="159"/>
    </row>
    <row r="206" spans="1:5" x14ac:dyDescent="0.25">
      <c r="A206" s="159"/>
      <c r="B206" s="159"/>
      <c r="C206" s="159"/>
      <c r="D206" s="159"/>
      <c r="E206" s="159"/>
    </row>
    <row r="207" spans="1:5" x14ac:dyDescent="0.25">
      <c r="A207" s="159"/>
      <c r="B207" s="159"/>
      <c r="C207" s="159"/>
      <c r="D207" s="159"/>
      <c r="E207" s="159"/>
    </row>
    <row r="208" spans="1:5" x14ac:dyDescent="0.25">
      <c r="A208" s="159"/>
      <c r="B208" s="159"/>
      <c r="C208" s="159"/>
      <c r="D208" s="159"/>
      <c r="E208" s="159"/>
    </row>
    <row r="209" spans="1:5" x14ac:dyDescent="0.25">
      <c r="A209" s="159"/>
      <c r="B209" s="159"/>
      <c r="C209" s="159"/>
      <c r="D209" s="159"/>
      <c r="E209" s="159"/>
    </row>
    <row r="210" spans="1:5" x14ac:dyDescent="0.25">
      <c r="A210" s="159"/>
      <c r="B210" s="159"/>
      <c r="C210" s="159"/>
      <c r="D210" s="159"/>
      <c r="E210" s="159"/>
    </row>
    <row r="211" spans="1:5" x14ac:dyDescent="0.25">
      <c r="A211" s="159"/>
      <c r="B211" s="159"/>
      <c r="C211" s="159"/>
      <c r="D211" s="159"/>
      <c r="E211" s="159"/>
    </row>
    <row r="212" spans="1:5" x14ac:dyDescent="0.25">
      <c r="A212" s="159"/>
      <c r="B212" s="159"/>
      <c r="C212" s="159"/>
      <c r="D212" s="159"/>
      <c r="E212" s="159"/>
    </row>
    <row r="213" spans="1:5" x14ac:dyDescent="0.25">
      <c r="A213" s="159"/>
      <c r="B213" s="159"/>
      <c r="C213" s="159"/>
      <c r="D213" s="159"/>
      <c r="E213" s="159"/>
    </row>
    <row r="214" spans="1:5" x14ac:dyDescent="0.25">
      <c r="A214" s="159"/>
      <c r="B214" s="159"/>
      <c r="C214" s="159"/>
      <c r="D214" s="159"/>
      <c r="E214" s="159"/>
    </row>
    <row r="215" spans="1:5" x14ac:dyDescent="0.25">
      <c r="A215" s="159"/>
      <c r="B215" s="159"/>
      <c r="C215" s="159"/>
      <c r="D215" s="159"/>
      <c r="E215" s="159"/>
    </row>
    <row r="216" spans="1:5" x14ac:dyDescent="0.25">
      <c r="A216" s="159"/>
      <c r="B216" s="159"/>
      <c r="C216" s="159"/>
      <c r="D216" s="159"/>
      <c r="E216" s="159"/>
    </row>
    <row r="217" spans="1:5" x14ac:dyDescent="0.25">
      <c r="A217" s="159"/>
      <c r="B217" s="159"/>
      <c r="C217" s="159"/>
      <c r="D217" s="159"/>
      <c r="E217" s="159"/>
    </row>
    <row r="218" spans="1:5" x14ac:dyDescent="0.25">
      <c r="A218" s="159"/>
      <c r="B218" s="159"/>
      <c r="C218" s="159"/>
      <c r="D218" s="159"/>
      <c r="E218" s="159"/>
    </row>
    <row r="219" spans="1:5" x14ac:dyDescent="0.25">
      <c r="A219" s="159"/>
      <c r="B219" s="159"/>
      <c r="C219" s="159"/>
      <c r="D219" s="159"/>
      <c r="E219" s="159"/>
    </row>
    <row r="220" spans="1:5" x14ac:dyDescent="0.25">
      <c r="A220" s="159"/>
      <c r="B220" s="159"/>
      <c r="C220" s="159"/>
      <c r="D220" s="159"/>
      <c r="E220" s="159"/>
    </row>
    <row r="221" spans="1:5" x14ac:dyDescent="0.25">
      <c r="A221" s="159"/>
      <c r="B221" s="159"/>
      <c r="C221" s="159"/>
      <c r="D221" s="159"/>
      <c r="E221" s="159"/>
    </row>
    <row r="222" spans="1:5" x14ac:dyDescent="0.25">
      <c r="A222" s="159"/>
      <c r="B222" s="159"/>
      <c r="C222" s="159"/>
      <c r="D222" s="159"/>
      <c r="E222" s="159"/>
    </row>
    <row r="223" spans="1:5" x14ac:dyDescent="0.25">
      <c r="A223" s="159"/>
      <c r="B223" s="159"/>
      <c r="C223" s="159"/>
      <c r="D223" s="159"/>
      <c r="E223" s="159"/>
    </row>
    <row r="224" spans="1:5" x14ac:dyDescent="0.25">
      <c r="A224" s="159"/>
      <c r="B224" s="159"/>
      <c r="C224" s="159"/>
      <c r="D224" s="159"/>
      <c r="E224" s="159"/>
    </row>
    <row r="225" spans="1:5" x14ac:dyDescent="0.25">
      <c r="A225" s="159"/>
      <c r="B225" s="159"/>
      <c r="C225" s="159"/>
      <c r="D225" s="159"/>
      <c r="E225" s="159"/>
    </row>
    <row r="226" spans="1:5" x14ac:dyDescent="0.25">
      <c r="A226" s="159"/>
      <c r="B226" s="159"/>
      <c r="C226" s="159"/>
      <c r="D226" s="159"/>
      <c r="E226" s="159"/>
    </row>
    <row r="227" spans="1:5" x14ac:dyDescent="0.25">
      <c r="A227" s="159"/>
      <c r="B227" s="159"/>
      <c r="C227" s="159"/>
      <c r="D227" s="159"/>
      <c r="E227" s="159"/>
    </row>
    <row r="228" spans="1:5" x14ac:dyDescent="0.25">
      <c r="A228" s="159"/>
      <c r="B228" s="159"/>
      <c r="C228" s="159"/>
      <c r="D228" s="159"/>
      <c r="E228" s="159"/>
    </row>
    <row r="229" spans="1:5" x14ac:dyDescent="0.25">
      <c r="A229" s="159"/>
      <c r="B229" s="159"/>
      <c r="C229" s="159"/>
      <c r="D229" s="159"/>
      <c r="E229" s="159"/>
    </row>
    <row r="230" spans="1:5" x14ac:dyDescent="0.25">
      <c r="A230" s="159"/>
      <c r="B230" s="159"/>
      <c r="C230" s="159"/>
      <c r="D230" s="159"/>
      <c r="E230" s="159"/>
    </row>
    <row r="231" spans="1:5" x14ac:dyDescent="0.25">
      <c r="A231" s="159"/>
      <c r="B231" s="159"/>
      <c r="C231" s="159"/>
      <c r="D231" s="159"/>
      <c r="E231" s="159"/>
    </row>
    <row r="232" spans="1:5" x14ac:dyDescent="0.25">
      <c r="A232" s="159"/>
      <c r="B232" s="159"/>
      <c r="C232" s="159"/>
      <c r="D232" s="159"/>
      <c r="E232" s="159"/>
    </row>
    <row r="233" spans="1:5" x14ac:dyDescent="0.25">
      <c r="A233" s="159"/>
      <c r="B233" s="159"/>
      <c r="C233" s="159"/>
      <c r="D233" s="159"/>
      <c r="E233" s="159"/>
    </row>
    <row r="234" spans="1:5" x14ac:dyDescent="0.25">
      <c r="A234" s="159"/>
      <c r="B234" s="159"/>
      <c r="C234" s="159"/>
      <c r="D234" s="159"/>
      <c r="E234" s="159"/>
    </row>
  </sheetData>
  <mergeCells count="22">
    <mergeCell ref="D111:E111"/>
    <mergeCell ref="A106:E106"/>
    <mergeCell ref="D110:E110"/>
    <mergeCell ref="D109:E109"/>
    <mergeCell ref="A111:C111"/>
    <mergeCell ref="A110:C110"/>
    <mergeCell ref="A109:C109"/>
    <mergeCell ref="A108:C108"/>
    <mergeCell ref="D108:E108"/>
    <mergeCell ref="D87:E87"/>
    <mergeCell ref="A1:E1"/>
    <mergeCell ref="B5:E5"/>
    <mergeCell ref="B26:E26"/>
    <mergeCell ref="D6:E6"/>
    <mergeCell ref="D27:E27"/>
    <mergeCell ref="A3:E3"/>
    <mergeCell ref="A4:E4"/>
    <mergeCell ref="B46:E46"/>
    <mergeCell ref="D47:E47"/>
    <mergeCell ref="B66:E66"/>
    <mergeCell ref="D67:E67"/>
    <mergeCell ref="B86:E86"/>
  </mergeCells>
  <phoneticPr fontId="29" type="noConversion"/>
  <conditionalFormatting sqref="B44:D45 D111:E111 E29:E36 B36:D36 E39:E45 B24:E24 E8:E15 B15:D15 E18:E23">
    <cfRule type="cellIs" dxfId="14" priority="5" stopIfTrue="1" operator="equal">
      <formula>0</formula>
    </cfRule>
  </conditionalFormatting>
  <conditionalFormatting sqref="B64:D64 E49:E56 B56:D56 E59:E64">
    <cfRule type="cellIs" dxfId="13" priority="4" stopIfTrue="1" operator="equal">
      <formula>0</formula>
    </cfRule>
  </conditionalFormatting>
  <conditionalFormatting sqref="B84:D85 E69:E76 B76:D76 E79:E85 B105:E105">
    <cfRule type="cellIs" dxfId="12" priority="2" stopIfTrue="1" operator="equal">
      <formula>0</formula>
    </cfRule>
  </conditionalFormatting>
  <conditionalFormatting sqref="B104:D104 E89:E96 B96:D96 E99:E104">
    <cfRule type="cellIs" dxfId="1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74" orientation="portrait" r:id="rId1"/>
  <headerFooter alignWithMargins="0"/>
  <rowBreaks count="1" manualBreakCount="1">
    <brk id="4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4">
    <tabColor rgb="FF92D050"/>
  </sheetPr>
  <dimension ref="A1:K179"/>
  <sheetViews>
    <sheetView view="pageBreakPreview" zoomScale="85" zoomScaleNormal="100" zoomScaleSheetLayoutView="85" workbookViewId="0">
      <selection activeCell="C68" sqref="C68"/>
    </sheetView>
  </sheetViews>
  <sheetFormatPr defaultColWidth="9.33203125" defaultRowHeight="13.2" x14ac:dyDescent="0.25"/>
  <cols>
    <col min="1" max="1" width="19.44140625" style="388" customWidth="1"/>
    <col min="2" max="2" width="72" style="389" customWidth="1"/>
    <col min="3" max="3" width="25" style="390" customWidth="1"/>
    <col min="4" max="16384" width="9.33203125" style="3"/>
  </cols>
  <sheetData>
    <row r="1" spans="1:3" s="2" customFormat="1" ht="16.5" customHeight="1" thickBot="1" x14ac:dyDescent="0.3">
      <c r="A1" s="594"/>
      <c r="B1" s="595"/>
      <c r="C1" s="589" t="str">
        <f>CONCATENATE("9.1. melléklet ",ALAPADATOK!A7," ",ALAPADATOK!B7," ",ALAPADATOK!C7," ",ALAPADATOK!D7," ",ALAPADATOK!E7," ",ALAPADATOK!F7," ",ALAPADATOK!G7," ",ALAPADATOK!H7)</f>
        <v>9.1. melléklet a … / 2019 ( VI. …. ) önkormányzati rendelethez</v>
      </c>
    </row>
    <row r="2" spans="1:3" s="93" customFormat="1" ht="21.15" customHeight="1" x14ac:dyDescent="0.25">
      <c r="A2" s="596" t="s">
        <v>60</v>
      </c>
      <c r="B2" s="597" t="str">
        <f>CONCATENATE(ALAPADATOK!A3)</f>
        <v>Hercegkút Község Önkormányzata</v>
      </c>
      <c r="C2" s="598" t="s">
        <v>53</v>
      </c>
    </row>
    <row r="3" spans="1:3" s="93" customFormat="1" ht="16.2" thickBot="1" x14ac:dyDescent="0.3">
      <c r="A3" s="599" t="s">
        <v>202</v>
      </c>
      <c r="B3" s="600" t="s">
        <v>397</v>
      </c>
      <c r="C3" s="601" t="s">
        <v>53</v>
      </c>
    </row>
    <row r="4" spans="1:3" s="94" customFormat="1" ht="15.9" customHeight="1" thickBot="1" x14ac:dyDescent="0.35">
      <c r="A4" s="602"/>
      <c r="B4" s="602"/>
      <c r="C4" s="603" t="str">
        <f>'KV_7.sz.mell.'!F5</f>
        <v>Forintban!</v>
      </c>
    </row>
    <row r="5" spans="1:3" ht="13.8" thickBot="1" x14ac:dyDescent="0.3">
      <c r="A5" s="604" t="s">
        <v>204</v>
      </c>
      <c r="B5" s="605" t="s">
        <v>562</v>
      </c>
      <c r="C5" s="606" t="s">
        <v>54</v>
      </c>
    </row>
    <row r="6" spans="1:3" s="67" customFormat="1" ht="12.9" customHeight="1" thickBot="1" x14ac:dyDescent="0.3">
      <c r="A6" s="607"/>
      <c r="B6" s="608" t="s">
        <v>492</v>
      </c>
      <c r="C6" s="609" t="s">
        <v>493</v>
      </c>
    </row>
    <row r="7" spans="1:3" s="67" customFormat="1" ht="15.9" customHeight="1" thickBot="1" x14ac:dyDescent="0.3">
      <c r="A7" s="610"/>
      <c r="B7" s="611" t="s">
        <v>55</v>
      </c>
      <c r="C7" s="612"/>
    </row>
    <row r="8" spans="1:3" s="67" customFormat="1" ht="12" customHeight="1" thickBot="1" x14ac:dyDescent="0.3">
      <c r="A8" s="32" t="s">
        <v>18</v>
      </c>
      <c r="B8" s="21" t="s">
        <v>251</v>
      </c>
      <c r="C8" s="296">
        <f>+C9+C10+C11+C12+C13+C14</f>
        <v>57122434</v>
      </c>
    </row>
    <row r="9" spans="1:3" s="95" customFormat="1" ht="12" customHeight="1" x14ac:dyDescent="0.2">
      <c r="A9" s="432" t="s">
        <v>97</v>
      </c>
      <c r="B9" s="413" t="s">
        <v>252</v>
      </c>
      <c r="C9" s="299">
        <v>9645910</v>
      </c>
    </row>
    <row r="10" spans="1:3" s="96" customFormat="1" ht="12" customHeight="1" x14ac:dyDescent="0.2">
      <c r="A10" s="433" t="s">
        <v>98</v>
      </c>
      <c r="B10" s="414" t="s">
        <v>253</v>
      </c>
      <c r="C10" s="298">
        <v>30141200</v>
      </c>
    </row>
    <row r="11" spans="1:3" s="96" customFormat="1" ht="12" customHeight="1" x14ac:dyDescent="0.2">
      <c r="A11" s="433" t="s">
        <v>99</v>
      </c>
      <c r="B11" s="414" t="s">
        <v>549</v>
      </c>
      <c r="C11" s="298">
        <v>15535324</v>
      </c>
    </row>
    <row r="12" spans="1:3" s="96" customFormat="1" ht="12" customHeight="1" x14ac:dyDescent="0.2">
      <c r="A12" s="433" t="s">
        <v>100</v>
      </c>
      <c r="B12" s="414" t="s">
        <v>255</v>
      </c>
      <c r="C12" s="298">
        <v>1800000</v>
      </c>
    </row>
    <row r="13" spans="1:3" s="96" customFormat="1" ht="12" customHeight="1" x14ac:dyDescent="0.2">
      <c r="A13" s="433" t="s">
        <v>147</v>
      </c>
      <c r="B13" s="414" t="s">
        <v>505</v>
      </c>
      <c r="C13" s="298"/>
    </row>
    <row r="14" spans="1:3" s="95" customFormat="1" ht="12" customHeight="1" thickBot="1" x14ac:dyDescent="0.3">
      <c r="A14" s="434" t="s">
        <v>101</v>
      </c>
      <c r="B14" s="553" t="s">
        <v>575</v>
      </c>
      <c r="C14" s="298"/>
    </row>
    <row r="15" spans="1:3" s="95" customFormat="1" ht="12" customHeight="1" thickBot="1" x14ac:dyDescent="0.3">
      <c r="A15" s="32" t="s">
        <v>19</v>
      </c>
      <c r="B15" s="291" t="s">
        <v>256</v>
      </c>
      <c r="C15" s="296">
        <f>+C16+C17+C18+C19+C20</f>
        <v>17839904</v>
      </c>
    </row>
    <row r="16" spans="1:3" s="95" customFormat="1" ht="12" customHeight="1" x14ac:dyDescent="0.2">
      <c r="A16" s="432" t="s">
        <v>103</v>
      </c>
      <c r="B16" s="413" t="s">
        <v>257</v>
      </c>
      <c r="C16" s="299"/>
    </row>
    <row r="17" spans="1:3" s="95" customFormat="1" ht="12" customHeight="1" x14ac:dyDescent="0.2">
      <c r="A17" s="433" t="s">
        <v>104</v>
      </c>
      <c r="B17" s="414" t="s">
        <v>258</v>
      </c>
      <c r="C17" s="298"/>
    </row>
    <row r="18" spans="1:3" s="95" customFormat="1" ht="12" customHeight="1" x14ac:dyDescent="0.2">
      <c r="A18" s="433" t="s">
        <v>105</v>
      </c>
      <c r="B18" s="414" t="s">
        <v>421</v>
      </c>
      <c r="C18" s="298"/>
    </row>
    <row r="19" spans="1:3" s="95" customFormat="1" ht="12" customHeight="1" x14ac:dyDescent="0.2">
      <c r="A19" s="433" t="s">
        <v>106</v>
      </c>
      <c r="B19" s="414" t="s">
        <v>422</v>
      </c>
      <c r="C19" s="298"/>
    </row>
    <row r="20" spans="1:3" s="95" customFormat="1" ht="12" customHeight="1" x14ac:dyDescent="0.2">
      <c r="A20" s="433" t="s">
        <v>107</v>
      </c>
      <c r="B20" s="414" t="s">
        <v>259</v>
      </c>
      <c r="C20" s="298">
        <v>17839904</v>
      </c>
    </row>
    <row r="21" spans="1:3" s="96" customFormat="1" ht="12" customHeight="1" thickBot="1" x14ac:dyDescent="0.3">
      <c r="A21" s="434" t="s">
        <v>116</v>
      </c>
      <c r="B21" s="553" t="s">
        <v>576</v>
      </c>
      <c r="C21" s="300"/>
    </row>
    <row r="22" spans="1:3" s="96" customFormat="1" ht="12" customHeight="1" thickBot="1" x14ac:dyDescent="0.3">
      <c r="A22" s="32" t="s">
        <v>20</v>
      </c>
      <c r="B22" s="21" t="s">
        <v>261</v>
      </c>
      <c r="C22" s="296">
        <f>+C23+C24+C25+C26+C27</f>
        <v>58244872</v>
      </c>
    </row>
    <row r="23" spans="1:3" s="96" customFormat="1" ht="12" customHeight="1" x14ac:dyDescent="0.2">
      <c r="A23" s="432" t="s">
        <v>86</v>
      </c>
      <c r="B23" s="413" t="s">
        <v>262</v>
      </c>
      <c r="C23" s="299"/>
    </row>
    <row r="24" spans="1:3" s="95" customFormat="1" ht="12" customHeight="1" x14ac:dyDescent="0.2">
      <c r="A24" s="433" t="s">
        <v>87</v>
      </c>
      <c r="B24" s="414" t="s">
        <v>263</v>
      </c>
      <c r="C24" s="298"/>
    </row>
    <row r="25" spans="1:3" s="96" customFormat="1" ht="12" customHeight="1" x14ac:dyDescent="0.2">
      <c r="A25" s="433" t="s">
        <v>88</v>
      </c>
      <c r="B25" s="414" t="s">
        <v>423</v>
      </c>
      <c r="C25" s="298"/>
    </row>
    <row r="26" spans="1:3" s="96" customFormat="1" ht="12" customHeight="1" x14ac:dyDescent="0.2">
      <c r="A26" s="433" t="s">
        <v>89</v>
      </c>
      <c r="B26" s="414" t="s">
        <v>424</v>
      </c>
      <c r="C26" s="298"/>
    </row>
    <row r="27" spans="1:3" s="96" customFormat="1" ht="12" customHeight="1" x14ac:dyDescent="0.2">
      <c r="A27" s="433" t="s">
        <v>170</v>
      </c>
      <c r="B27" s="414" t="s">
        <v>264</v>
      </c>
      <c r="C27" s="299">
        <v>58244872</v>
      </c>
    </row>
    <row r="28" spans="1:3" s="96" customFormat="1" ht="12" customHeight="1" thickBot="1" x14ac:dyDescent="0.3">
      <c r="A28" s="434" t="s">
        <v>171</v>
      </c>
      <c r="B28" s="553" t="s">
        <v>568</v>
      </c>
      <c r="C28" s="299">
        <v>58244872</v>
      </c>
    </row>
    <row r="29" spans="1:3" s="96" customFormat="1" ht="12" customHeight="1" thickBot="1" x14ac:dyDescent="0.3">
      <c r="A29" s="32" t="s">
        <v>172</v>
      </c>
      <c r="B29" s="21" t="s">
        <v>559</v>
      </c>
      <c r="C29" s="302">
        <f>SUM(C30:C36)</f>
        <v>6675000</v>
      </c>
    </row>
    <row r="30" spans="1:3" s="96" customFormat="1" ht="12" customHeight="1" x14ac:dyDescent="0.2">
      <c r="A30" s="432" t="s">
        <v>267</v>
      </c>
      <c r="B30" s="413" t="s">
        <v>1124</v>
      </c>
      <c r="C30" s="408">
        <v>1500000</v>
      </c>
    </row>
    <row r="31" spans="1:3" s="96" customFormat="1" ht="12" customHeight="1" x14ac:dyDescent="0.2">
      <c r="A31" s="433" t="s">
        <v>268</v>
      </c>
      <c r="B31" s="414" t="s">
        <v>555</v>
      </c>
      <c r="C31" s="298"/>
    </row>
    <row r="32" spans="1:3" s="96" customFormat="1" ht="12" customHeight="1" x14ac:dyDescent="0.2">
      <c r="A32" s="433" t="s">
        <v>269</v>
      </c>
      <c r="B32" s="414" t="s">
        <v>556</v>
      </c>
      <c r="C32" s="298"/>
    </row>
    <row r="33" spans="1:3" s="96" customFormat="1" ht="12" customHeight="1" x14ac:dyDescent="0.2">
      <c r="A33" s="433" t="s">
        <v>270</v>
      </c>
      <c r="B33" s="414" t="s">
        <v>557</v>
      </c>
      <c r="C33" s="298"/>
    </row>
    <row r="34" spans="1:3" s="96" customFormat="1" ht="12" customHeight="1" x14ac:dyDescent="0.2">
      <c r="A34" s="433" t="s">
        <v>551</v>
      </c>
      <c r="B34" s="414" t="s">
        <v>271</v>
      </c>
      <c r="C34" s="298">
        <v>5175000</v>
      </c>
    </row>
    <row r="35" spans="1:3" s="96" customFormat="1" ht="12" customHeight="1" x14ac:dyDescent="0.2">
      <c r="A35" s="433" t="s">
        <v>552</v>
      </c>
      <c r="B35" s="414" t="s">
        <v>272</v>
      </c>
      <c r="C35" s="298"/>
    </row>
    <row r="36" spans="1:3" s="96" customFormat="1" ht="12" customHeight="1" thickBot="1" x14ac:dyDescent="0.25">
      <c r="A36" s="434" t="s">
        <v>553</v>
      </c>
      <c r="B36" s="508" t="s">
        <v>273</v>
      </c>
      <c r="C36" s="300"/>
    </row>
    <row r="37" spans="1:3" s="96" customFormat="1" ht="12" customHeight="1" thickBot="1" x14ac:dyDescent="0.3">
      <c r="A37" s="32" t="s">
        <v>22</v>
      </c>
      <c r="B37" s="21" t="s">
        <v>433</v>
      </c>
      <c r="C37" s="296">
        <f>SUM(C38:C48)</f>
        <v>5746500</v>
      </c>
    </row>
    <row r="38" spans="1:3" s="96" customFormat="1" ht="12" customHeight="1" x14ac:dyDescent="0.2">
      <c r="A38" s="432" t="s">
        <v>90</v>
      </c>
      <c r="B38" s="413" t="s">
        <v>276</v>
      </c>
      <c r="C38" s="299"/>
    </row>
    <row r="39" spans="1:3" s="96" customFormat="1" ht="12" customHeight="1" x14ac:dyDescent="0.2">
      <c r="A39" s="433" t="s">
        <v>91</v>
      </c>
      <c r="B39" s="414" t="s">
        <v>277</v>
      </c>
      <c r="C39" s="298">
        <v>1425000</v>
      </c>
    </row>
    <row r="40" spans="1:3" s="96" customFormat="1" ht="12" customHeight="1" x14ac:dyDescent="0.2">
      <c r="A40" s="433" t="s">
        <v>92</v>
      </c>
      <c r="B40" s="414" t="s">
        <v>278</v>
      </c>
      <c r="C40" s="298">
        <v>3390000</v>
      </c>
    </row>
    <row r="41" spans="1:3" s="96" customFormat="1" ht="12" customHeight="1" x14ac:dyDescent="0.2">
      <c r="A41" s="433" t="s">
        <v>174</v>
      </c>
      <c r="B41" s="414" t="s">
        <v>279</v>
      </c>
      <c r="C41" s="298"/>
    </row>
    <row r="42" spans="1:3" s="96" customFormat="1" ht="12" customHeight="1" x14ac:dyDescent="0.2">
      <c r="A42" s="433" t="s">
        <v>175</v>
      </c>
      <c r="B42" s="414" t="s">
        <v>280</v>
      </c>
      <c r="C42" s="298"/>
    </row>
    <row r="43" spans="1:3" s="96" customFormat="1" ht="12" customHeight="1" x14ac:dyDescent="0.2">
      <c r="A43" s="433" t="s">
        <v>176</v>
      </c>
      <c r="B43" s="414" t="s">
        <v>281</v>
      </c>
      <c r="C43" s="298">
        <v>931500</v>
      </c>
    </row>
    <row r="44" spans="1:3" s="96" customFormat="1" ht="12" customHeight="1" x14ac:dyDescent="0.2">
      <c r="A44" s="433" t="s">
        <v>177</v>
      </c>
      <c r="B44" s="414" t="s">
        <v>282</v>
      </c>
      <c r="C44" s="298"/>
    </row>
    <row r="45" spans="1:3" s="96" customFormat="1" ht="12" customHeight="1" x14ac:dyDescent="0.2">
      <c r="A45" s="433" t="s">
        <v>178</v>
      </c>
      <c r="B45" s="414" t="s">
        <v>558</v>
      </c>
      <c r="C45" s="298"/>
    </row>
    <row r="46" spans="1:3" s="96" customFormat="1" ht="12" customHeight="1" x14ac:dyDescent="0.2">
      <c r="A46" s="433" t="s">
        <v>274</v>
      </c>
      <c r="B46" s="414" t="s">
        <v>284</v>
      </c>
      <c r="C46" s="301"/>
    </row>
    <row r="47" spans="1:3" s="96" customFormat="1" ht="12" customHeight="1" x14ac:dyDescent="0.2">
      <c r="A47" s="434" t="s">
        <v>275</v>
      </c>
      <c r="B47" s="415" t="s">
        <v>435</v>
      </c>
      <c r="C47" s="401"/>
    </row>
    <row r="48" spans="1:3" s="96" customFormat="1" ht="12" customHeight="1" thickBot="1" x14ac:dyDescent="0.3">
      <c r="A48" s="434" t="s">
        <v>434</v>
      </c>
      <c r="B48" s="553" t="s">
        <v>577</v>
      </c>
      <c r="C48" s="556"/>
    </row>
    <row r="49" spans="1:3" s="96" customFormat="1" ht="12" customHeight="1" thickBot="1" x14ac:dyDescent="0.3">
      <c r="A49" s="32" t="s">
        <v>23</v>
      </c>
      <c r="B49" s="21" t="s">
        <v>286</v>
      </c>
      <c r="C49" s="296">
        <f>SUM(C50:C54)</f>
        <v>0</v>
      </c>
    </row>
    <row r="50" spans="1:3" s="96" customFormat="1" ht="12" customHeight="1" x14ac:dyDescent="0.2">
      <c r="A50" s="432" t="s">
        <v>93</v>
      </c>
      <c r="B50" s="413" t="s">
        <v>290</v>
      </c>
      <c r="C50" s="457"/>
    </row>
    <row r="51" spans="1:3" s="96" customFormat="1" ht="12" customHeight="1" x14ac:dyDescent="0.2">
      <c r="A51" s="433" t="s">
        <v>94</v>
      </c>
      <c r="B51" s="414" t="s">
        <v>291</v>
      </c>
      <c r="C51" s="301"/>
    </row>
    <row r="52" spans="1:3" s="96" customFormat="1" ht="12" customHeight="1" x14ac:dyDescent="0.2">
      <c r="A52" s="433" t="s">
        <v>287</v>
      </c>
      <c r="B52" s="414" t="s">
        <v>292</v>
      </c>
      <c r="C52" s="301"/>
    </row>
    <row r="53" spans="1:3" s="96" customFormat="1" ht="12" customHeight="1" x14ac:dyDescent="0.2">
      <c r="A53" s="433" t="s">
        <v>288</v>
      </c>
      <c r="B53" s="414" t="s">
        <v>293</v>
      </c>
      <c r="C53" s="301"/>
    </row>
    <row r="54" spans="1:3" s="96" customFormat="1" ht="12" customHeight="1" thickBot="1" x14ac:dyDescent="0.25">
      <c r="A54" s="434" t="s">
        <v>289</v>
      </c>
      <c r="B54" s="415" t="s">
        <v>294</v>
      </c>
      <c r="C54" s="401"/>
    </row>
    <row r="55" spans="1:3" s="96" customFormat="1" ht="12" customHeight="1" thickBot="1" x14ac:dyDescent="0.3">
      <c r="A55" s="32" t="s">
        <v>179</v>
      </c>
      <c r="B55" s="21" t="s">
        <v>295</v>
      </c>
      <c r="C55" s="296">
        <f>SUM(C56:C58)</f>
        <v>10626783</v>
      </c>
    </row>
    <row r="56" spans="1:3" s="96" customFormat="1" ht="12" customHeight="1" x14ac:dyDescent="0.2">
      <c r="A56" s="432" t="s">
        <v>95</v>
      </c>
      <c r="B56" s="413" t="s">
        <v>296</v>
      </c>
      <c r="C56" s="299"/>
    </row>
    <row r="57" spans="1:3" s="96" customFormat="1" ht="12" customHeight="1" x14ac:dyDescent="0.2">
      <c r="A57" s="433" t="s">
        <v>96</v>
      </c>
      <c r="B57" s="414" t="s">
        <v>425</v>
      </c>
      <c r="C57" s="298"/>
    </row>
    <row r="58" spans="1:3" s="96" customFormat="1" ht="12" customHeight="1" x14ac:dyDescent="0.2">
      <c r="A58" s="433" t="s">
        <v>299</v>
      </c>
      <c r="B58" s="414" t="s">
        <v>297</v>
      </c>
      <c r="C58" s="298">
        <v>10626783</v>
      </c>
    </row>
    <row r="59" spans="1:3" s="96" customFormat="1" ht="12" customHeight="1" thickBot="1" x14ac:dyDescent="0.25">
      <c r="A59" s="434" t="s">
        <v>300</v>
      </c>
      <c r="B59" s="415" t="s">
        <v>298</v>
      </c>
      <c r="C59" s="300"/>
    </row>
    <row r="60" spans="1:3" s="96" customFormat="1" ht="12" customHeight="1" thickBot="1" x14ac:dyDescent="0.3">
      <c r="A60" s="32" t="s">
        <v>25</v>
      </c>
      <c r="B60" s="291" t="s">
        <v>301</v>
      </c>
      <c r="C60" s="296">
        <f>SUM(C61:C63)</f>
        <v>0</v>
      </c>
    </row>
    <row r="61" spans="1:3" s="96" customFormat="1" ht="12" customHeight="1" x14ac:dyDescent="0.2">
      <c r="A61" s="432" t="s">
        <v>180</v>
      </c>
      <c r="B61" s="413" t="s">
        <v>303</v>
      </c>
      <c r="C61" s="301"/>
    </row>
    <row r="62" spans="1:3" s="96" customFormat="1" ht="12" customHeight="1" x14ac:dyDescent="0.2">
      <c r="A62" s="433" t="s">
        <v>181</v>
      </c>
      <c r="B62" s="414" t="s">
        <v>426</v>
      </c>
      <c r="C62" s="301"/>
    </row>
    <row r="63" spans="1:3" s="96" customFormat="1" ht="12" customHeight="1" x14ac:dyDescent="0.2">
      <c r="A63" s="433" t="s">
        <v>230</v>
      </c>
      <c r="B63" s="414" t="s">
        <v>304</v>
      </c>
      <c r="C63" s="301"/>
    </row>
    <row r="64" spans="1:3" s="96" customFormat="1" ht="12" customHeight="1" thickBot="1" x14ac:dyDescent="0.25">
      <c r="A64" s="434" t="s">
        <v>302</v>
      </c>
      <c r="B64" s="415" t="s">
        <v>305</v>
      </c>
      <c r="C64" s="301"/>
    </row>
    <row r="65" spans="1:3" s="96" customFormat="1" ht="12" customHeight="1" thickBot="1" x14ac:dyDescent="0.3">
      <c r="A65" s="32" t="s">
        <v>26</v>
      </c>
      <c r="B65" s="21" t="s">
        <v>306</v>
      </c>
      <c r="C65" s="302">
        <f>+C8+C15+C22+C29+C37+C49+C55+C60</f>
        <v>156255493</v>
      </c>
    </row>
    <row r="66" spans="1:3" s="96" customFormat="1" ht="12" customHeight="1" thickBot="1" x14ac:dyDescent="0.25">
      <c r="A66" s="435" t="s">
        <v>393</v>
      </c>
      <c r="B66" s="291" t="s">
        <v>308</v>
      </c>
      <c r="C66" s="296">
        <f>SUM(C67:C69)</f>
        <v>0</v>
      </c>
    </row>
    <row r="67" spans="1:3" s="96" customFormat="1" ht="12" customHeight="1" x14ac:dyDescent="0.2">
      <c r="A67" s="432" t="s">
        <v>336</v>
      </c>
      <c r="B67" s="413" t="s">
        <v>309</v>
      </c>
      <c r="C67" s="301"/>
    </row>
    <row r="68" spans="1:3" s="96" customFormat="1" ht="12" customHeight="1" x14ac:dyDescent="0.2">
      <c r="A68" s="433" t="s">
        <v>345</v>
      </c>
      <c r="B68" s="414" t="s">
        <v>310</v>
      </c>
      <c r="C68" s="301"/>
    </row>
    <row r="69" spans="1:3" s="96" customFormat="1" ht="12" customHeight="1" thickBot="1" x14ac:dyDescent="0.25">
      <c r="A69" s="434" t="s">
        <v>346</v>
      </c>
      <c r="B69" s="416" t="s">
        <v>460</v>
      </c>
      <c r="C69" s="301"/>
    </row>
    <row r="70" spans="1:3" s="96" customFormat="1" ht="12" customHeight="1" thickBot="1" x14ac:dyDescent="0.25">
      <c r="A70" s="435" t="s">
        <v>312</v>
      </c>
      <c r="B70" s="291" t="s">
        <v>313</v>
      </c>
      <c r="C70" s="296">
        <f>SUM(C71:C74)</f>
        <v>0</v>
      </c>
    </row>
    <row r="71" spans="1:3" s="96" customFormat="1" ht="12" customHeight="1" x14ac:dyDescent="0.2">
      <c r="A71" s="432" t="s">
        <v>148</v>
      </c>
      <c r="B71" s="413" t="s">
        <v>314</v>
      </c>
      <c r="C71" s="301"/>
    </row>
    <row r="72" spans="1:3" s="96" customFormat="1" ht="12" customHeight="1" x14ac:dyDescent="0.2">
      <c r="A72" s="433" t="s">
        <v>149</v>
      </c>
      <c r="B72" s="414" t="s">
        <v>570</v>
      </c>
      <c r="C72" s="301"/>
    </row>
    <row r="73" spans="1:3" s="96" customFormat="1" ht="12" customHeight="1" x14ac:dyDescent="0.2">
      <c r="A73" s="433" t="s">
        <v>337</v>
      </c>
      <c r="B73" s="414" t="s">
        <v>315</v>
      </c>
      <c r="C73" s="301"/>
    </row>
    <row r="74" spans="1:3" s="96" customFormat="1" ht="12" customHeight="1" thickBot="1" x14ac:dyDescent="0.3">
      <c r="A74" s="434" t="s">
        <v>338</v>
      </c>
      <c r="B74" s="293" t="s">
        <v>571</v>
      </c>
      <c r="C74" s="301"/>
    </row>
    <row r="75" spans="1:3" s="96" customFormat="1" ht="12" customHeight="1" thickBot="1" x14ac:dyDescent="0.25">
      <c r="A75" s="435" t="s">
        <v>316</v>
      </c>
      <c r="B75" s="291" t="s">
        <v>317</v>
      </c>
      <c r="C75" s="296">
        <f>SUM(C76:C77)</f>
        <v>99506649</v>
      </c>
    </row>
    <row r="76" spans="1:3" s="96" customFormat="1" ht="12" customHeight="1" x14ac:dyDescent="0.2">
      <c r="A76" s="432" t="s">
        <v>339</v>
      </c>
      <c r="B76" s="413" t="s">
        <v>318</v>
      </c>
      <c r="C76" s="301">
        <v>99506649</v>
      </c>
    </row>
    <row r="77" spans="1:3" s="96" customFormat="1" ht="12" customHeight="1" thickBot="1" x14ac:dyDescent="0.25">
      <c r="A77" s="434" t="s">
        <v>340</v>
      </c>
      <c r="B77" s="415" t="s">
        <v>319</v>
      </c>
      <c r="C77" s="301"/>
    </row>
    <row r="78" spans="1:3" s="95" customFormat="1" ht="12" customHeight="1" thickBot="1" x14ac:dyDescent="0.25">
      <c r="A78" s="435" t="s">
        <v>320</v>
      </c>
      <c r="B78" s="291" t="s">
        <v>321</v>
      </c>
      <c r="C78" s="296">
        <f>SUM(C79:C81)</f>
        <v>0</v>
      </c>
    </row>
    <row r="79" spans="1:3" s="96" customFormat="1" ht="12" customHeight="1" x14ac:dyDescent="0.2">
      <c r="A79" s="432" t="s">
        <v>341</v>
      </c>
      <c r="B79" s="413" t="s">
        <v>322</v>
      </c>
      <c r="C79" s="301"/>
    </row>
    <row r="80" spans="1:3" s="96" customFormat="1" ht="12" customHeight="1" x14ac:dyDescent="0.2">
      <c r="A80" s="433" t="s">
        <v>342</v>
      </c>
      <c r="B80" s="414" t="s">
        <v>323</v>
      </c>
      <c r="C80" s="301"/>
    </row>
    <row r="81" spans="1:3" s="96" customFormat="1" ht="12" customHeight="1" thickBot="1" x14ac:dyDescent="0.25">
      <c r="A81" s="434" t="s">
        <v>343</v>
      </c>
      <c r="B81" s="415" t="s">
        <v>572</v>
      </c>
      <c r="C81" s="301"/>
    </row>
    <row r="82" spans="1:3" s="96" customFormat="1" ht="12" customHeight="1" thickBot="1" x14ac:dyDescent="0.25">
      <c r="A82" s="435" t="s">
        <v>324</v>
      </c>
      <c r="B82" s="291" t="s">
        <v>344</v>
      </c>
      <c r="C82" s="296">
        <f>SUM(C83:C86)</f>
        <v>0</v>
      </c>
    </row>
    <row r="83" spans="1:3" s="96" customFormat="1" ht="12" customHeight="1" x14ac:dyDescent="0.2">
      <c r="A83" s="436" t="s">
        <v>325</v>
      </c>
      <c r="B83" s="413" t="s">
        <v>326</v>
      </c>
      <c r="C83" s="301"/>
    </row>
    <row r="84" spans="1:3" s="96" customFormat="1" ht="12" customHeight="1" x14ac:dyDescent="0.2">
      <c r="A84" s="437" t="s">
        <v>327</v>
      </c>
      <c r="B84" s="414" t="s">
        <v>328</v>
      </c>
      <c r="C84" s="301"/>
    </row>
    <row r="85" spans="1:3" s="96" customFormat="1" ht="12" customHeight="1" x14ac:dyDescent="0.2">
      <c r="A85" s="437" t="s">
        <v>329</v>
      </c>
      <c r="B85" s="414" t="s">
        <v>330</v>
      </c>
      <c r="C85" s="301"/>
    </row>
    <row r="86" spans="1:3" s="95" customFormat="1" ht="12" customHeight="1" thickBot="1" x14ac:dyDescent="0.25">
      <c r="A86" s="438" t="s">
        <v>331</v>
      </c>
      <c r="B86" s="415" t="s">
        <v>332</v>
      </c>
      <c r="C86" s="301"/>
    </row>
    <row r="87" spans="1:3" s="95" customFormat="1" ht="12" customHeight="1" thickBot="1" x14ac:dyDescent="0.25">
      <c r="A87" s="435" t="s">
        <v>333</v>
      </c>
      <c r="B87" s="291" t="s">
        <v>474</v>
      </c>
      <c r="C87" s="458"/>
    </row>
    <row r="88" spans="1:3" s="95" customFormat="1" ht="12" customHeight="1" thickBot="1" x14ac:dyDescent="0.25">
      <c r="A88" s="435" t="s">
        <v>506</v>
      </c>
      <c r="B88" s="291" t="s">
        <v>334</v>
      </c>
      <c r="C88" s="458"/>
    </row>
    <row r="89" spans="1:3" s="95" customFormat="1" ht="12" customHeight="1" thickBot="1" x14ac:dyDescent="0.25">
      <c r="A89" s="435" t="s">
        <v>507</v>
      </c>
      <c r="B89" s="420" t="s">
        <v>477</v>
      </c>
      <c r="C89" s="302">
        <f>+C66+C70+C75+C78+C82+C88+C87</f>
        <v>99506649</v>
      </c>
    </row>
    <row r="90" spans="1:3" s="95" customFormat="1" ht="12" customHeight="1" thickBot="1" x14ac:dyDescent="0.25">
      <c r="A90" s="439" t="s">
        <v>508</v>
      </c>
      <c r="B90" s="421" t="s">
        <v>509</v>
      </c>
      <c r="C90" s="302">
        <f>+C65+C89</f>
        <v>255762142</v>
      </c>
    </row>
    <row r="91" spans="1:3" s="96" customFormat="1" ht="15.15" customHeight="1" thickBot="1" x14ac:dyDescent="0.3">
      <c r="A91" s="236"/>
      <c r="B91" s="237"/>
      <c r="C91" s="361"/>
    </row>
    <row r="92" spans="1:3" s="67" customFormat="1" ht="16.5" customHeight="1" thickBot="1" x14ac:dyDescent="0.3">
      <c r="A92" s="240"/>
      <c r="B92" s="241" t="s">
        <v>56</v>
      </c>
      <c r="C92" s="363"/>
    </row>
    <row r="93" spans="1:3" s="97" customFormat="1" ht="12" customHeight="1" thickBot="1" x14ac:dyDescent="0.3">
      <c r="A93" s="406" t="s">
        <v>18</v>
      </c>
      <c r="B93" s="28" t="s">
        <v>513</v>
      </c>
      <c r="C93" s="295">
        <f>+C94+C95+C96+C97+C98+C111</f>
        <v>104762517</v>
      </c>
    </row>
    <row r="94" spans="1:3" ht="12" customHeight="1" x14ac:dyDescent="0.25">
      <c r="A94" s="440" t="s">
        <v>97</v>
      </c>
      <c r="B94" s="10" t="s">
        <v>49</v>
      </c>
      <c r="C94" s="297">
        <v>31476574</v>
      </c>
    </row>
    <row r="95" spans="1:3" ht="12" customHeight="1" x14ac:dyDescent="0.25">
      <c r="A95" s="433" t="s">
        <v>98</v>
      </c>
      <c r="B95" s="8" t="s">
        <v>182</v>
      </c>
      <c r="C95" s="298">
        <v>5289542</v>
      </c>
    </row>
    <row r="96" spans="1:3" ht="12" customHeight="1" x14ac:dyDescent="0.25">
      <c r="A96" s="433" t="s">
        <v>99</v>
      </c>
      <c r="B96" s="8" t="s">
        <v>139</v>
      </c>
      <c r="C96" s="300">
        <v>63210621</v>
      </c>
    </row>
    <row r="97" spans="1:3" ht="12" customHeight="1" x14ac:dyDescent="0.25">
      <c r="A97" s="433" t="s">
        <v>100</v>
      </c>
      <c r="B97" s="11" t="s">
        <v>183</v>
      </c>
      <c r="C97" s="300">
        <v>700000</v>
      </c>
    </row>
    <row r="98" spans="1:3" ht="12" customHeight="1" x14ac:dyDescent="0.25">
      <c r="A98" s="433" t="s">
        <v>111</v>
      </c>
      <c r="B98" s="19" t="s">
        <v>184</v>
      </c>
      <c r="C98" s="300">
        <v>4085780</v>
      </c>
    </row>
    <row r="99" spans="1:3" ht="12" customHeight="1" x14ac:dyDescent="0.25">
      <c r="A99" s="433" t="s">
        <v>101</v>
      </c>
      <c r="B99" s="8" t="s">
        <v>510</v>
      </c>
      <c r="C99" s="300">
        <v>146100</v>
      </c>
    </row>
    <row r="100" spans="1:3" ht="12" customHeight="1" x14ac:dyDescent="0.2">
      <c r="A100" s="433" t="s">
        <v>102</v>
      </c>
      <c r="B100" s="140" t="s">
        <v>440</v>
      </c>
      <c r="C100" s="300"/>
    </row>
    <row r="101" spans="1:3" ht="12" customHeight="1" x14ac:dyDescent="0.2">
      <c r="A101" s="433" t="s">
        <v>112</v>
      </c>
      <c r="B101" s="140" t="s">
        <v>439</v>
      </c>
      <c r="C101" s="300"/>
    </row>
    <row r="102" spans="1:3" ht="12" customHeight="1" x14ac:dyDescent="0.2">
      <c r="A102" s="433" t="s">
        <v>113</v>
      </c>
      <c r="B102" s="140" t="s">
        <v>350</v>
      </c>
      <c r="C102" s="300"/>
    </row>
    <row r="103" spans="1:3" ht="12" customHeight="1" x14ac:dyDescent="0.25">
      <c r="A103" s="433" t="s">
        <v>114</v>
      </c>
      <c r="B103" s="141" t="s">
        <v>351</v>
      </c>
      <c r="C103" s="300"/>
    </row>
    <row r="104" spans="1:3" ht="12" customHeight="1" x14ac:dyDescent="0.25">
      <c r="A104" s="433" t="s">
        <v>115</v>
      </c>
      <c r="B104" s="141" t="s">
        <v>352</v>
      </c>
      <c r="C104" s="300"/>
    </row>
    <row r="105" spans="1:3" ht="12" customHeight="1" x14ac:dyDescent="0.2">
      <c r="A105" s="433" t="s">
        <v>117</v>
      </c>
      <c r="B105" s="140" t="s">
        <v>353</v>
      </c>
      <c r="C105" s="300">
        <v>2557680</v>
      </c>
    </row>
    <row r="106" spans="1:3" ht="12" customHeight="1" x14ac:dyDescent="0.2">
      <c r="A106" s="433" t="s">
        <v>185</v>
      </c>
      <c r="B106" s="140" t="s">
        <v>354</v>
      </c>
      <c r="C106" s="300"/>
    </row>
    <row r="107" spans="1:3" ht="12" customHeight="1" x14ac:dyDescent="0.25">
      <c r="A107" s="433" t="s">
        <v>348</v>
      </c>
      <c r="B107" s="141" t="s">
        <v>355</v>
      </c>
      <c r="C107" s="300"/>
    </row>
    <row r="108" spans="1:3" ht="12" customHeight="1" x14ac:dyDescent="0.25">
      <c r="A108" s="441" t="s">
        <v>349</v>
      </c>
      <c r="B108" s="142" t="s">
        <v>356</v>
      </c>
      <c r="C108" s="300"/>
    </row>
    <row r="109" spans="1:3" ht="12" customHeight="1" x14ac:dyDescent="0.25">
      <c r="A109" s="433" t="s">
        <v>437</v>
      </c>
      <c r="B109" s="142" t="s">
        <v>357</v>
      </c>
      <c r="C109" s="300"/>
    </row>
    <row r="110" spans="1:3" ht="12" customHeight="1" x14ac:dyDescent="0.25">
      <c r="A110" s="433" t="s">
        <v>438</v>
      </c>
      <c r="B110" s="141" t="s">
        <v>358</v>
      </c>
      <c r="C110" s="298">
        <v>1382000</v>
      </c>
    </row>
    <row r="111" spans="1:3" ht="12" customHeight="1" x14ac:dyDescent="0.25">
      <c r="A111" s="433" t="s">
        <v>442</v>
      </c>
      <c r="B111" s="11" t="s">
        <v>50</v>
      </c>
      <c r="C111" s="298"/>
    </row>
    <row r="112" spans="1:3" ht="12" customHeight="1" x14ac:dyDescent="0.25">
      <c r="A112" s="434" t="s">
        <v>443</v>
      </c>
      <c r="B112" s="8" t="s">
        <v>511</v>
      </c>
      <c r="C112" s="300"/>
    </row>
    <row r="113" spans="1:3" ht="12" customHeight="1" thickBot="1" x14ac:dyDescent="0.3">
      <c r="A113" s="442" t="s">
        <v>444</v>
      </c>
      <c r="B113" s="143" t="s">
        <v>512</v>
      </c>
      <c r="C113" s="304"/>
    </row>
    <row r="114" spans="1:3" ht="12" customHeight="1" thickBot="1" x14ac:dyDescent="0.3">
      <c r="A114" s="32" t="s">
        <v>19</v>
      </c>
      <c r="B114" s="27" t="s">
        <v>359</v>
      </c>
      <c r="C114" s="296">
        <f>+C115+C117+C119</f>
        <v>102840261</v>
      </c>
    </row>
    <row r="115" spans="1:3" ht="12" customHeight="1" x14ac:dyDescent="0.25">
      <c r="A115" s="432" t="s">
        <v>103</v>
      </c>
      <c r="B115" s="8" t="s">
        <v>229</v>
      </c>
      <c r="C115" s="299">
        <v>78096049</v>
      </c>
    </row>
    <row r="116" spans="1:3" ht="12" customHeight="1" x14ac:dyDescent="0.25">
      <c r="A116" s="432" t="s">
        <v>104</v>
      </c>
      <c r="B116" s="12" t="s">
        <v>363</v>
      </c>
      <c r="C116" s="299"/>
    </row>
    <row r="117" spans="1:3" ht="12" customHeight="1" x14ac:dyDescent="0.25">
      <c r="A117" s="432" t="s">
        <v>105</v>
      </c>
      <c r="B117" s="12" t="s">
        <v>186</v>
      </c>
      <c r="C117" s="298">
        <v>24744212</v>
      </c>
    </row>
    <row r="118" spans="1:3" ht="12" customHeight="1" x14ac:dyDescent="0.25">
      <c r="A118" s="432" t="s">
        <v>106</v>
      </c>
      <c r="B118" s="12" t="s">
        <v>364</v>
      </c>
      <c r="C118" s="264"/>
    </row>
    <row r="119" spans="1:3" ht="12" customHeight="1" x14ac:dyDescent="0.25">
      <c r="A119" s="432" t="s">
        <v>107</v>
      </c>
      <c r="B119" s="293" t="s">
        <v>231</v>
      </c>
      <c r="C119" s="264"/>
    </row>
    <row r="120" spans="1:3" ht="12" customHeight="1" x14ac:dyDescent="0.25">
      <c r="A120" s="432" t="s">
        <v>116</v>
      </c>
      <c r="B120" s="292" t="s">
        <v>427</v>
      </c>
      <c r="C120" s="264"/>
    </row>
    <row r="121" spans="1:3" ht="12" customHeight="1" x14ac:dyDescent="0.25">
      <c r="A121" s="432" t="s">
        <v>118</v>
      </c>
      <c r="B121" s="409" t="s">
        <v>369</v>
      </c>
      <c r="C121" s="264"/>
    </row>
    <row r="122" spans="1:3" ht="12" customHeight="1" x14ac:dyDescent="0.25">
      <c r="A122" s="432" t="s">
        <v>187</v>
      </c>
      <c r="B122" s="141" t="s">
        <v>352</v>
      </c>
      <c r="C122" s="264"/>
    </row>
    <row r="123" spans="1:3" ht="12" customHeight="1" x14ac:dyDescent="0.25">
      <c r="A123" s="432" t="s">
        <v>188</v>
      </c>
      <c r="B123" s="141" t="s">
        <v>368</v>
      </c>
      <c r="C123" s="264"/>
    </row>
    <row r="124" spans="1:3" ht="12" customHeight="1" x14ac:dyDescent="0.25">
      <c r="A124" s="432" t="s">
        <v>189</v>
      </c>
      <c r="B124" s="141" t="s">
        <v>367</v>
      </c>
      <c r="C124" s="264"/>
    </row>
    <row r="125" spans="1:3" ht="12" customHeight="1" x14ac:dyDescent="0.25">
      <c r="A125" s="432" t="s">
        <v>360</v>
      </c>
      <c r="B125" s="141" t="s">
        <v>355</v>
      </c>
      <c r="C125" s="264"/>
    </row>
    <row r="126" spans="1:3" ht="12" customHeight="1" x14ac:dyDescent="0.25">
      <c r="A126" s="432" t="s">
        <v>361</v>
      </c>
      <c r="B126" s="141" t="s">
        <v>366</v>
      </c>
      <c r="C126" s="264"/>
    </row>
    <row r="127" spans="1:3" ht="12" customHeight="1" thickBot="1" x14ac:dyDescent="0.3">
      <c r="A127" s="441" t="s">
        <v>362</v>
      </c>
      <c r="B127" s="141" t="s">
        <v>365</v>
      </c>
      <c r="C127" s="266"/>
    </row>
    <row r="128" spans="1:3" ht="12" customHeight="1" thickBot="1" x14ac:dyDescent="0.3">
      <c r="A128" s="32" t="s">
        <v>20</v>
      </c>
      <c r="B128" s="123" t="s">
        <v>447</v>
      </c>
      <c r="C128" s="296">
        <f>+C93+C114</f>
        <v>207602778</v>
      </c>
    </row>
    <row r="129" spans="1:11" ht="12" customHeight="1" thickBot="1" x14ac:dyDescent="0.3">
      <c r="A129" s="32" t="s">
        <v>21</v>
      </c>
      <c r="B129" s="123" t="s">
        <v>448</v>
      </c>
      <c r="C129" s="296">
        <f>+C130+C131+C132</f>
        <v>638000</v>
      </c>
    </row>
    <row r="130" spans="1:11" s="97" customFormat="1" ht="12" customHeight="1" x14ac:dyDescent="0.25">
      <c r="A130" s="432" t="s">
        <v>267</v>
      </c>
      <c r="B130" s="9" t="s">
        <v>516</v>
      </c>
      <c r="C130" s="264">
        <v>638000</v>
      </c>
    </row>
    <row r="131" spans="1:11" ht="12" customHeight="1" x14ac:dyDescent="0.25">
      <c r="A131" s="432" t="s">
        <v>268</v>
      </c>
      <c r="B131" s="9" t="s">
        <v>456</v>
      </c>
      <c r="C131" s="264"/>
    </row>
    <row r="132" spans="1:11" ht="12" customHeight="1" thickBot="1" x14ac:dyDescent="0.3">
      <c r="A132" s="441" t="s">
        <v>269</v>
      </c>
      <c r="B132" s="7" t="s">
        <v>515</v>
      </c>
      <c r="C132" s="264"/>
    </row>
    <row r="133" spans="1:11" ht="12" customHeight="1" thickBot="1" x14ac:dyDescent="0.3">
      <c r="A133" s="32" t="s">
        <v>22</v>
      </c>
      <c r="B133" s="123" t="s">
        <v>449</v>
      </c>
      <c r="C133" s="296">
        <f>+C134+C135+C136+C137+C138+C139</f>
        <v>0</v>
      </c>
    </row>
    <row r="134" spans="1:11" ht="12" customHeight="1" x14ac:dyDescent="0.25">
      <c r="A134" s="432" t="s">
        <v>90</v>
      </c>
      <c r="B134" s="9" t="s">
        <v>458</v>
      </c>
      <c r="C134" s="264"/>
    </row>
    <row r="135" spans="1:11" ht="12" customHeight="1" x14ac:dyDescent="0.25">
      <c r="A135" s="432" t="s">
        <v>91</v>
      </c>
      <c r="B135" s="9" t="s">
        <v>450</v>
      </c>
      <c r="C135" s="264"/>
    </row>
    <row r="136" spans="1:11" ht="12" customHeight="1" x14ac:dyDescent="0.25">
      <c r="A136" s="432" t="s">
        <v>92</v>
      </c>
      <c r="B136" s="9" t="s">
        <v>451</v>
      </c>
      <c r="C136" s="264"/>
    </row>
    <row r="137" spans="1:11" ht="12" customHeight="1" x14ac:dyDescent="0.25">
      <c r="A137" s="432" t="s">
        <v>174</v>
      </c>
      <c r="B137" s="9" t="s">
        <v>514</v>
      </c>
      <c r="C137" s="264"/>
    </row>
    <row r="138" spans="1:11" ht="12" customHeight="1" x14ac:dyDescent="0.25">
      <c r="A138" s="432" t="s">
        <v>175</v>
      </c>
      <c r="B138" s="9" t="s">
        <v>453</v>
      </c>
      <c r="C138" s="264"/>
    </row>
    <row r="139" spans="1:11" s="97" customFormat="1" ht="12" customHeight="1" thickBot="1" x14ac:dyDescent="0.3">
      <c r="A139" s="441" t="s">
        <v>176</v>
      </c>
      <c r="B139" s="7" t="s">
        <v>454</v>
      </c>
      <c r="C139" s="264"/>
    </row>
    <row r="140" spans="1:11" ht="12" customHeight="1" thickBot="1" x14ac:dyDescent="0.3">
      <c r="A140" s="32" t="s">
        <v>23</v>
      </c>
      <c r="B140" s="123" t="s">
        <v>540</v>
      </c>
      <c r="C140" s="302">
        <f>+C141+C142+C144+C145+C143</f>
        <v>47521364</v>
      </c>
      <c r="K140" s="247"/>
    </row>
    <row r="141" spans="1:11" x14ac:dyDescent="0.25">
      <c r="A141" s="432" t="s">
        <v>93</v>
      </c>
      <c r="B141" s="9" t="s">
        <v>370</v>
      </c>
      <c r="C141" s="264"/>
    </row>
    <row r="142" spans="1:11" ht="12" customHeight="1" x14ac:dyDescent="0.25">
      <c r="A142" s="432" t="s">
        <v>94</v>
      </c>
      <c r="B142" s="9" t="s">
        <v>371</v>
      </c>
      <c r="C142" s="264"/>
    </row>
    <row r="143" spans="1:11" ht="12" customHeight="1" x14ac:dyDescent="0.25">
      <c r="A143" s="432" t="s">
        <v>287</v>
      </c>
      <c r="B143" s="9" t="s">
        <v>539</v>
      </c>
      <c r="C143" s="264">
        <v>47521364</v>
      </c>
    </row>
    <row r="144" spans="1:11" s="97" customFormat="1" ht="12" customHeight="1" x14ac:dyDescent="0.25">
      <c r="A144" s="432" t="s">
        <v>288</v>
      </c>
      <c r="B144" s="9" t="s">
        <v>463</v>
      </c>
      <c r="C144" s="264"/>
    </row>
    <row r="145" spans="1:3" s="97" customFormat="1" ht="12" customHeight="1" thickBot="1" x14ac:dyDescent="0.3">
      <c r="A145" s="441" t="s">
        <v>289</v>
      </c>
      <c r="B145" s="7" t="s">
        <v>389</v>
      </c>
      <c r="C145" s="264"/>
    </row>
    <row r="146" spans="1:3" s="97" customFormat="1" ht="12" customHeight="1" thickBot="1" x14ac:dyDescent="0.3">
      <c r="A146" s="32" t="s">
        <v>24</v>
      </c>
      <c r="B146" s="123" t="s">
        <v>464</v>
      </c>
      <c r="C146" s="305">
        <f>+C147+C148+C149+C150+C151</f>
        <v>0</v>
      </c>
    </row>
    <row r="147" spans="1:3" s="97" customFormat="1" ht="12" customHeight="1" x14ac:dyDescent="0.25">
      <c r="A147" s="432" t="s">
        <v>95</v>
      </c>
      <c r="B147" s="9" t="s">
        <v>459</v>
      </c>
      <c r="C147" s="264"/>
    </row>
    <row r="148" spans="1:3" s="97" customFormat="1" ht="12" customHeight="1" x14ac:dyDescent="0.25">
      <c r="A148" s="432" t="s">
        <v>96</v>
      </c>
      <c r="B148" s="9" t="s">
        <v>466</v>
      </c>
      <c r="C148" s="264"/>
    </row>
    <row r="149" spans="1:3" s="97" customFormat="1" ht="12" customHeight="1" x14ac:dyDescent="0.25">
      <c r="A149" s="432" t="s">
        <v>299</v>
      </c>
      <c r="B149" s="9" t="s">
        <v>461</v>
      </c>
      <c r="C149" s="264"/>
    </row>
    <row r="150" spans="1:3" s="97" customFormat="1" ht="12" customHeight="1" x14ac:dyDescent="0.25">
      <c r="A150" s="432" t="s">
        <v>300</v>
      </c>
      <c r="B150" s="9" t="s">
        <v>517</v>
      </c>
      <c r="C150" s="264"/>
    </row>
    <row r="151" spans="1:3" ht="12.75" customHeight="1" thickBot="1" x14ac:dyDescent="0.3">
      <c r="A151" s="441" t="s">
        <v>465</v>
      </c>
      <c r="B151" s="7" t="s">
        <v>468</v>
      </c>
      <c r="C151" s="266"/>
    </row>
    <row r="152" spans="1:3" ht="12.75" customHeight="1" thickBot="1" x14ac:dyDescent="0.3">
      <c r="A152" s="486" t="s">
        <v>25</v>
      </c>
      <c r="B152" s="123" t="s">
        <v>469</v>
      </c>
      <c r="C152" s="305"/>
    </row>
    <row r="153" spans="1:3" ht="12.75" customHeight="1" thickBot="1" x14ac:dyDescent="0.3">
      <c r="A153" s="486" t="s">
        <v>26</v>
      </c>
      <c r="B153" s="123" t="s">
        <v>470</v>
      </c>
      <c r="C153" s="305"/>
    </row>
    <row r="154" spans="1:3" ht="12" customHeight="1" thickBot="1" x14ac:dyDescent="0.3">
      <c r="A154" s="32" t="s">
        <v>27</v>
      </c>
      <c r="B154" s="123" t="s">
        <v>472</v>
      </c>
      <c r="C154" s="423">
        <f>+C129+C133+C140+C146+C152+C153</f>
        <v>48159364</v>
      </c>
    </row>
    <row r="155" spans="1:3" ht="15.15" customHeight="1" thickBot="1" x14ac:dyDescent="0.3">
      <c r="A155" s="443" t="s">
        <v>28</v>
      </c>
      <c r="B155" s="378" t="s">
        <v>471</v>
      </c>
      <c r="C155" s="423">
        <f>+C128+C154</f>
        <v>255762142</v>
      </c>
    </row>
    <row r="156" spans="1:3" ht="13.8" thickBot="1" x14ac:dyDescent="0.3">
      <c r="A156" s="386"/>
      <c r="B156" s="387"/>
      <c r="C156" s="616">
        <f>C90-C155</f>
        <v>0</v>
      </c>
    </row>
    <row r="157" spans="1:3" ht="15.15" customHeight="1" thickBot="1" x14ac:dyDescent="0.3">
      <c r="A157" s="245" t="s">
        <v>518</v>
      </c>
      <c r="B157" s="246"/>
      <c r="C157" s="120">
        <v>8</v>
      </c>
    </row>
    <row r="158" spans="1:3" ht="14.4" customHeight="1" thickBot="1" x14ac:dyDescent="0.3">
      <c r="A158" s="245" t="s">
        <v>205</v>
      </c>
      <c r="B158" s="246"/>
      <c r="C158" s="120">
        <v>8</v>
      </c>
    </row>
    <row r="159" spans="1:3" x14ac:dyDescent="0.25">
      <c r="A159" s="613"/>
      <c r="B159" s="614"/>
      <c r="C159" s="615"/>
    </row>
    <row r="160" spans="1:3" x14ac:dyDescent="0.25">
      <c r="A160" s="613"/>
      <c r="B160" s="614"/>
    </row>
    <row r="161" spans="1:3" x14ac:dyDescent="0.25">
      <c r="A161" s="613"/>
      <c r="B161" s="614"/>
      <c r="C161" s="615"/>
    </row>
    <row r="162" spans="1:3" x14ac:dyDescent="0.25">
      <c r="A162" s="613"/>
      <c r="B162" s="614"/>
      <c r="C162" s="615"/>
    </row>
    <row r="163" spans="1:3" x14ac:dyDescent="0.25">
      <c r="A163" s="613"/>
      <c r="B163" s="614"/>
      <c r="C163" s="615"/>
    </row>
    <row r="164" spans="1:3" x14ac:dyDescent="0.25">
      <c r="A164" s="613"/>
      <c r="B164" s="614"/>
      <c r="C164" s="615"/>
    </row>
    <row r="165" spans="1:3" x14ac:dyDescent="0.25">
      <c r="A165" s="613"/>
      <c r="B165" s="614"/>
      <c r="C165" s="615"/>
    </row>
    <row r="166" spans="1:3" x14ac:dyDescent="0.25">
      <c r="A166" s="613"/>
      <c r="B166" s="614"/>
      <c r="C166" s="615"/>
    </row>
    <row r="167" spans="1:3" x14ac:dyDescent="0.25">
      <c r="A167" s="613"/>
      <c r="B167" s="614"/>
      <c r="C167" s="615"/>
    </row>
    <row r="168" spans="1:3" x14ac:dyDescent="0.25">
      <c r="A168" s="613"/>
      <c r="B168" s="614"/>
      <c r="C168" s="615"/>
    </row>
    <row r="169" spans="1:3" x14ac:dyDescent="0.25">
      <c r="A169" s="613"/>
      <c r="B169" s="614"/>
      <c r="C169" s="615"/>
    </row>
    <row r="170" spans="1:3" x14ac:dyDescent="0.25">
      <c r="A170" s="613"/>
      <c r="B170" s="614"/>
      <c r="C170" s="615"/>
    </row>
    <row r="171" spans="1:3" x14ac:dyDescent="0.25">
      <c r="A171" s="613"/>
      <c r="B171" s="614"/>
      <c r="C171" s="615"/>
    </row>
    <row r="172" spans="1:3" x14ac:dyDescent="0.25">
      <c r="A172" s="613"/>
      <c r="B172" s="614"/>
      <c r="C172" s="615"/>
    </row>
    <row r="173" spans="1:3" x14ac:dyDescent="0.25">
      <c r="A173" s="613"/>
      <c r="B173" s="614"/>
      <c r="C173" s="615"/>
    </row>
    <row r="174" spans="1:3" x14ac:dyDescent="0.25">
      <c r="A174" s="613"/>
      <c r="B174" s="614"/>
      <c r="C174" s="615"/>
    </row>
    <row r="175" spans="1:3" x14ac:dyDescent="0.25">
      <c r="A175" s="613"/>
      <c r="B175" s="614"/>
      <c r="C175" s="615"/>
    </row>
    <row r="176" spans="1:3" x14ac:dyDescent="0.25">
      <c r="A176" s="613"/>
      <c r="B176" s="614"/>
      <c r="C176" s="615"/>
    </row>
    <row r="177" spans="1:3" x14ac:dyDescent="0.25">
      <c r="A177" s="613"/>
      <c r="B177" s="614"/>
      <c r="C177" s="615"/>
    </row>
    <row r="178" spans="1:3" x14ac:dyDescent="0.25">
      <c r="A178" s="613"/>
      <c r="B178" s="614"/>
      <c r="C178" s="615"/>
    </row>
    <row r="179" spans="1:3" x14ac:dyDescent="0.25">
      <c r="A179" s="613"/>
      <c r="B179" s="614"/>
      <c r="C179" s="615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K178"/>
  <sheetViews>
    <sheetView view="pageBreakPreview" zoomScaleNormal="100" zoomScaleSheetLayoutView="100" workbookViewId="0">
      <selection activeCell="C68" sqref="C68"/>
    </sheetView>
  </sheetViews>
  <sheetFormatPr defaultColWidth="9.33203125" defaultRowHeight="13.2" x14ac:dyDescent="0.25"/>
  <cols>
    <col min="1" max="1" width="19.44140625" style="388" customWidth="1"/>
    <col min="2" max="2" width="72" style="389" customWidth="1"/>
    <col min="3" max="3" width="25" style="390" customWidth="1"/>
    <col min="4" max="16384" width="9.33203125" style="3"/>
  </cols>
  <sheetData>
    <row r="1" spans="1:3" s="2" customFormat="1" ht="16.5" customHeight="1" thickBot="1" x14ac:dyDescent="0.3">
      <c r="A1" s="594"/>
      <c r="B1" s="595"/>
      <c r="C1" s="589" t="str">
        <f>CONCATENATE("9.1.1. melléklet ",ALAPADATOK!A7," ",ALAPADATOK!B7," ",ALAPADATOK!C7," ",ALAPADATOK!D7," ",ALAPADATOK!E7," ",ALAPADATOK!F7," ",ALAPADATOK!G7," ",ALAPADATOK!H7)</f>
        <v>9.1.1. melléklet a … / 2019 ( VI. …. ) önkormányzati rendelethez</v>
      </c>
    </row>
    <row r="2" spans="1:3" s="93" customFormat="1" ht="21.15" customHeight="1" x14ac:dyDescent="0.25">
      <c r="A2" s="596" t="s">
        <v>60</v>
      </c>
      <c r="B2" s="597" t="str">
        <f>CONCATENATE(ALAPADATOK!A3)</f>
        <v>Hercegkút Község Önkormányzata</v>
      </c>
      <c r="C2" s="598" t="s">
        <v>53</v>
      </c>
    </row>
    <row r="3" spans="1:3" s="93" customFormat="1" ht="16.2" thickBot="1" x14ac:dyDescent="0.3">
      <c r="A3" s="599" t="s">
        <v>202</v>
      </c>
      <c r="B3" s="600" t="s">
        <v>428</v>
      </c>
      <c r="C3" s="601" t="s">
        <v>58</v>
      </c>
    </row>
    <row r="4" spans="1:3" s="94" customFormat="1" ht="15.9" customHeight="1" thickBot="1" x14ac:dyDescent="0.35">
      <c r="A4" s="602"/>
      <c r="B4" s="602"/>
      <c r="C4" s="603" t="str">
        <f>'KV_9.1.sz.mell'!C4</f>
        <v>Forintban!</v>
      </c>
    </row>
    <row r="5" spans="1:3" ht="13.8" thickBot="1" x14ac:dyDescent="0.3">
      <c r="A5" s="604" t="s">
        <v>204</v>
      </c>
      <c r="B5" s="605" t="s">
        <v>562</v>
      </c>
      <c r="C5" s="606" t="s">
        <v>54</v>
      </c>
    </row>
    <row r="6" spans="1:3" s="67" customFormat="1" ht="12.9" customHeight="1" thickBot="1" x14ac:dyDescent="0.3">
      <c r="A6" s="607"/>
      <c r="B6" s="608" t="s">
        <v>492</v>
      </c>
      <c r="C6" s="609" t="s">
        <v>493</v>
      </c>
    </row>
    <row r="7" spans="1:3" s="67" customFormat="1" ht="15.9" customHeight="1" thickBot="1" x14ac:dyDescent="0.3">
      <c r="A7" s="230"/>
      <c r="B7" s="231" t="s">
        <v>55</v>
      </c>
      <c r="C7" s="356"/>
    </row>
    <row r="8" spans="1:3" s="67" customFormat="1" ht="12" customHeight="1" thickBot="1" x14ac:dyDescent="0.3">
      <c r="A8" s="32" t="s">
        <v>18</v>
      </c>
      <c r="B8" s="21" t="s">
        <v>251</v>
      </c>
      <c r="C8" s="296">
        <f>+C9+C10+C11+C12+C13+C14</f>
        <v>57122434</v>
      </c>
    </row>
    <row r="9" spans="1:3" s="95" customFormat="1" ht="12" customHeight="1" x14ac:dyDescent="0.2">
      <c r="A9" s="432" t="s">
        <v>97</v>
      </c>
      <c r="B9" s="413" t="s">
        <v>252</v>
      </c>
      <c r="C9" s="299">
        <f>'KV_9.1.sz.mell'!C9</f>
        <v>9645910</v>
      </c>
    </row>
    <row r="10" spans="1:3" s="96" customFormat="1" ht="12" customHeight="1" x14ac:dyDescent="0.2">
      <c r="A10" s="433" t="s">
        <v>98</v>
      </c>
      <c r="B10" s="414" t="s">
        <v>253</v>
      </c>
      <c r="C10" s="299">
        <f>'KV_9.1.sz.mell'!C10</f>
        <v>30141200</v>
      </c>
    </row>
    <row r="11" spans="1:3" s="96" customFormat="1" ht="12" customHeight="1" x14ac:dyDescent="0.2">
      <c r="A11" s="433" t="s">
        <v>99</v>
      </c>
      <c r="B11" s="414" t="s">
        <v>549</v>
      </c>
      <c r="C11" s="299">
        <f>'KV_9.1.sz.mell'!C11</f>
        <v>15535324</v>
      </c>
    </row>
    <row r="12" spans="1:3" s="96" customFormat="1" ht="12" customHeight="1" x14ac:dyDescent="0.2">
      <c r="A12" s="433" t="s">
        <v>100</v>
      </c>
      <c r="B12" s="414" t="s">
        <v>255</v>
      </c>
      <c r="C12" s="299">
        <f>'KV_9.1.sz.mell'!C12</f>
        <v>1800000</v>
      </c>
    </row>
    <row r="13" spans="1:3" s="96" customFormat="1" ht="12" customHeight="1" x14ac:dyDescent="0.2">
      <c r="A13" s="433" t="s">
        <v>147</v>
      </c>
      <c r="B13" s="414" t="s">
        <v>505</v>
      </c>
      <c r="C13" s="299">
        <f>'KV_9.1.sz.mell'!C13</f>
        <v>0</v>
      </c>
    </row>
    <row r="14" spans="1:3" s="95" customFormat="1" ht="12" customHeight="1" thickBot="1" x14ac:dyDescent="0.25">
      <c r="A14" s="434" t="s">
        <v>101</v>
      </c>
      <c r="B14" s="415" t="s">
        <v>432</v>
      </c>
      <c r="C14" s="299">
        <f>'KV_9.1.sz.mell'!C14</f>
        <v>0</v>
      </c>
    </row>
    <row r="15" spans="1:3" s="95" customFormat="1" ht="12" customHeight="1" thickBot="1" x14ac:dyDescent="0.3">
      <c r="A15" s="32" t="s">
        <v>19</v>
      </c>
      <c r="B15" s="291" t="s">
        <v>256</v>
      </c>
      <c r="C15" s="296">
        <f>+C16+C17+C18+C19+C20</f>
        <v>17839904</v>
      </c>
    </row>
    <row r="16" spans="1:3" s="95" customFormat="1" ht="12" customHeight="1" x14ac:dyDescent="0.2">
      <c r="A16" s="432" t="s">
        <v>103</v>
      </c>
      <c r="B16" s="413" t="s">
        <v>257</v>
      </c>
      <c r="C16" s="299">
        <f>'KV_9.1.sz.mell'!C16</f>
        <v>0</v>
      </c>
    </row>
    <row r="17" spans="1:3" s="95" customFormat="1" ht="12" customHeight="1" x14ac:dyDescent="0.2">
      <c r="A17" s="433" t="s">
        <v>104</v>
      </c>
      <c r="B17" s="414" t="s">
        <v>258</v>
      </c>
      <c r="C17" s="299">
        <f>'KV_9.1.sz.mell'!C17</f>
        <v>0</v>
      </c>
    </row>
    <row r="18" spans="1:3" s="95" customFormat="1" ht="12" customHeight="1" x14ac:dyDescent="0.2">
      <c r="A18" s="433" t="s">
        <v>105</v>
      </c>
      <c r="B18" s="414" t="s">
        <v>421</v>
      </c>
      <c r="C18" s="299">
        <f>'KV_9.1.sz.mell'!C18</f>
        <v>0</v>
      </c>
    </row>
    <row r="19" spans="1:3" s="95" customFormat="1" ht="12" customHeight="1" x14ac:dyDescent="0.2">
      <c r="A19" s="433" t="s">
        <v>106</v>
      </c>
      <c r="B19" s="414" t="s">
        <v>422</v>
      </c>
      <c r="C19" s="299">
        <f>'KV_9.1.sz.mell'!C19</f>
        <v>0</v>
      </c>
    </row>
    <row r="20" spans="1:3" s="95" customFormat="1" ht="12" customHeight="1" x14ac:dyDescent="0.2">
      <c r="A20" s="433" t="s">
        <v>107</v>
      </c>
      <c r="B20" s="414" t="s">
        <v>259</v>
      </c>
      <c r="C20" s="299">
        <f>'KV_9.1.sz.mell'!C20</f>
        <v>17839904</v>
      </c>
    </row>
    <row r="21" spans="1:3" s="96" customFormat="1" ht="12" customHeight="1" thickBot="1" x14ac:dyDescent="0.25">
      <c r="A21" s="434" t="s">
        <v>116</v>
      </c>
      <c r="B21" s="415" t="s">
        <v>260</v>
      </c>
      <c r="C21" s="299">
        <f>'KV_9.1.sz.mell'!C21</f>
        <v>0</v>
      </c>
    </row>
    <row r="22" spans="1:3" s="96" customFormat="1" ht="12" customHeight="1" thickBot="1" x14ac:dyDescent="0.3">
      <c r="A22" s="32" t="s">
        <v>20</v>
      </c>
      <c r="B22" s="21" t="s">
        <v>261</v>
      </c>
      <c r="C22" s="296">
        <f>+C23+C24+C25+C26+C27</f>
        <v>58244872</v>
      </c>
    </row>
    <row r="23" spans="1:3" s="96" customFormat="1" ht="12" customHeight="1" x14ac:dyDescent="0.2">
      <c r="A23" s="432" t="s">
        <v>86</v>
      </c>
      <c r="B23" s="413" t="s">
        <v>262</v>
      </c>
      <c r="C23" s="299">
        <f>'KV_9.1.sz.mell'!C23</f>
        <v>0</v>
      </c>
    </row>
    <row r="24" spans="1:3" s="95" customFormat="1" ht="12" customHeight="1" x14ac:dyDescent="0.2">
      <c r="A24" s="433" t="s">
        <v>87</v>
      </c>
      <c r="B24" s="414" t="s">
        <v>263</v>
      </c>
      <c r="C24" s="299">
        <f>'KV_9.1.sz.mell'!C24</f>
        <v>0</v>
      </c>
    </row>
    <row r="25" spans="1:3" s="96" customFormat="1" ht="12" customHeight="1" x14ac:dyDescent="0.2">
      <c r="A25" s="433" t="s">
        <v>88</v>
      </c>
      <c r="B25" s="414" t="s">
        <v>423</v>
      </c>
      <c r="C25" s="299">
        <f>'KV_9.1.sz.mell'!C25</f>
        <v>0</v>
      </c>
    </row>
    <row r="26" spans="1:3" s="96" customFormat="1" ht="12" customHeight="1" x14ac:dyDescent="0.2">
      <c r="A26" s="433" t="s">
        <v>89</v>
      </c>
      <c r="B26" s="414" t="s">
        <v>424</v>
      </c>
      <c r="C26" s="299">
        <f>'KV_9.1.sz.mell'!C26</f>
        <v>0</v>
      </c>
    </row>
    <row r="27" spans="1:3" s="96" customFormat="1" ht="12" customHeight="1" x14ac:dyDescent="0.2">
      <c r="A27" s="433" t="s">
        <v>170</v>
      </c>
      <c r="B27" s="414" t="s">
        <v>264</v>
      </c>
      <c r="C27" s="299">
        <f>'KV_9.1.sz.mell'!C27</f>
        <v>58244872</v>
      </c>
    </row>
    <row r="28" spans="1:3" s="96" customFormat="1" ht="12" customHeight="1" thickBot="1" x14ac:dyDescent="0.25">
      <c r="A28" s="434" t="s">
        <v>171</v>
      </c>
      <c r="B28" s="415" t="s">
        <v>265</v>
      </c>
      <c r="C28" s="299">
        <f>'KV_9.1.sz.mell'!C28</f>
        <v>58244872</v>
      </c>
    </row>
    <row r="29" spans="1:3" s="96" customFormat="1" ht="12" customHeight="1" thickBot="1" x14ac:dyDescent="0.3">
      <c r="A29" s="32" t="s">
        <v>172</v>
      </c>
      <c r="B29" s="21" t="s">
        <v>559</v>
      </c>
      <c r="C29" s="302">
        <f>SUM(C30:C36)</f>
        <v>6675000</v>
      </c>
    </row>
    <row r="30" spans="1:3" s="96" customFormat="1" ht="12" customHeight="1" x14ac:dyDescent="0.2">
      <c r="A30" s="432" t="s">
        <v>267</v>
      </c>
      <c r="B30" s="413" t="s">
        <v>1122</v>
      </c>
      <c r="C30" s="299">
        <f>'KV_9.1.sz.mell'!C30</f>
        <v>1500000</v>
      </c>
    </row>
    <row r="31" spans="1:3" s="96" customFormat="1" ht="12" customHeight="1" x14ac:dyDescent="0.2">
      <c r="A31" s="433" t="s">
        <v>268</v>
      </c>
      <c r="B31" s="414" t="s">
        <v>555</v>
      </c>
      <c r="C31" s="299">
        <f>'KV_9.1.sz.mell'!C31</f>
        <v>0</v>
      </c>
    </row>
    <row r="32" spans="1:3" s="96" customFormat="1" ht="12" customHeight="1" x14ac:dyDescent="0.2">
      <c r="A32" s="433" t="s">
        <v>269</v>
      </c>
      <c r="B32" s="414" t="s">
        <v>556</v>
      </c>
      <c r="C32" s="299">
        <f>'KV_9.1.sz.mell'!C32</f>
        <v>0</v>
      </c>
    </row>
    <row r="33" spans="1:3" s="96" customFormat="1" ht="12" customHeight="1" x14ac:dyDescent="0.2">
      <c r="A33" s="433" t="s">
        <v>270</v>
      </c>
      <c r="B33" s="414" t="s">
        <v>557</v>
      </c>
      <c r="C33" s="299">
        <f>'KV_9.1.sz.mell'!C33</f>
        <v>0</v>
      </c>
    </row>
    <row r="34" spans="1:3" s="96" customFormat="1" ht="12" customHeight="1" x14ac:dyDescent="0.2">
      <c r="A34" s="433" t="s">
        <v>551</v>
      </c>
      <c r="B34" s="414" t="s">
        <v>271</v>
      </c>
      <c r="C34" s="299">
        <f>'KV_9.1.sz.mell'!C34</f>
        <v>5175000</v>
      </c>
    </row>
    <row r="35" spans="1:3" s="96" customFormat="1" ht="12" customHeight="1" x14ac:dyDescent="0.2">
      <c r="A35" s="433" t="s">
        <v>552</v>
      </c>
      <c r="B35" s="414" t="s">
        <v>272</v>
      </c>
      <c r="C35" s="299">
        <f>'KV_9.1.sz.mell'!C35</f>
        <v>0</v>
      </c>
    </row>
    <row r="36" spans="1:3" s="96" customFormat="1" ht="12" customHeight="1" thickBot="1" x14ac:dyDescent="0.25">
      <c r="A36" s="434" t="s">
        <v>553</v>
      </c>
      <c r="B36" s="508" t="s">
        <v>273</v>
      </c>
      <c r="C36" s="299">
        <f>'KV_9.1.sz.mell'!C36</f>
        <v>0</v>
      </c>
    </row>
    <row r="37" spans="1:3" s="96" customFormat="1" ht="12" customHeight="1" thickBot="1" x14ac:dyDescent="0.3">
      <c r="A37" s="32" t="s">
        <v>22</v>
      </c>
      <c r="B37" s="21" t="s">
        <v>433</v>
      </c>
      <c r="C37" s="296">
        <f>SUM(C38:C48)</f>
        <v>5746500</v>
      </c>
    </row>
    <row r="38" spans="1:3" s="96" customFormat="1" ht="12" customHeight="1" x14ac:dyDescent="0.2">
      <c r="A38" s="432" t="s">
        <v>90</v>
      </c>
      <c r="B38" s="413" t="s">
        <v>276</v>
      </c>
      <c r="C38" s="299">
        <f>'KV_9.1.sz.mell'!C38</f>
        <v>0</v>
      </c>
    </row>
    <row r="39" spans="1:3" s="96" customFormat="1" ht="12" customHeight="1" x14ac:dyDescent="0.2">
      <c r="A39" s="433" t="s">
        <v>91</v>
      </c>
      <c r="B39" s="414" t="s">
        <v>277</v>
      </c>
      <c r="C39" s="299">
        <f>'KV_9.1.sz.mell'!C39</f>
        <v>1425000</v>
      </c>
    </row>
    <row r="40" spans="1:3" s="96" customFormat="1" ht="12" customHeight="1" x14ac:dyDescent="0.2">
      <c r="A40" s="433" t="s">
        <v>92</v>
      </c>
      <c r="B40" s="414" t="s">
        <v>278</v>
      </c>
      <c r="C40" s="299">
        <f>'KV_9.1.sz.mell'!C40</f>
        <v>3390000</v>
      </c>
    </row>
    <row r="41" spans="1:3" s="96" customFormat="1" ht="12" customHeight="1" x14ac:dyDescent="0.2">
      <c r="A41" s="433" t="s">
        <v>174</v>
      </c>
      <c r="B41" s="414" t="s">
        <v>279</v>
      </c>
      <c r="C41" s="299">
        <f>'KV_9.1.sz.mell'!C41</f>
        <v>0</v>
      </c>
    </row>
    <row r="42" spans="1:3" s="96" customFormat="1" ht="12" customHeight="1" x14ac:dyDescent="0.2">
      <c r="A42" s="433" t="s">
        <v>175</v>
      </c>
      <c r="B42" s="414" t="s">
        <v>280</v>
      </c>
      <c r="C42" s="299">
        <f>'KV_9.1.sz.mell'!C42</f>
        <v>0</v>
      </c>
    </row>
    <row r="43" spans="1:3" s="96" customFormat="1" ht="12" customHeight="1" x14ac:dyDescent="0.2">
      <c r="A43" s="433" t="s">
        <v>176</v>
      </c>
      <c r="B43" s="414" t="s">
        <v>281</v>
      </c>
      <c r="C43" s="299">
        <f>'KV_9.1.sz.mell'!C43</f>
        <v>931500</v>
      </c>
    </row>
    <row r="44" spans="1:3" s="96" customFormat="1" ht="12" customHeight="1" x14ac:dyDescent="0.2">
      <c r="A44" s="433" t="s">
        <v>177</v>
      </c>
      <c r="B44" s="414" t="s">
        <v>282</v>
      </c>
      <c r="C44" s="299">
        <f>'KV_9.1.sz.mell'!C44</f>
        <v>0</v>
      </c>
    </row>
    <row r="45" spans="1:3" s="96" customFormat="1" ht="12" customHeight="1" x14ac:dyDescent="0.2">
      <c r="A45" s="433" t="s">
        <v>178</v>
      </c>
      <c r="B45" s="414" t="s">
        <v>558</v>
      </c>
      <c r="C45" s="299">
        <f>'KV_9.1.sz.mell'!C45</f>
        <v>0</v>
      </c>
    </row>
    <row r="46" spans="1:3" s="96" customFormat="1" ht="12" customHeight="1" x14ac:dyDescent="0.2">
      <c r="A46" s="433" t="s">
        <v>274</v>
      </c>
      <c r="B46" s="414" t="s">
        <v>284</v>
      </c>
      <c r="C46" s="299">
        <f>'KV_9.1.sz.mell'!C46</f>
        <v>0</v>
      </c>
    </row>
    <row r="47" spans="1:3" s="96" customFormat="1" ht="12" customHeight="1" x14ac:dyDescent="0.2">
      <c r="A47" s="434" t="s">
        <v>275</v>
      </c>
      <c r="B47" s="415" t="s">
        <v>435</v>
      </c>
      <c r="C47" s="299">
        <f>'KV_9.1.sz.mell'!C47</f>
        <v>0</v>
      </c>
    </row>
    <row r="48" spans="1:3" s="96" customFormat="1" ht="12" customHeight="1" thickBot="1" x14ac:dyDescent="0.25">
      <c r="A48" s="434" t="s">
        <v>434</v>
      </c>
      <c r="B48" s="415" t="s">
        <v>285</v>
      </c>
      <c r="C48" s="299">
        <f>'KV_9.1.sz.mell'!C48</f>
        <v>0</v>
      </c>
    </row>
    <row r="49" spans="1:3" s="96" customFormat="1" ht="12" customHeight="1" thickBot="1" x14ac:dyDescent="0.3">
      <c r="A49" s="32" t="s">
        <v>23</v>
      </c>
      <c r="B49" s="21" t="s">
        <v>286</v>
      </c>
      <c r="C49" s="296">
        <f>SUM(C50:C54)</f>
        <v>0</v>
      </c>
    </row>
    <row r="50" spans="1:3" s="96" customFormat="1" ht="12" customHeight="1" x14ac:dyDescent="0.2">
      <c r="A50" s="432" t="s">
        <v>93</v>
      </c>
      <c r="B50" s="413" t="s">
        <v>290</v>
      </c>
      <c r="C50" s="299">
        <f>'KV_9.1.sz.mell'!C50</f>
        <v>0</v>
      </c>
    </row>
    <row r="51" spans="1:3" s="96" customFormat="1" ht="12" customHeight="1" x14ac:dyDescent="0.2">
      <c r="A51" s="433" t="s">
        <v>94</v>
      </c>
      <c r="B51" s="414" t="s">
        <v>291</v>
      </c>
      <c r="C51" s="299">
        <f>'KV_9.1.sz.mell'!C51</f>
        <v>0</v>
      </c>
    </row>
    <row r="52" spans="1:3" s="96" customFormat="1" ht="12" customHeight="1" x14ac:dyDescent="0.2">
      <c r="A52" s="433" t="s">
        <v>287</v>
      </c>
      <c r="B52" s="414" t="s">
        <v>292</v>
      </c>
      <c r="C52" s="299">
        <f>'KV_9.1.sz.mell'!C52</f>
        <v>0</v>
      </c>
    </row>
    <row r="53" spans="1:3" s="96" customFormat="1" ht="12" customHeight="1" x14ac:dyDescent="0.2">
      <c r="A53" s="433" t="s">
        <v>288</v>
      </c>
      <c r="B53" s="414" t="s">
        <v>293</v>
      </c>
      <c r="C53" s="299">
        <f>'KV_9.1.sz.mell'!C53</f>
        <v>0</v>
      </c>
    </row>
    <row r="54" spans="1:3" s="96" customFormat="1" ht="12" customHeight="1" thickBot="1" x14ac:dyDescent="0.25">
      <c r="A54" s="434" t="s">
        <v>289</v>
      </c>
      <c r="B54" s="415" t="s">
        <v>294</v>
      </c>
      <c r="C54" s="299">
        <f>'KV_9.1.sz.mell'!C54</f>
        <v>0</v>
      </c>
    </row>
    <row r="55" spans="1:3" s="96" customFormat="1" ht="12" customHeight="1" thickBot="1" x14ac:dyDescent="0.3">
      <c r="A55" s="32" t="s">
        <v>179</v>
      </c>
      <c r="B55" s="21" t="s">
        <v>295</v>
      </c>
      <c r="C55" s="296">
        <f>SUM(C57:C58)</f>
        <v>10626783</v>
      </c>
    </row>
    <row r="56" spans="1:3" s="96" customFormat="1" ht="12" customHeight="1" x14ac:dyDescent="0.2">
      <c r="A56" s="432" t="s">
        <v>95</v>
      </c>
      <c r="B56" s="413" t="s">
        <v>296</v>
      </c>
      <c r="C56" s="299">
        <f>'KV_9.1.sz.mell'!C56</f>
        <v>0</v>
      </c>
    </row>
    <row r="57" spans="1:3" s="96" customFormat="1" ht="12" customHeight="1" x14ac:dyDescent="0.2">
      <c r="A57" s="433" t="s">
        <v>96</v>
      </c>
      <c r="B57" s="414" t="s">
        <v>425</v>
      </c>
      <c r="C57" s="299">
        <f>'KV_9.1.sz.mell'!C57</f>
        <v>0</v>
      </c>
    </row>
    <row r="58" spans="1:3" s="96" customFormat="1" ht="12" customHeight="1" x14ac:dyDescent="0.2">
      <c r="A58" s="433" t="s">
        <v>299</v>
      </c>
      <c r="B58" s="414" t="s">
        <v>297</v>
      </c>
      <c r="C58" s="299">
        <f>'KV_9.1.sz.mell'!C58</f>
        <v>10626783</v>
      </c>
    </row>
    <row r="59" spans="1:3" s="96" customFormat="1" ht="12" customHeight="1" thickBot="1" x14ac:dyDescent="0.25">
      <c r="A59" s="434" t="s">
        <v>300</v>
      </c>
      <c r="B59" s="415" t="s">
        <v>298</v>
      </c>
      <c r="C59" s="299">
        <f>'KV_9.1.sz.mell'!C59</f>
        <v>0</v>
      </c>
    </row>
    <row r="60" spans="1:3" s="96" customFormat="1" ht="12" customHeight="1" thickBot="1" x14ac:dyDescent="0.3">
      <c r="A60" s="32" t="s">
        <v>25</v>
      </c>
      <c r="B60" s="291" t="s">
        <v>301</v>
      </c>
      <c r="C60" s="296">
        <f>SUM(C61:C63)</f>
        <v>0</v>
      </c>
    </row>
    <row r="61" spans="1:3" s="96" customFormat="1" ht="12" customHeight="1" x14ac:dyDescent="0.2">
      <c r="A61" s="432" t="s">
        <v>180</v>
      </c>
      <c r="B61" s="413" t="s">
        <v>303</v>
      </c>
      <c r="C61" s="299">
        <f>'KV_9.1.sz.mell'!C61</f>
        <v>0</v>
      </c>
    </row>
    <row r="62" spans="1:3" s="96" customFormat="1" ht="12" customHeight="1" x14ac:dyDescent="0.2">
      <c r="A62" s="433" t="s">
        <v>181</v>
      </c>
      <c r="B62" s="414" t="s">
        <v>426</v>
      </c>
      <c r="C62" s="299">
        <f>'KV_9.1.sz.mell'!C62</f>
        <v>0</v>
      </c>
    </row>
    <row r="63" spans="1:3" s="96" customFormat="1" ht="12" customHeight="1" x14ac:dyDescent="0.2">
      <c r="A63" s="433" t="s">
        <v>230</v>
      </c>
      <c r="B63" s="414" t="s">
        <v>304</v>
      </c>
      <c r="C63" s="299">
        <f>'KV_9.1.sz.mell'!C63</f>
        <v>0</v>
      </c>
    </row>
    <row r="64" spans="1:3" s="96" customFormat="1" ht="12" customHeight="1" thickBot="1" x14ac:dyDescent="0.25">
      <c r="A64" s="434" t="s">
        <v>302</v>
      </c>
      <c r="B64" s="415" t="s">
        <v>305</v>
      </c>
      <c r="C64" s="299">
        <f>'KV_9.1.sz.mell'!C64</f>
        <v>0</v>
      </c>
    </row>
    <row r="65" spans="1:3" s="96" customFormat="1" ht="12" customHeight="1" thickBot="1" x14ac:dyDescent="0.3">
      <c r="A65" s="32" t="s">
        <v>26</v>
      </c>
      <c r="B65" s="21" t="s">
        <v>306</v>
      </c>
      <c r="C65" s="302">
        <f>+C8+C15+C22+C29+C37+C49+C55+C60</f>
        <v>156255493</v>
      </c>
    </row>
    <row r="66" spans="1:3" s="96" customFormat="1" ht="12" customHeight="1" thickBot="1" x14ac:dyDescent="0.25">
      <c r="A66" s="435" t="s">
        <v>393</v>
      </c>
      <c r="B66" s="291" t="s">
        <v>308</v>
      </c>
      <c r="C66" s="296">
        <f>SUM(C67:C69)</f>
        <v>0</v>
      </c>
    </row>
    <row r="67" spans="1:3" s="96" customFormat="1" ht="12" customHeight="1" x14ac:dyDescent="0.2">
      <c r="A67" s="432" t="s">
        <v>336</v>
      </c>
      <c r="B67" s="413" t="s">
        <v>309</v>
      </c>
      <c r="C67" s="299">
        <f>'KV_9.1.sz.mell'!C67</f>
        <v>0</v>
      </c>
    </row>
    <row r="68" spans="1:3" s="96" customFormat="1" ht="12" customHeight="1" x14ac:dyDescent="0.2">
      <c r="A68" s="433" t="s">
        <v>345</v>
      </c>
      <c r="B68" s="414" t="s">
        <v>310</v>
      </c>
      <c r="C68" s="299">
        <f>'KV_9.1.sz.mell'!C68</f>
        <v>0</v>
      </c>
    </row>
    <row r="69" spans="1:3" s="96" customFormat="1" ht="12" customHeight="1" thickBot="1" x14ac:dyDescent="0.25">
      <c r="A69" s="434" t="s">
        <v>346</v>
      </c>
      <c r="B69" s="416" t="s">
        <v>311</v>
      </c>
      <c r="C69" s="299">
        <f>'KV_9.1.sz.mell'!C69</f>
        <v>0</v>
      </c>
    </row>
    <row r="70" spans="1:3" s="96" customFormat="1" ht="12" customHeight="1" thickBot="1" x14ac:dyDescent="0.25">
      <c r="A70" s="435" t="s">
        <v>312</v>
      </c>
      <c r="B70" s="291" t="s">
        <v>313</v>
      </c>
      <c r="C70" s="296">
        <f>SUM(C71:C74)</f>
        <v>0</v>
      </c>
    </row>
    <row r="71" spans="1:3" s="96" customFormat="1" ht="12" customHeight="1" x14ac:dyDescent="0.2">
      <c r="A71" s="432" t="s">
        <v>148</v>
      </c>
      <c r="B71" s="413" t="s">
        <v>314</v>
      </c>
      <c r="C71" s="299">
        <f>'KV_9.1.sz.mell'!C71</f>
        <v>0</v>
      </c>
    </row>
    <row r="72" spans="1:3" s="96" customFormat="1" ht="12" customHeight="1" x14ac:dyDescent="0.2">
      <c r="A72" s="433" t="s">
        <v>149</v>
      </c>
      <c r="B72" s="414" t="s">
        <v>570</v>
      </c>
      <c r="C72" s="299">
        <f>'KV_9.1.sz.mell'!C72</f>
        <v>0</v>
      </c>
    </row>
    <row r="73" spans="1:3" s="96" customFormat="1" ht="12" customHeight="1" x14ac:dyDescent="0.2">
      <c r="A73" s="433" t="s">
        <v>337</v>
      </c>
      <c r="B73" s="414" t="s">
        <v>315</v>
      </c>
      <c r="C73" s="299">
        <f>'KV_9.1.sz.mell'!C73</f>
        <v>0</v>
      </c>
    </row>
    <row r="74" spans="1:3" s="96" customFormat="1" ht="12" customHeight="1" thickBot="1" x14ac:dyDescent="0.3">
      <c r="A74" s="434" t="s">
        <v>338</v>
      </c>
      <c r="B74" s="293" t="s">
        <v>571</v>
      </c>
      <c r="C74" s="299">
        <f>'KV_9.1.sz.mell'!C74</f>
        <v>0</v>
      </c>
    </row>
    <row r="75" spans="1:3" s="96" customFormat="1" ht="12" customHeight="1" thickBot="1" x14ac:dyDescent="0.25">
      <c r="A75" s="435" t="s">
        <v>316</v>
      </c>
      <c r="B75" s="291" t="s">
        <v>317</v>
      </c>
      <c r="C75" s="296">
        <f>SUM(C76:C77)</f>
        <v>99506649</v>
      </c>
    </row>
    <row r="76" spans="1:3" s="96" customFormat="1" ht="12" customHeight="1" x14ac:dyDescent="0.2">
      <c r="A76" s="432" t="s">
        <v>339</v>
      </c>
      <c r="B76" s="413" t="s">
        <v>318</v>
      </c>
      <c r="C76" s="299">
        <f>'KV_9.1.sz.mell'!C76</f>
        <v>99506649</v>
      </c>
    </row>
    <row r="77" spans="1:3" s="96" customFormat="1" ht="12" customHeight="1" thickBot="1" x14ac:dyDescent="0.25">
      <c r="A77" s="434" t="s">
        <v>340</v>
      </c>
      <c r="B77" s="415" t="s">
        <v>319</v>
      </c>
      <c r="C77" s="299">
        <f>'KV_9.1.sz.mell'!C77</f>
        <v>0</v>
      </c>
    </row>
    <row r="78" spans="1:3" s="95" customFormat="1" ht="12" customHeight="1" thickBot="1" x14ac:dyDescent="0.25">
      <c r="A78" s="435" t="s">
        <v>320</v>
      </c>
      <c r="B78" s="291" t="s">
        <v>321</v>
      </c>
      <c r="C78" s="296">
        <f>SUM(C79:C81)</f>
        <v>0</v>
      </c>
    </row>
    <row r="79" spans="1:3" s="96" customFormat="1" ht="12" customHeight="1" x14ac:dyDescent="0.2">
      <c r="A79" s="432" t="s">
        <v>341</v>
      </c>
      <c r="B79" s="413" t="s">
        <v>322</v>
      </c>
      <c r="C79" s="299">
        <f>'KV_9.1.sz.mell'!C79</f>
        <v>0</v>
      </c>
    </row>
    <row r="80" spans="1:3" s="96" customFormat="1" ht="12" customHeight="1" x14ac:dyDescent="0.2">
      <c r="A80" s="433" t="s">
        <v>342</v>
      </c>
      <c r="B80" s="414" t="s">
        <v>323</v>
      </c>
      <c r="C80" s="299">
        <f>'KV_9.1.sz.mell'!C80</f>
        <v>0</v>
      </c>
    </row>
    <row r="81" spans="1:3" s="96" customFormat="1" ht="12" customHeight="1" thickBot="1" x14ac:dyDescent="0.25">
      <c r="A81" s="434" t="s">
        <v>343</v>
      </c>
      <c r="B81" s="415" t="s">
        <v>572</v>
      </c>
      <c r="C81" s="299">
        <f>'KV_9.1.sz.mell'!C81</f>
        <v>0</v>
      </c>
    </row>
    <row r="82" spans="1:3" s="96" customFormat="1" ht="12" customHeight="1" thickBot="1" x14ac:dyDescent="0.25">
      <c r="A82" s="435" t="s">
        <v>324</v>
      </c>
      <c r="B82" s="291" t="s">
        <v>344</v>
      </c>
      <c r="C82" s="296">
        <f>SUM(C83:C86)</f>
        <v>0</v>
      </c>
    </row>
    <row r="83" spans="1:3" s="96" customFormat="1" ht="12" customHeight="1" x14ac:dyDescent="0.2">
      <c r="A83" s="436" t="s">
        <v>325</v>
      </c>
      <c r="B83" s="413" t="s">
        <v>326</v>
      </c>
      <c r="C83" s="299">
        <f>'KV_9.1.sz.mell'!C83</f>
        <v>0</v>
      </c>
    </row>
    <row r="84" spans="1:3" s="96" customFormat="1" ht="12" customHeight="1" x14ac:dyDescent="0.2">
      <c r="A84" s="437" t="s">
        <v>327</v>
      </c>
      <c r="B84" s="414" t="s">
        <v>328</v>
      </c>
      <c r="C84" s="299">
        <f>'KV_9.1.sz.mell'!C84</f>
        <v>0</v>
      </c>
    </row>
    <row r="85" spans="1:3" s="96" customFormat="1" ht="12" customHeight="1" x14ac:dyDescent="0.2">
      <c r="A85" s="437" t="s">
        <v>329</v>
      </c>
      <c r="B85" s="414" t="s">
        <v>330</v>
      </c>
      <c r="C85" s="299">
        <f>'KV_9.1.sz.mell'!C85</f>
        <v>0</v>
      </c>
    </row>
    <row r="86" spans="1:3" s="95" customFormat="1" ht="12" customHeight="1" thickBot="1" x14ac:dyDescent="0.25">
      <c r="A86" s="438" t="s">
        <v>331</v>
      </c>
      <c r="B86" s="415" t="s">
        <v>332</v>
      </c>
      <c r="C86" s="299">
        <f>'KV_9.1.sz.mell'!C86</f>
        <v>0</v>
      </c>
    </row>
    <row r="87" spans="1:3" s="95" customFormat="1" ht="12" customHeight="1" thickBot="1" x14ac:dyDescent="0.25">
      <c r="A87" s="435" t="s">
        <v>333</v>
      </c>
      <c r="B87" s="291" t="s">
        <v>474</v>
      </c>
      <c r="C87" s="458"/>
    </row>
    <row r="88" spans="1:3" s="95" customFormat="1" ht="12" customHeight="1" thickBot="1" x14ac:dyDescent="0.25">
      <c r="A88" s="435" t="s">
        <v>506</v>
      </c>
      <c r="B88" s="291" t="s">
        <v>334</v>
      </c>
      <c r="C88" s="458"/>
    </row>
    <row r="89" spans="1:3" s="95" customFormat="1" ht="12" customHeight="1" thickBot="1" x14ac:dyDescent="0.25">
      <c r="A89" s="435" t="s">
        <v>507</v>
      </c>
      <c r="B89" s="420" t="s">
        <v>477</v>
      </c>
      <c r="C89" s="302">
        <f>+C66+C70+C75+C78+C82+C88+C87</f>
        <v>99506649</v>
      </c>
    </row>
    <row r="90" spans="1:3" s="95" customFormat="1" ht="12" customHeight="1" thickBot="1" x14ac:dyDescent="0.25">
      <c r="A90" s="439" t="s">
        <v>508</v>
      </c>
      <c r="B90" s="421" t="s">
        <v>509</v>
      </c>
      <c r="C90" s="302">
        <f>+C65+C89</f>
        <v>255762142</v>
      </c>
    </row>
    <row r="91" spans="1:3" s="96" customFormat="1" ht="15.15" customHeight="1" thickBot="1" x14ac:dyDescent="0.3">
      <c r="A91" s="236"/>
      <c r="B91" s="237"/>
      <c r="C91" s="361"/>
    </row>
    <row r="92" spans="1:3" s="67" customFormat="1" ht="16.5" customHeight="1" thickBot="1" x14ac:dyDescent="0.3">
      <c r="A92" s="240"/>
      <c r="B92" s="241" t="s">
        <v>56</v>
      </c>
      <c r="C92" s="363"/>
    </row>
    <row r="93" spans="1:3" s="97" customFormat="1" ht="12" customHeight="1" thickBot="1" x14ac:dyDescent="0.3">
      <c r="A93" s="406" t="s">
        <v>18</v>
      </c>
      <c r="B93" s="1446" t="s">
        <v>513</v>
      </c>
      <c r="C93" s="1447">
        <f>+C94+C95+C96+C97+C98+C111</f>
        <v>104762517</v>
      </c>
    </row>
    <row r="94" spans="1:3" ht="12" customHeight="1" x14ac:dyDescent="0.25">
      <c r="A94" s="440" t="s">
        <v>97</v>
      </c>
      <c r="B94" s="10" t="s">
        <v>49</v>
      </c>
      <c r="C94" s="299">
        <f>'KV_9.1.sz.mell'!C94</f>
        <v>31476574</v>
      </c>
    </row>
    <row r="95" spans="1:3" ht="12" customHeight="1" x14ac:dyDescent="0.25">
      <c r="A95" s="433" t="s">
        <v>98</v>
      </c>
      <c r="B95" s="8" t="s">
        <v>182</v>
      </c>
      <c r="C95" s="299">
        <f>'KV_9.1.sz.mell'!C95</f>
        <v>5289542</v>
      </c>
    </row>
    <row r="96" spans="1:3" ht="12" customHeight="1" x14ac:dyDescent="0.25">
      <c r="A96" s="433" t="s">
        <v>99</v>
      </c>
      <c r="B96" s="8" t="s">
        <v>139</v>
      </c>
      <c r="C96" s="299">
        <f>'KV_9.1.sz.mell'!C96</f>
        <v>63210621</v>
      </c>
    </row>
    <row r="97" spans="1:3" ht="12" customHeight="1" x14ac:dyDescent="0.25">
      <c r="A97" s="433" t="s">
        <v>100</v>
      </c>
      <c r="B97" s="11" t="s">
        <v>183</v>
      </c>
      <c r="C97" s="299">
        <f>'KV_9.1.sz.mell'!C97</f>
        <v>700000</v>
      </c>
    </row>
    <row r="98" spans="1:3" ht="12" customHeight="1" x14ac:dyDescent="0.25">
      <c r="A98" s="433" t="s">
        <v>111</v>
      </c>
      <c r="B98" s="19" t="s">
        <v>184</v>
      </c>
      <c r="C98" s="299">
        <f>'KV_9.1.sz.mell'!C98</f>
        <v>4085780</v>
      </c>
    </row>
    <row r="99" spans="1:3" ht="12" customHeight="1" x14ac:dyDescent="0.25">
      <c r="A99" s="433" t="s">
        <v>101</v>
      </c>
      <c r="B99" s="8" t="s">
        <v>510</v>
      </c>
      <c r="C99" s="299">
        <f>'KV_9.1.sz.mell'!C99</f>
        <v>146100</v>
      </c>
    </row>
    <row r="100" spans="1:3" ht="12" customHeight="1" x14ac:dyDescent="0.2">
      <c r="A100" s="433" t="s">
        <v>102</v>
      </c>
      <c r="B100" s="140" t="s">
        <v>440</v>
      </c>
      <c r="C100" s="299">
        <f>'KV_9.1.sz.mell'!C100</f>
        <v>0</v>
      </c>
    </row>
    <row r="101" spans="1:3" ht="12" customHeight="1" x14ac:dyDescent="0.2">
      <c r="A101" s="433" t="s">
        <v>112</v>
      </c>
      <c r="B101" s="140" t="s">
        <v>439</v>
      </c>
      <c r="C101" s="299">
        <f>'KV_9.1.sz.mell'!C101</f>
        <v>0</v>
      </c>
    </row>
    <row r="102" spans="1:3" ht="12" customHeight="1" x14ac:dyDescent="0.2">
      <c r="A102" s="433" t="s">
        <v>113</v>
      </c>
      <c r="B102" s="140" t="s">
        <v>350</v>
      </c>
      <c r="C102" s="299">
        <f>'KV_9.1.sz.mell'!C102</f>
        <v>0</v>
      </c>
    </row>
    <row r="103" spans="1:3" ht="12" customHeight="1" x14ac:dyDescent="0.25">
      <c r="A103" s="433" t="s">
        <v>114</v>
      </c>
      <c r="B103" s="141" t="s">
        <v>351</v>
      </c>
      <c r="C103" s="299">
        <f>'KV_9.1.sz.mell'!C103</f>
        <v>0</v>
      </c>
    </row>
    <row r="104" spans="1:3" ht="12" customHeight="1" x14ac:dyDescent="0.25">
      <c r="A104" s="433" t="s">
        <v>115</v>
      </c>
      <c r="B104" s="141" t="s">
        <v>352</v>
      </c>
      <c r="C104" s="299">
        <f>'KV_9.1.sz.mell'!C104</f>
        <v>0</v>
      </c>
    </row>
    <row r="105" spans="1:3" ht="12" customHeight="1" x14ac:dyDescent="0.2">
      <c r="A105" s="433" t="s">
        <v>117</v>
      </c>
      <c r="B105" s="140" t="s">
        <v>353</v>
      </c>
      <c r="C105" s="299">
        <f>'KV_9.1.sz.mell'!C105</f>
        <v>2557680</v>
      </c>
    </row>
    <row r="106" spans="1:3" ht="12" customHeight="1" x14ac:dyDescent="0.2">
      <c r="A106" s="433" t="s">
        <v>185</v>
      </c>
      <c r="B106" s="140" t="s">
        <v>354</v>
      </c>
      <c r="C106" s="299">
        <f>'KV_9.1.sz.mell'!C106</f>
        <v>0</v>
      </c>
    </row>
    <row r="107" spans="1:3" ht="12" customHeight="1" x14ac:dyDescent="0.25">
      <c r="A107" s="433" t="s">
        <v>348</v>
      </c>
      <c r="B107" s="141" t="s">
        <v>355</v>
      </c>
      <c r="C107" s="299">
        <f>'KV_9.1.sz.mell'!C107</f>
        <v>0</v>
      </c>
    </row>
    <row r="108" spans="1:3" ht="12" customHeight="1" x14ac:dyDescent="0.25">
      <c r="A108" s="441" t="s">
        <v>349</v>
      </c>
      <c r="B108" s="142" t="s">
        <v>356</v>
      </c>
      <c r="C108" s="299">
        <f>'KV_9.1.sz.mell'!C108</f>
        <v>0</v>
      </c>
    </row>
    <row r="109" spans="1:3" ht="12" customHeight="1" x14ac:dyDescent="0.25">
      <c r="A109" s="433" t="s">
        <v>437</v>
      </c>
      <c r="B109" s="142" t="s">
        <v>357</v>
      </c>
      <c r="C109" s="299">
        <f>'KV_9.1.sz.mell'!C109</f>
        <v>0</v>
      </c>
    </row>
    <row r="110" spans="1:3" ht="12" customHeight="1" x14ac:dyDescent="0.25">
      <c r="A110" s="433" t="s">
        <v>438</v>
      </c>
      <c r="B110" s="141" t="s">
        <v>358</v>
      </c>
      <c r="C110" s="299">
        <f>'KV_9.1.sz.mell'!C110</f>
        <v>1382000</v>
      </c>
    </row>
    <row r="111" spans="1:3" ht="12" customHeight="1" x14ac:dyDescent="0.25">
      <c r="A111" s="433" t="s">
        <v>442</v>
      </c>
      <c r="B111" s="11" t="s">
        <v>50</v>
      </c>
      <c r="C111" s="299">
        <f>'KV_9.1.sz.mell'!C111</f>
        <v>0</v>
      </c>
    </row>
    <row r="112" spans="1:3" ht="12" customHeight="1" x14ac:dyDescent="0.25">
      <c r="A112" s="434" t="s">
        <v>443</v>
      </c>
      <c r="B112" s="8" t="s">
        <v>511</v>
      </c>
      <c r="C112" s="299">
        <f>'KV_9.1.sz.mell'!C112</f>
        <v>0</v>
      </c>
    </row>
    <row r="113" spans="1:3" ht="12" customHeight="1" thickBot="1" x14ac:dyDescent="0.3">
      <c r="A113" s="442" t="s">
        <v>444</v>
      </c>
      <c r="B113" s="143" t="s">
        <v>512</v>
      </c>
      <c r="C113" s="299">
        <f>'KV_9.1.sz.mell'!C113</f>
        <v>0</v>
      </c>
    </row>
    <row r="114" spans="1:3" ht="12" customHeight="1" thickBot="1" x14ac:dyDescent="0.3">
      <c r="A114" s="32" t="s">
        <v>19</v>
      </c>
      <c r="B114" s="27" t="s">
        <v>359</v>
      </c>
      <c r="C114" s="296">
        <f>+C115+C117+C119</f>
        <v>102840261</v>
      </c>
    </row>
    <row r="115" spans="1:3" ht="12" customHeight="1" x14ac:dyDescent="0.25">
      <c r="A115" s="432" t="s">
        <v>103</v>
      </c>
      <c r="B115" s="8" t="s">
        <v>229</v>
      </c>
      <c r="C115" s="299">
        <f>'KV_9.1.sz.mell'!C115</f>
        <v>78096049</v>
      </c>
    </row>
    <row r="116" spans="1:3" ht="12" customHeight="1" x14ac:dyDescent="0.25">
      <c r="A116" s="432" t="s">
        <v>104</v>
      </c>
      <c r="B116" s="12" t="s">
        <v>363</v>
      </c>
      <c r="C116" s="299">
        <f>'KV_9.1.sz.mell'!C116</f>
        <v>0</v>
      </c>
    </row>
    <row r="117" spans="1:3" ht="12" customHeight="1" x14ac:dyDescent="0.25">
      <c r="A117" s="432" t="s">
        <v>105</v>
      </c>
      <c r="B117" s="12" t="s">
        <v>186</v>
      </c>
      <c r="C117" s="299">
        <f>'KV_9.1.sz.mell'!C117</f>
        <v>24744212</v>
      </c>
    </row>
    <row r="118" spans="1:3" ht="12" customHeight="1" x14ac:dyDescent="0.25">
      <c r="A118" s="432" t="s">
        <v>106</v>
      </c>
      <c r="B118" s="12" t="s">
        <v>364</v>
      </c>
      <c r="C118" s="299">
        <f>'KV_9.1.sz.mell'!C118</f>
        <v>0</v>
      </c>
    </row>
    <row r="119" spans="1:3" ht="12" customHeight="1" x14ac:dyDescent="0.25">
      <c r="A119" s="432" t="s">
        <v>107</v>
      </c>
      <c r="B119" s="293" t="s">
        <v>231</v>
      </c>
      <c r="C119" s="299">
        <f>'KV_9.1.sz.mell'!C119</f>
        <v>0</v>
      </c>
    </row>
    <row r="120" spans="1:3" ht="12" customHeight="1" x14ac:dyDescent="0.25">
      <c r="A120" s="432" t="s">
        <v>116</v>
      </c>
      <c r="B120" s="292" t="s">
        <v>427</v>
      </c>
      <c r="C120" s="299">
        <f>'KV_9.1.sz.mell'!C120</f>
        <v>0</v>
      </c>
    </row>
    <row r="121" spans="1:3" ht="12" customHeight="1" x14ac:dyDescent="0.25">
      <c r="A121" s="432" t="s">
        <v>118</v>
      </c>
      <c r="B121" s="409" t="s">
        <v>369</v>
      </c>
      <c r="C121" s="299">
        <f>'KV_9.1.sz.mell'!C121</f>
        <v>0</v>
      </c>
    </row>
    <row r="122" spans="1:3" ht="12" customHeight="1" x14ac:dyDescent="0.25">
      <c r="A122" s="432" t="s">
        <v>187</v>
      </c>
      <c r="B122" s="141" t="s">
        <v>352</v>
      </c>
      <c r="C122" s="299">
        <f>'KV_9.1.sz.mell'!C122</f>
        <v>0</v>
      </c>
    </row>
    <row r="123" spans="1:3" ht="12" customHeight="1" x14ac:dyDescent="0.25">
      <c r="A123" s="432" t="s">
        <v>188</v>
      </c>
      <c r="B123" s="141" t="s">
        <v>368</v>
      </c>
      <c r="C123" s="299">
        <f>'KV_9.1.sz.mell'!C123</f>
        <v>0</v>
      </c>
    </row>
    <row r="124" spans="1:3" ht="12" customHeight="1" x14ac:dyDescent="0.25">
      <c r="A124" s="432" t="s">
        <v>189</v>
      </c>
      <c r="B124" s="141" t="s">
        <v>367</v>
      </c>
      <c r="C124" s="299">
        <f>'KV_9.1.sz.mell'!C124</f>
        <v>0</v>
      </c>
    </row>
    <row r="125" spans="1:3" ht="12" customHeight="1" x14ac:dyDescent="0.25">
      <c r="A125" s="432" t="s">
        <v>360</v>
      </c>
      <c r="B125" s="141" t="s">
        <v>355</v>
      </c>
      <c r="C125" s="299">
        <f>'KV_9.1.sz.mell'!C125</f>
        <v>0</v>
      </c>
    </row>
    <row r="126" spans="1:3" ht="12" customHeight="1" x14ac:dyDescent="0.25">
      <c r="A126" s="432" t="s">
        <v>361</v>
      </c>
      <c r="B126" s="141" t="s">
        <v>366</v>
      </c>
      <c r="C126" s="299">
        <f>'KV_9.1.sz.mell'!C126</f>
        <v>0</v>
      </c>
    </row>
    <row r="127" spans="1:3" ht="12" customHeight="1" thickBot="1" x14ac:dyDescent="0.3">
      <c r="A127" s="441" t="s">
        <v>362</v>
      </c>
      <c r="B127" s="141" t="s">
        <v>365</v>
      </c>
      <c r="C127" s="299">
        <f>'KV_9.1.sz.mell'!C127</f>
        <v>0</v>
      </c>
    </row>
    <row r="128" spans="1:3" ht="12" customHeight="1" thickBot="1" x14ac:dyDescent="0.3">
      <c r="A128" s="32" t="s">
        <v>20</v>
      </c>
      <c r="B128" s="123" t="s">
        <v>447</v>
      </c>
      <c r="C128" s="296">
        <f>+C93+C114</f>
        <v>207602778</v>
      </c>
    </row>
    <row r="129" spans="1:11" ht="12" customHeight="1" thickBot="1" x14ac:dyDescent="0.3">
      <c r="A129" s="32" t="s">
        <v>21</v>
      </c>
      <c r="B129" s="123" t="s">
        <v>448</v>
      </c>
      <c r="C129" s="296">
        <f>+C130+C131+C132</f>
        <v>638000</v>
      </c>
    </row>
    <row r="130" spans="1:11" s="97" customFormat="1" ht="12" customHeight="1" x14ac:dyDescent="0.25">
      <c r="A130" s="432" t="s">
        <v>267</v>
      </c>
      <c r="B130" s="9" t="s">
        <v>516</v>
      </c>
      <c r="C130" s="299">
        <f>'KV_9.1.sz.mell'!C130</f>
        <v>638000</v>
      </c>
    </row>
    <row r="131" spans="1:11" ht="12" customHeight="1" x14ac:dyDescent="0.25">
      <c r="A131" s="432" t="s">
        <v>268</v>
      </c>
      <c r="B131" s="9" t="s">
        <v>456</v>
      </c>
      <c r="C131" s="299">
        <f>'KV_9.1.sz.mell'!C131</f>
        <v>0</v>
      </c>
    </row>
    <row r="132" spans="1:11" ht="12" customHeight="1" thickBot="1" x14ac:dyDescent="0.3">
      <c r="A132" s="441" t="s">
        <v>269</v>
      </c>
      <c r="B132" s="7" t="s">
        <v>515</v>
      </c>
      <c r="C132" s="299">
        <f>'KV_9.1.sz.mell'!C132</f>
        <v>0</v>
      </c>
    </row>
    <row r="133" spans="1:11" ht="12" customHeight="1" thickBot="1" x14ac:dyDescent="0.3">
      <c r="A133" s="32" t="s">
        <v>22</v>
      </c>
      <c r="B133" s="123" t="s">
        <v>449</v>
      </c>
      <c r="C133" s="296">
        <f>+C134+C135+C136+C137+C138+C139</f>
        <v>0</v>
      </c>
    </row>
    <row r="134" spans="1:11" ht="12" customHeight="1" x14ac:dyDescent="0.25">
      <c r="A134" s="432" t="s">
        <v>90</v>
      </c>
      <c r="B134" s="9" t="s">
        <v>458</v>
      </c>
      <c r="C134" s="299">
        <f>'KV_9.1.sz.mell'!C134</f>
        <v>0</v>
      </c>
    </row>
    <row r="135" spans="1:11" ht="12" customHeight="1" x14ac:dyDescent="0.25">
      <c r="A135" s="432" t="s">
        <v>91</v>
      </c>
      <c r="B135" s="9" t="s">
        <v>450</v>
      </c>
      <c r="C135" s="299">
        <f>'KV_9.1.sz.mell'!C135</f>
        <v>0</v>
      </c>
    </row>
    <row r="136" spans="1:11" ht="12" customHeight="1" x14ac:dyDescent="0.25">
      <c r="A136" s="432" t="s">
        <v>92</v>
      </c>
      <c r="B136" s="9" t="s">
        <v>451</v>
      </c>
      <c r="C136" s="299">
        <f>'KV_9.1.sz.mell'!C136</f>
        <v>0</v>
      </c>
    </row>
    <row r="137" spans="1:11" ht="12" customHeight="1" x14ac:dyDescent="0.25">
      <c r="A137" s="432" t="s">
        <v>174</v>
      </c>
      <c r="B137" s="9" t="s">
        <v>514</v>
      </c>
      <c r="C137" s="299">
        <f>'KV_9.1.sz.mell'!C137</f>
        <v>0</v>
      </c>
    </row>
    <row r="138" spans="1:11" ht="12" customHeight="1" x14ac:dyDescent="0.25">
      <c r="A138" s="432" t="s">
        <v>175</v>
      </c>
      <c r="B138" s="9" t="s">
        <v>453</v>
      </c>
      <c r="C138" s="299">
        <f>'KV_9.1.sz.mell'!C138</f>
        <v>0</v>
      </c>
    </row>
    <row r="139" spans="1:11" s="97" customFormat="1" ht="12" customHeight="1" thickBot="1" x14ac:dyDescent="0.3">
      <c r="A139" s="441" t="s">
        <v>176</v>
      </c>
      <c r="B139" s="7" t="s">
        <v>454</v>
      </c>
      <c r="C139" s="299">
        <f>'KV_9.1.sz.mell'!C139</f>
        <v>0</v>
      </c>
    </row>
    <row r="140" spans="1:11" ht="12" customHeight="1" thickBot="1" x14ac:dyDescent="0.3">
      <c r="A140" s="32" t="s">
        <v>23</v>
      </c>
      <c r="B140" s="123" t="s">
        <v>540</v>
      </c>
      <c r="C140" s="302">
        <f>+C141+C142+C144+C145+C143</f>
        <v>47521364</v>
      </c>
      <c r="K140" s="247"/>
    </row>
    <row r="141" spans="1:11" x14ac:dyDescent="0.25">
      <c r="A141" s="432" t="s">
        <v>93</v>
      </c>
      <c r="B141" s="9" t="s">
        <v>370</v>
      </c>
      <c r="C141" s="299">
        <f>'KV_9.1.sz.mell'!C141</f>
        <v>0</v>
      </c>
    </row>
    <row r="142" spans="1:11" ht="12" customHeight="1" x14ac:dyDescent="0.25">
      <c r="A142" s="432" t="s">
        <v>94</v>
      </c>
      <c r="B142" s="9" t="s">
        <v>371</v>
      </c>
      <c r="C142" s="299">
        <f>'KV_9.1.sz.mell'!C142</f>
        <v>0</v>
      </c>
    </row>
    <row r="143" spans="1:11" s="97" customFormat="1" ht="12" customHeight="1" x14ac:dyDescent="0.25">
      <c r="A143" s="432" t="s">
        <v>287</v>
      </c>
      <c r="B143" s="9" t="s">
        <v>539</v>
      </c>
      <c r="C143" s="299">
        <f>'KV_9.1.sz.mell'!C143</f>
        <v>47521364</v>
      </c>
    </row>
    <row r="144" spans="1:11" s="97" customFormat="1" ht="12" customHeight="1" x14ac:dyDescent="0.25">
      <c r="A144" s="432" t="s">
        <v>288</v>
      </c>
      <c r="B144" s="9" t="s">
        <v>463</v>
      </c>
      <c r="C144" s="299">
        <f>'KV_9.1.sz.mell'!C144</f>
        <v>0</v>
      </c>
    </row>
    <row r="145" spans="1:3" s="97" customFormat="1" ht="12" customHeight="1" thickBot="1" x14ac:dyDescent="0.3">
      <c r="A145" s="441" t="s">
        <v>289</v>
      </c>
      <c r="B145" s="7" t="s">
        <v>389</v>
      </c>
      <c r="C145" s="299">
        <f>'KV_9.1.sz.mell'!C145</f>
        <v>0</v>
      </c>
    </row>
    <row r="146" spans="1:3" s="97" customFormat="1" ht="12" customHeight="1" thickBot="1" x14ac:dyDescent="0.3">
      <c r="A146" s="32" t="s">
        <v>24</v>
      </c>
      <c r="B146" s="123" t="s">
        <v>464</v>
      </c>
      <c r="C146" s="305">
        <f>+C147+C148+C149+C150+C151</f>
        <v>0</v>
      </c>
    </row>
    <row r="147" spans="1:3" s="97" customFormat="1" ht="12" customHeight="1" x14ac:dyDescent="0.25">
      <c r="A147" s="432" t="s">
        <v>95</v>
      </c>
      <c r="B147" s="9" t="s">
        <v>459</v>
      </c>
      <c r="C147" s="299">
        <f>'KV_9.1.sz.mell'!C147</f>
        <v>0</v>
      </c>
    </row>
    <row r="148" spans="1:3" s="97" customFormat="1" ht="12" customHeight="1" x14ac:dyDescent="0.25">
      <c r="A148" s="432" t="s">
        <v>96</v>
      </c>
      <c r="B148" s="9" t="s">
        <v>466</v>
      </c>
      <c r="C148" s="299">
        <f>'KV_9.1.sz.mell'!C148</f>
        <v>0</v>
      </c>
    </row>
    <row r="149" spans="1:3" s="97" customFormat="1" ht="12" customHeight="1" x14ac:dyDescent="0.25">
      <c r="A149" s="432" t="s">
        <v>299</v>
      </c>
      <c r="B149" s="9" t="s">
        <v>461</v>
      </c>
      <c r="C149" s="299">
        <f>'KV_9.1.sz.mell'!C149</f>
        <v>0</v>
      </c>
    </row>
    <row r="150" spans="1:3" ht="12.75" customHeight="1" x14ac:dyDescent="0.25">
      <c r="A150" s="432" t="s">
        <v>300</v>
      </c>
      <c r="B150" s="9" t="s">
        <v>517</v>
      </c>
      <c r="C150" s="299">
        <f>'KV_9.1.sz.mell'!C150</f>
        <v>0</v>
      </c>
    </row>
    <row r="151" spans="1:3" ht="12.75" customHeight="1" thickBot="1" x14ac:dyDescent="0.3">
      <c r="A151" s="441" t="s">
        <v>465</v>
      </c>
      <c r="B151" s="7" t="s">
        <v>468</v>
      </c>
      <c r="C151" s="299">
        <f>'KV_9.1.sz.mell'!C151</f>
        <v>0</v>
      </c>
    </row>
    <row r="152" spans="1:3" ht="12.75" customHeight="1" thickBot="1" x14ac:dyDescent="0.3">
      <c r="A152" s="486" t="s">
        <v>25</v>
      </c>
      <c r="B152" s="123" t="s">
        <v>469</v>
      </c>
      <c r="C152" s="305"/>
    </row>
    <row r="153" spans="1:3" ht="12" customHeight="1" thickBot="1" x14ac:dyDescent="0.3">
      <c r="A153" s="486" t="s">
        <v>26</v>
      </c>
      <c r="B153" s="123" t="s">
        <v>470</v>
      </c>
      <c r="C153" s="305"/>
    </row>
    <row r="154" spans="1:3" ht="15.15" customHeight="1" thickBot="1" x14ac:dyDescent="0.3">
      <c r="A154" s="32" t="s">
        <v>27</v>
      </c>
      <c r="B154" s="123" t="s">
        <v>472</v>
      </c>
      <c r="C154" s="423">
        <f>+C129+C133+C140+C146+C152+C153</f>
        <v>48159364</v>
      </c>
    </row>
    <row r="155" spans="1:3" ht="13.8" thickBot="1" x14ac:dyDescent="0.3">
      <c r="A155" s="443" t="s">
        <v>28</v>
      </c>
      <c r="B155" s="378" t="s">
        <v>471</v>
      </c>
      <c r="C155" s="423">
        <f>+C128+C154</f>
        <v>255762142</v>
      </c>
    </row>
    <row r="156" spans="1:3" ht="15.15" customHeight="1" thickBot="1" x14ac:dyDescent="0.3">
      <c r="A156" s="386"/>
      <c r="B156" s="387"/>
      <c r="C156" s="616">
        <f>C90-C155</f>
        <v>0</v>
      </c>
    </row>
    <row r="157" spans="1:3" ht="14.4" customHeight="1" thickBot="1" x14ac:dyDescent="0.3">
      <c r="A157" s="245" t="s">
        <v>518</v>
      </c>
      <c r="B157" s="1456"/>
      <c r="C157" s="396">
        <f>'KV_9.1.sz.mell'!C157</f>
        <v>8</v>
      </c>
    </row>
    <row r="158" spans="1:3" ht="13.8" thickBot="1" x14ac:dyDescent="0.3">
      <c r="A158" s="245" t="s">
        <v>205</v>
      </c>
      <c r="B158" s="1456"/>
      <c r="C158" s="396">
        <f>'KV_9.1.sz.mell'!C158</f>
        <v>8</v>
      </c>
    </row>
    <row r="159" spans="1:3" x14ac:dyDescent="0.25">
      <c r="A159" s="613"/>
      <c r="B159" s="614"/>
      <c r="C159" s="615"/>
    </row>
    <row r="160" spans="1:3" x14ac:dyDescent="0.25">
      <c r="A160" s="613"/>
      <c r="B160" s="614"/>
    </row>
    <row r="161" spans="1:3" x14ac:dyDescent="0.25">
      <c r="A161" s="613"/>
      <c r="B161" s="614"/>
      <c r="C161" s="615"/>
    </row>
    <row r="162" spans="1:3" x14ac:dyDescent="0.25">
      <c r="A162" s="613"/>
      <c r="B162" s="614"/>
      <c r="C162" s="615"/>
    </row>
    <row r="163" spans="1:3" x14ac:dyDescent="0.25">
      <c r="A163" s="613"/>
      <c r="B163" s="614"/>
      <c r="C163" s="615"/>
    </row>
    <row r="164" spans="1:3" x14ac:dyDescent="0.25">
      <c r="A164" s="613"/>
      <c r="B164" s="614"/>
      <c r="C164" s="615"/>
    </row>
    <row r="165" spans="1:3" x14ac:dyDescent="0.25">
      <c r="A165" s="613"/>
      <c r="B165" s="614"/>
      <c r="C165" s="615"/>
    </row>
    <row r="166" spans="1:3" x14ac:dyDescent="0.25">
      <c r="A166" s="613"/>
      <c r="B166" s="614"/>
      <c r="C166" s="615"/>
    </row>
    <row r="167" spans="1:3" x14ac:dyDescent="0.25">
      <c r="A167" s="613"/>
      <c r="B167" s="614"/>
      <c r="C167" s="615"/>
    </row>
    <row r="168" spans="1:3" x14ac:dyDescent="0.25">
      <c r="A168" s="613"/>
      <c r="B168" s="614"/>
      <c r="C168" s="615"/>
    </row>
    <row r="169" spans="1:3" x14ac:dyDescent="0.25">
      <c r="A169" s="613"/>
      <c r="B169" s="614"/>
      <c r="C169" s="615"/>
    </row>
    <row r="170" spans="1:3" x14ac:dyDescent="0.25">
      <c r="A170" s="613"/>
      <c r="B170" s="614"/>
      <c r="C170" s="615"/>
    </row>
    <row r="171" spans="1:3" x14ac:dyDescent="0.25">
      <c r="A171" s="613"/>
      <c r="B171" s="614"/>
      <c r="C171" s="615"/>
    </row>
    <row r="172" spans="1:3" x14ac:dyDescent="0.25">
      <c r="A172" s="613"/>
      <c r="B172" s="614"/>
      <c r="C172" s="615"/>
    </row>
    <row r="173" spans="1:3" x14ac:dyDescent="0.25">
      <c r="A173" s="613"/>
      <c r="B173" s="614"/>
      <c r="C173" s="615"/>
    </row>
    <row r="174" spans="1:3" x14ac:dyDescent="0.25">
      <c r="A174" s="613"/>
      <c r="B174" s="614"/>
      <c r="C174" s="615"/>
    </row>
    <row r="175" spans="1:3" x14ac:dyDescent="0.25">
      <c r="A175" s="613"/>
      <c r="B175" s="614"/>
      <c r="C175" s="615"/>
    </row>
    <row r="176" spans="1:3" x14ac:dyDescent="0.25">
      <c r="A176" s="613"/>
      <c r="B176" s="614"/>
      <c r="C176" s="615"/>
    </row>
    <row r="177" spans="1:3" x14ac:dyDescent="0.25">
      <c r="A177" s="613"/>
      <c r="B177" s="614"/>
      <c r="C177" s="615"/>
    </row>
    <row r="178" spans="1:3" x14ac:dyDescent="0.25">
      <c r="A178" s="613"/>
      <c r="B178" s="614"/>
      <c r="C178" s="61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K178"/>
  <sheetViews>
    <sheetView view="pageBreakPreview" topLeftCell="A133" zoomScaleNormal="100" zoomScaleSheetLayoutView="100" workbookViewId="0">
      <selection activeCell="C68" sqref="C68"/>
    </sheetView>
  </sheetViews>
  <sheetFormatPr defaultColWidth="9.33203125" defaultRowHeight="13.2" x14ac:dyDescent="0.25"/>
  <cols>
    <col min="1" max="1" width="19.44140625" style="388" customWidth="1"/>
    <col min="2" max="2" width="72" style="389" customWidth="1"/>
    <col min="3" max="3" width="25" style="390" customWidth="1"/>
    <col min="4" max="16384" width="9.33203125" style="3"/>
  </cols>
  <sheetData>
    <row r="1" spans="1:3" s="2" customFormat="1" ht="16.5" customHeight="1" thickBot="1" x14ac:dyDescent="0.3">
      <c r="A1" s="594"/>
      <c r="B1" s="595"/>
      <c r="C1" s="589" t="str">
        <f>CONCATENATE("9.1.2. melléklet ",ALAPADATOK!A7," ",ALAPADATOK!B7," ",ALAPADATOK!C7," ",ALAPADATOK!D7," ",ALAPADATOK!E7," ",ALAPADATOK!F7," ",ALAPADATOK!G7," ",ALAPADATOK!H7)</f>
        <v>9.1.2. melléklet a … / 2019 ( VI. …. ) önkormányzati rendelethez</v>
      </c>
    </row>
    <row r="2" spans="1:3" s="93" customFormat="1" ht="21.15" customHeight="1" x14ac:dyDescent="0.25">
      <c r="A2" s="596" t="s">
        <v>60</v>
      </c>
      <c r="B2" s="597" t="str">
        <f>CONCATENATE(ALAPADATOK!A3)</f>
        <v>Hercegkút Község Önkormányzata</v>
      </c>
      <c r="C2" s="598" t="s">
        <v>53</v>
      </c>
    </row>
    <row r="3" spans="1:3" s="93" customFormat="1" ht="16.2" thickBot="1" x14ac:dyDescent="0.3">
      <c r="A3" s="599" t="s">
        <v>202</v>
      </c>
      <c r="B3" s="600" t="s">
        <v>429</v>
      </c>
      <c r="C3" s="601" t="s">
        <v>59</v>
      </c>
    </row>
    <row r="4" spans="1:3" s="94" customFormat="1" ht="15.9" customHeight="1" thickBot="1" x14ac:dyDescent="0.35">
      <c r="A4" s="602"/>
      <c r="B4" s="602"/>
      <c r="C4" s="603" t="str">
        <f>'KV_9.1.1.sz.mell'!C4</f>
        <v>Forintban!</v>
      </c>
    </row>
    <row r="5" spans="1:3" ht="13.8" thickBot="1" x14ac:dyDescent="0.3">
      <c r="A5" s="604" t="s">
        <v>204</v>
      </c>
      <c r="B5" s="605" t="s">
        <v>562</v>
      </c>
      <c r="C5" s="606" t="s">
        <v>54</v>
      </c>
    </row>
    <row r="6" spans="1:3" s="67" customFormat="1" ht="12.9" customHeight="1" thickBot="1" x14ac:dyDescent="0.3">
      <c r="A6" s="607"/>
      <c r="B6" s="608" t="s">
        <v>492</v>
      </c>
      <c r="C6" s="609" t="s">
        <v>493</v>
      </c>
    </row>
    <row r="7" spans="1:3" s="67" customFormat="1" ht="15.9" customHeight="1" thickBot="1" x14ac:dyDescent="0.3">
      <c r="A7" s="230"/>
      <c r="B7" s="231" t="s">
        <v>55</v>
      </c>
      <c r="C7" s="356"/>
    </row>
    <row r="8" spans="1:3" s="67" customFormat="1" ht="12" customHeight="1" thickBot="1" x14ac:dyDescent="0.3">
      <c r="A8" s="32" t="s">
        <v>18</v>
      </c>
      <c r="B8" s="21" t="s">
        <v>251</v>
      </c>
      <c r="C8" s="296">
        <f>+C9+C10+C11+C12+C13+C14</f>
        <v>0</v>
      </c>
    </row>
    <row r="9" spans="1:3" s="95" customFormat="1" ht="12" customHeight="1" x14ac:dyDescent="0.2">
      <c r="A9" s="432" t="s">
        <v>97</v>
      </c>
      <c r="B9" s="413" t="s">
        <v>252</v>
      </c>
      <c r="C9" s="299"/>
    </row>
    <row r="10" spans="1:3" s="96" customFormat="1" ht="12" customHeight="1" x14ac:dyDescent="0.2">
      <c r="A10" s="433" t="s">
        <v>98</v>
      </c>
      <c r="B10" s="414" t="s">
        <v>253</v>
      </c>
      <c r="C10" s="298"/>
    </row>
    <row r="11" spans="1:3" s="96" customFormat="1" ht="12" customHeight="1" x14ac:dyDescent="0.2">
      <c r="A11" s="433" t="s">
        <v>99</v>
      </c>
      <c r="B11" s="414" t="s">
        <v>549</v>
      </c>
      <c r="C11" s="298"/>
    </row>
    <row r="12" spans="1:3" s="96" customFormat="1" ht="12" customHeight="1" x14ac:dyDescent="0.2">
      <c r="A12" s="433" t="s">
        <v>100</v>
      </c>
      <c r="B12" s="414" t="s">
        <v>255</v>
      </c>
      <c r="C12" s="298"/>
    </row>
    <row r="13" spans="1:3" s="96" customFormat="1" ht="12" customHeight="1" x14ac:dyDescent="0.2">
      <c r="A13" s="433" t="s">
        <v>147</v>
      </c>
      <c r="B13" s="414" t="s">
        <v>505</v>
      </c>
      <c r="C13" s="298"/>
    </row>
    <row r="14" spans="1:3" s="95" customFormat="1" ht="12" customHeight="1" thickBot="1" x14ac:dyDescent="0.25">
      <c r="A14" s="434" t="s">
        <v>101</v>
      </c>
      <c r="B14" s="415" t="s">
        <v>432</v>
      </c>
      <c r="C14" s="298"/>
    </row>
    <row r="15" spans="1:3" s="95" customFormat="1" ht="12" customHeight="1" thickBot="1" x14ac:dyDescent="0.3">
      <c r="A15" s="32" t="s">
        <v>19</v>
      </c>
      <c r="B15" s="291" t="s">
        <v>256</v>
      </c>
      <c r="C15" s="296">
        <f>+C16+C17+C18+C19+C20</f>
        <v>0</v>
      </c>
    </row>
    <row r="16" spans="1:3" s="95" customFormat="1" ht="12" customHeight="1" x14ac:dyDescent="0.2">
      <c r="A16" s="432" t="s">
        <v>103</v>
      </c>
      <c r="B16" s="413" t="s">
        <v>257</v>
      </c>
      <c r="C16" s="299"/>
    </row>
    <row r="17" spans="1:3" s="95" customFormat="1" ht="12" customHeight="1" x14ac:dyDescent="0.2">
      <c r="A17" s="433" t="s">
        <v>104</v>
      </c>
      <c r="B17" s="414" t="s">
        <v>258</v>
      </c>
      <c r="C17" s="298"/>
    </row>
    <row r="18" spans="1:3" s="95" customFormat="1" ht="12" customHeight="1" x14ac:dyDescent="0.2">
      <c r="A18" s="433" t="s">
        <v>105</v>
      </c>
      <c r="B18" s="414" t="s">
        <v>421</v>
      </c>
      <c r="C18" s="298"/>
    </row>
    <row r="19" spans="1:3" s="95" customFormat="1" ht="12" customHeight="1" x14ac:dyDescent="0.2">
      <c r="A19" s="433" t="s">
        <v>106</v>
      </c>
      <c r="B19" s="414" t="s">
        <v>422</v>
      </c>
      <c r="C19" s="298"/>
    </row>
    <row r="20" spans="1:3" s="95" customFormat="1" ht="12" customHeight="1" x14ac:dyDescent="0.2">
      <c r="A20" s="433" t="s">
        <v>107</v>
      </c>
      <c r="B20" s="414" t="s">
        <v>259</v>
      </c>
      <c r="C20" s="298"/>
    </row>
    <row r="21" spans="1:3" s="96" customFormat="1" ht="12" customHeight="1" thickBot="1" x14ac:dyDescent="0.25">
      <c r="A21" s="434" t="s">
        <v>116</v>
      </c>
      <c r="B21" s="415" t="s">
        <v>260</v>
      </c>
      <c r="C21" s="300"/>
    </row>
    <row r="22" spans="1:3" s="96" customFormat="1" ht="12" customHeight="1" thickBot="1" x14ac:dyDescent="0.3">
      <c r="A22" s="32" t="s">
        <v>20</v>
      </c>
      <c r="B22" s="21" t="s">
        <v>261</v>
      </c>
      <c r="C22" s="296">
        <f>+C23+C24+C25+C26+C27</f>
        <v>0</v>
      </c>
    </row>
    <row r="23" spans="1:3" s="96" customFormat="1" ht="12" customHeight="1" x14ac:dyDescent="0.2">
      <c r="A23" s="432" t="s">
        <v>86</v>
      </c>
      <c r="B23" s="413" t="s">
        <v>262</v>
      </c>
      <c r="C23" s="299"/>
    </row>
    <row r="24" spans="1:3" s="95" customFormat="1" ht="12" customHeight="1" x14ac:dyDescent="0.2">
      <c r="A24" s="433" t="s">
        <v>87</v>
      </c>
      <c r="B24" s="414" t="s">
        <v>263</v>
      </c>
      <c r="C24" s="298"/>
    </row>
    <row r="25" spans="1:3" s="96" customFormat="1" ht="12" customHeight="1" x14ac:dyDescent="0.2">
      <c r="A25" s="433" t="s">
        <v>88</v>
      </c>
      <c r="B25" s="414" t="s">
        <v>423</v>
      </c>
      <c r="C25" s="298"/>
    </row>
    <row r="26" spans="1:3" s="96" customFormat="1" ht="12" customHeight="1" x14ac:dyDescent="0.2">
      <c r="A26" s="433" t="s">
        <v>89</v>
      </c>
      <c r="B26" s="414" t="s">
        <v>424</v>
      </c>
      <c r="C26" s="298"/>
    </row>
    <row r="27" spans="1:3" s="96" customFormat="1" ht="12" customHeight="1" x14ac:dyDescent="0.2">
      <c r="A27" s="433" t="s">
        <v>170</v>
      </c>
      <c r="B27" s="414" t="s">
        <v>264</v>
      </c>
      <c r="C27" s="298"/>
    </row>
    <row r="28" spans="1:3" s="96" customFormat="1" ht="12" customHeight="1" thickBot="1" x14ac:dyDescent="0.25">
      <c r="A28" s="434" t="s">
        <v>171</v>
      </c>
      <c r="B28" s="415" t="s">
        <v>265</v>
      </c>
      <c r="C28" s="300"/>
    </row>
    <row r="29" spans="1:3" s="96" customFormat="1" ht="12" customHeight="1" thickBot="1" x14ac:dyDescent="0.3">
      <c r="A29" s="32" t="s">
        <v>172</v>
      </c>
      <c r="B29" s="21" t="s">
        <v>266</v>
      </c>
      <c r="C29" s="302">
        <f>SUM(C30:C36)</f>
        <v>0</v>
      </c>
    </row>
    <row r="30" spans="1:3" s="96" customFormat="1" ht="12" customHeight="1" x14ac:dyDescent="0.2">
      <c r="A30" s="432" t="s">
        <v>267</v>
      </c>
      <c r="B30" s="413" t="s">
        <v>554</v>
      </c>
      <c r="C30" s="299"/>
    </row>
    <row r="31" spans="1:3" s="96" customFormat="1" ht="12" customHeight="1" x14ac:dyDescent="0.2">
      <c r="A31" s="433" t="s">
        <v>268</v>
      </c>
      <c r="B31" s="414" t="s">
        <v>555</v>
      </c>
      <c r="C31" s="298"/>
    </row>
    <row r="32" spans="1:3" s="96" customFormat="1" ht="12" customHeight="1" x14ac:dyDescent="0.2">
      <c r="A32" s="433" t="s">
        <v>269</v>
      </c>
      <c r="B32" s="414" t="s">
        <v>556</v>
      </c>
      <c r="C32" s="298"/>
    </row>
    <row r="33" spans="1:3" s="96" customFormat="1" ht="12" customHeight="1" x14ac:dyDescent="0.2">
      <c r="A33" s="433" t="s">
        <v>270</v>
      </c>
      <c r="B33" s="414" t="s">
        <v>557</v>
      </c>
      <c r="C33" s="298"/>
    </row>
    <row r="34" spans="1:3" s="96" customFormat="1" ht="12" customHeight="1" x14ac:dyDescent="0.2">
      <c r="A34" s="433" t="s">
        <v>551</v>
      </c>
      <c r="B34" s="414" t="s">
        <v>271</v>
      </c>
      <c r="C34" s="298"/>
    </row>
    <row r="35" spans="1:3" s="96" customFormat="1" ht="12" customHeight="1" x14ac:dyDescent="0.2">
      <c r="A35" s="433" t="s">
        <v>552</v>
      </c>
      <c r="B35" s="414" t="s">
        <v>272</v>
      </c>
      <c r="C35" s="298"/>
    </row>
    <row r="36" spans="1:3" s="96" customFormat="1" ht="12" customHeight="1" thickBot="1" x14ac:dyDescent="0.25">
      <c r="A36" s="434" t="s">
        <v>553</v>
      </c>
      <c r="B36" s="415" t="s">
        <v>273</v>
      </c>
      <c r="C36" s="300"/>
    </row>
    <row r="37" spans="1:3" s="96" customFormat="1" ht="12" customHeight="1" thickBot="1" x14ac:dyDescent="0.3">
      <c r="A37" s="32" t="s">
        <v>22</v>
      </c>
      <c r="B37" s="21" t="s">
        <v>433</v>
      </c>
      <c r="C37" s="296">
        <f>SUM(C38:C48)</f>
        <v>0</v>
      </c>
    </row>
    <row r="38" spans="1:3" s="96" customFormat="1" ht="12" customHeight="1" x14ac:dyDescent="0.2">
      <c r="A38" s="432" t="s">
        <v>90</v>
      </c>
      <c r="B38" s="413" t="s">
        <v>276</v>
      </c>
      <c r="C38" s="299"/>
    </row>
    <row r="39" spans="1:3" s="96" customFormat="1" ht="12" customHeight="1" x14ac:dyDescent="0.2">
      <c r="A39" s="433" t="s">
        <v>91</v>
      </c>
      <c r="B39" s="414" t="s">
        <v>277</v>
      </c>
      <c r="C39" s="298"/>
    </row>
    <row r="40" spans="1:3" s="96" customFormat="1" ht="12" customHeight="1" x14ac:dyDescent="0.2">
      <c r="A40" s="433" t="s">
        <v>92</v>
      </c>
      <c r="B40" s="414" t="s">
        <v>278</v>
      </c>
      <c r="C40" s="298"/>
    </row>
    <row r="41" spans="1:3" s="96" customFormat="1" ht="12" customHeight="1" x14ac:dyDescent="0.2">
      <c r="A41" s="433" t="s">
        <v>174</v>
      </c>
      <c r="B41" s="414" t="s">
        <v>279</v>
      </c>
      <c r="C41" s="298"/>
    </row>
    <row r="42" spans="1:3" s="96" customFormat="1" ht="12" customHeight="1" x14ac:dyDescent="0.2">
      <c r="A42" s="433" t="s">
        <v>175</v>
      </c>
      <c r="B42" s="414" t="s">
        <v>280</v>
      </c>
      <c r="C42" s="298"/>
    </row>
    <row r="43" spans="1:3" s="96" customFormat="1" ht="12" customHeight="1" x14ac:dyDescent="0.2">
      <c r="A43" s="433" t="s">
        <v>176</v>
      </c>
      <c r="B43" s="414" t="s">
        <v>281</v>
      </c>
      <c r="C43" s="298"/>
    </row>
    <row r="44" spans="1:3" s="96" customFormat="1" ht="12" customHeight="1" x14ac:dyDescent="0.2">
      <c r="A44" s="433" t="s">
        <v>177</v>
      </c>
      <c r="B44" s="414" t="s">
        <v>282</v>
      </c>
      <c r="C44" s="298"/>
    </row>
    <row r="45" spans="1:3" s="96" customFormat="1" ht="12" customHeight="1" x14ac:dyDescent="0.2">
      <c r="A45" s="433" t="s">
        <v>178</v>
      </c>
      <c r="B45" s="414" t="s">
        <v>560</v>
      </c>
      <c r="C45" s="298"/>
    </row>
    <row r="46" spans="1:3" s="96" customFormat="1" ht="12" customHeight="1" x14ac:dyDescent="0.2">
      <c r="A46" s="433" t="s">
        <v>274</v>
      </c>
      <c r="B46" s="414" t="s">
        <v>284</v>
      </c>
      <c r="C46" s="301"/>
    </row>
    <row r="47" spans="1:3" s="96" customFormat="1" ht="12" customHeight="1" x14ac:dyDescent="0.2">
      <c r="A47" s="434" t="s">
        <v>275</v>
      </c>
      <c r="B47" s="415" t="s">
        <v>435</v>
      </c>
      <c r="C47" s="401"/>
    </row>
    <row r="48" spans="1:3" s="96" customFormat="1" ht="12" customHeight="1" thickBot="1" x14ac:dyDescent="0.25">
      <c r="A48" s="434" t="s">
        <v>434</v>
      </c>
      <c r="B48" s="415" t="s">
        <v>285</v>
      </c>
      <c r="C48" s="401"/>
    </row>
    <row r="49" spans="1:3" s="96" customFormat="1" ht="12" customHeight="1" thickBot="1" x14ac:dyDescent="0.3">
      <c r="A49" s="32" t="s">
        <v>23</v>
      </c>
      <c r="B49" s="21" t="s">
        <v>286</v>
      </c>
      <c r="C49" s="296">
        <f>SUM(C50:C54)</f>
        <v>0</v>
      </c>
    </row>
    <row r="50" spans="1:3" s="96" customFormat="1" ht="12" customHeight="1" x14ac:dyDescent="0.2">
      <c r="A50" s="432" t="s">
        <v>93</v>
      </c>
      <c r="B50" s="413" t="s">
        <v>290</v>
      </c>
      <c r="C50" s="457"/>
    </row>
    <row r="51" spans="1:3" s="96" customFormat="1" ht="12" customHeight="1" x14ac:dyDescent="0.2">
      <c r="A51" s="433" t="s">
        <v>94</v>
      </c>
      <c r="B51" s="414" t="s">
        <v>291</v>
      </c>
      <c r="C51" s="301"/>
    </row>
    <row r="52" spans="1:3" s="96" customFormat="1" ht="12" customHeight="1" x14ac:dyDescent="0.2">
      <c r="A52" s="433" t="s">
        <v>287</v>
      </c>
      <c r="B52" s="414" t="s">
        <v>292</v>
      </c>
      <c r="C52" s="301"/>
    </row>
    <row r="53" spans="1:3" s="96" customFormat="1" ht="12" customHeight="1" x14ac:dyDescent="0.2">
      <c r="A53" s="433" t="s">
        <v>288</v>
      </c>
      <c r="B53" s="414" t="s">
        <v>293</v>
      </c>
      <c r="C53" s="301"/>
    </row>
    <row r="54" spans="1:3" s="96" customFormat="1" ht="12" customHeight="1" thickBot="1" x14ac:dyDescent="0.25">
      <c r="A54" s="434" t="s">
        <v>289</v>
      </c>
      <c r="B54" s="415" t="s">
        <v>294</v>
      </c>
      <c r="C54" s="401"/>
    </row>
    <row r="55" spans="1:3" s="96" customFormat="1" ht="12" customHeight="1" thickBot="1" x14ac:dyDescent="0.3">
      <c r="A55" s="32" t="s">
        <v>179</v>
      </c>
      <c r="B55" s="21" t="s">
        <v>295</v>
      </c>
      <c r="C55" s="296">
        <f>SUM(C56:C58)</f>
        <v>0</v>
      </c>
    </row>
    <row r="56" spans="1:3" s="96" customFormat="1" ht="12" customHeight="1" x14ac:dyDescent="0.2">
      <c r="A56" s="432" t="s">
        <v>95</v>
      </c>
      <c r="B56" s="413" t="s">
        <v>296</v>
      </c>
      <c r="C56" s="299"/>
    </row>
    <row r="57" spans="1:3" s="96" customFormat="1" ht="12" customHeight="1" x14ac:dyDescent="0.2">
      <c r="A57" s="433" t="s">
        <v>96</v>
      </c>
      <c r="B57" s="414" t="s">
        <v>425</v>
      </c>
      <c r="C57" s="298"/>
    </row>
    <row r="58" spans="1:3" s="96" customFormat="1" ht="12" customHeight="1" x14ac:dyDescent="0.2">
      <c r="A58" s="433" t="s">
        <v>299</v>
      </c>
      <c r="B58" s="414" t="s">
        <v>297</v>
      </c>
      <c r="C58" s="298"/>
    </row>
    <row r="59" spans="1:3" s="96" customFormat="1" ht="12" customHeight="1" thickBot="1" x14ac:dyDescent="0.25">
      <c r="A59" s="434" t="s">
        <v>300</v>
      </c>
      <c r="B59" s="415" t="s">
        <v>298</v>
      </c>
      <c r="C59" s="300"/>
    </row>
    <row r="60" spans="1:3" s="96" customFormat="1" ht="12" customHeight="1" thickBot="1" x14ac:dyDescent="0.3">
      <c r="A60" s="32" t="s">
        <v>25</v>
      </c>
      <c r="B60" s="291" t="s">
        <v>301</v>
      </c>
      <c r="C60" s="296">
        <f>SUM(C61:C63)</f>
        <v>0</v>
      </c>
    </row>
    <row r="61" spans="1:3" s="96" customFormat="1" ht="12" customHeight="1" x14ac:dyDescent="0.2">
      <c r="A61" s="432" t="s">
        <v>180</v>
      </c>
      <c r="B61" s="413" t="s">
        <v>303</v>
      </c>
      <c r="C61" s="301"/>
    </row>
    <row r="62" spans="1:3" s="96" customFormat="1" ht="12" customHeight="1" x14ac:dyDescent="0.2">
      <c r="A62" s="433" t="s">
        <v>181</v>
      </c>
      <c r="B62" s="414" t="s">
        <v>426</v>
      </c>
      <c r="C62" s="301"/>
    </row>
    <row r="63" spans="1:3" s="96" customFormat="1" ht="12" customHeight="1" x14ac:dyDescent="0.2">
      <c r="A63" s="433" t="s">
        <v>230</v>
      </c>
      <c r="B63" s="414" t="s">
        <v>304</v>
      </c>
      <c r="C63" s="301"/>
    </row>
    <row r="64" spans="1:3" s="96" customFormat="1" ht="12" customHeight="1" thickBot="1" x14ac:dyDescent="0.25">
      <c r="A64" s="434" t="s">
        <v>302</v>
      </c>
      <c r="B64" s="415" t="s">
        <v>305</v>
      </c>
      <c r="C64" s="301"/>
    </row>
    <row r="65" spans="1:3" s="96" customFormat="1" ht="12" customHeight="1" thickBot="1" x14ac:dyDescent="0.3">
      <c r="A65" s="32" t="s">
        <v>26</v>
      </c>
      <c r="B65" s="21" t="s">
        <v>306</v>
      </c>
      <c r="C65" s="302">
        <f>+C8+C15+C22+C29+C37+C49+C55+C60</f>
        <v>0</v>
      </c>
    </row>
    <row r="66" spans="1:3" s="96" customFormat="1" ht="12" customHeight="1" thickBot="1" x14ac:dyDescent="0.25">
      <c r="A66" s="435" t="s">
        <v>393</v>
      </c>
      <c r="B66" s="291" t="s">
        <v>308</v>
      </c>
      <c r="C66" s="296">
        <f>SUM(C67:C69)</f>
        <v>0</v>
      </c>
    </row>
    <row r="67" spans="1:3" s="96" customFormat="1" ht="12" customHeight="1" x14ac:dyDescent="0.2">
      <c r="A67" s="432" t="s">
        <v>336</v>
      </c>
      <c r="B67" s="413" t="s">
        <v>309</v>
      </c>
      <c r="C67" s="301"/>
    </row>
    <row r="68" spans="1:3" s="96" customFormat="1" ht="12" customHeight="1" x14ac:dyDescent="0.2">
      <c r="A68" s="433" t="s">
        <v>345</v>
      </c>
      <c r="B68" s="414" t="s">
        <v>310</v>
      </c>
      <c r="C68" s="301"/>
    </row>
    <row r="69" spans="1:3" s="96" customFormat="1" ht="12" customHeight="1" thickBot="1" x14ac:dyDescent="0.25">
      <c r="A69" s="434" t="s">
        <v>346</v>
      </c>
      <c r="B69" s="416" t="s">
        <v>311</v>
      </c>
      <c r="C69" s="301"/>
    </row>
    <row r="70" spans="1:3" s="96" customFormat="1" ht="12" customHeight="1" thickBot="1" x14ac:dyDescent="0.25">
      <c r="A70" s="435" t="s">
        <v>312</v>
      </c>
      <c r="B70" s="291" t="s">
        <v>313</v>
      </c>
      <c r="C70" s="296">
        <f>SUM(C71:C74)</f>
        <v>0</v>
      </c>
    </row>
    <row r="71" spans="1:3" s="96" customFormat="1" ht="12" customHeight="1" x14ac:dyDescent="0.2">
      <c r="A71" s="432" t="s">
        <v>148</v>
      </c>
      <c r="B71" s="413" t="s">
        <v>314</v>
      </c>
      <c r="C71" s="301"/>
    </row>
    <row r="72" spans="1:3" s="96" customFormat="1" ht="12" customHeight="1" x14ac:dyDescent="0.2">
      <c r="A72" s="433" t="s">
        <v>149</v>
      </c>
      <c r="B72" s="414" t="s">
        <v>570</v>
      </c>
      <c r="C72" s="301"/>
    </row>
    <row r="73" spans="1:3" s="96" customFormat="1" ht="12" customHeight="1" x14ac:dyDescent="0.2">
      <c r="A73" s="433" t="s">
        <v>337</v>
      </c>
      <c r="B73" s="414" t="s">
        <v>315</v>
      </c>
      <c r="C73" s="301"/>
    </row>
    <row r="74" spans="1:3" s="96" customFormat="1" ht="12" customHeight="1" thickBot="1" x14ac:dyDescent="0.3">
      <c r="A74" s="434" t="s">
        <v>338</v>
      </c>
      <c r="B74" s="293" t="s">
        <v>571</v>
      </c>
      <c r="C74" s="301"/>
    </row>
    <row r="75" spans="1:3" s="96" customFormat="1" ht="12" customHeight="1" thickBot="1" x14ac:dyDescent="0.25">
      <c r="A75" s="435" t="s">
        <v>316</v>
      </c>
      <c r="B75" s="291" t="s">
        <v>317</v>
      </c>
      <c r="C75" s="296">
        <f>SUM(C76:C77)</f>
        <v>0</v>
      </c>
    </row>
    <row r="76" spans="1:3" s="96" customFormat="1" ht="12" customHeight="1" x14ac:dyDescent="0.2">
      <c r="A76" s="432" t="s">
        <v>339</v>
      </c>
      <c r="B76" s="413" t="s">
        <v>318</v>
      </c>
      <c r="C76" s="301"/>
    </row>
    <row r="77" spans="1:3" s="96" customFormat="1" ht="12" customHeight="1" thickBot="1" x14ac:dyDescent="0.25">
      <c r="A77" s="434" t="s">
        <v>340</v>
      </c>
      <c r="B77" s="415" t="s">
        <v>319</v>
      </c>
      <c r="C77" s="301"/>
    </row>
    <row r="78" spans="1:3" s="95" customFormat="1" ht="12" customHeight="1" thickBot="1" x14ac:dyDescent="0.25">
      <c r="A78" s="435" t="s">
        <v>320</v>
      </c>
      <c r="B78" s="291" t="s">
        <v>321</v>
      </c>
      <c r="C78" s="296">
        <f>SUM(C79:C81)</f>
        <v>0</v>
      </c>
    </row>
    <row r="79" spans="1:3" s="96" customFormat="1" ht="12" customHeight="1" x14ac:dyDescent="0.2">
      <c r="A79" s="432" t="s">
        <v>341</v>
      </c>
      <c r="B79" s="413" t="s">
        <v>322</v>
      </c>
      <c r="C79" s="301"/>
    </row>
    <row r="80" spans="1:3" s="96" customFormat="1" ht="12" customHeight="1" x14ac:dyDescent="0.2">
      <c r="A80" s="433" t="s">
        <v>342</v>
      </c>
      <c r="B80" s="414" t="s">
        <v>323</v>
      </c>
      <c r="C80" s="301"/>
    </row>
    <row r="81" spans="1:3" s="96" customFormat="1" ht="12" customHeight="1" thickBot="1" x14ac:dyDescent="0.25">
      <c r="A81" s="434" t="s">
        <v>343</v>
      </c>
      <c r="B81" s="415" t="s">
        <v>572</v>
      </c>
      <c r="C81" s="301"/>
    </row>
    <row r="82" spans="1:3" s="96" customFormat="1" ht="12" customHeight="1" thickBot="1" x14ac:dyDescent="0.25">
      <c r="A82" s="435" t="s">
        <v>324</v>
      </c>
      <c r="B82" s="291" t="s">
        <v>344</v>
      </c>
      <c r="C82" s="296">
        <f>SUM(C83:C86)</f>
        <v>0</v>
      </c>
    </row>
    <row r="83" spans="1:3" s="96" customFormat="1" ht="12" customHeight="1" x14ac:dyDescent="0.2">
      <c r="A83" s="436" t="s">
        <v>325</v>
      </c>
      <c r="B83" s="413" t="s">
        <v>326</v>
      </c>
      <c r="C83" s="301"/>
    </row>
    <row r="84" spans="1:3" s="96" customFormat="1" ht="12" customHeight="1" x14ac:dyDescent="0.2">
      <c r="A84" s="437" t="s">
        <v>327</v>
      </c>
      <c r="B84" s="414" t="s">
        <v>328</v>
      </c>
      <c r="C84" s="301"/>
    </row>
    <row r="85" spans="1:3" s="96" customFormat="1" ht="12" customHeight="1" x14ac:dyDescent="0.2">
      <c r="A85" s="437" t="s">
        <v>329</v>
      </c>
      <c r="B85" s="414" t="s">
        <v>330</v>
      </c>
      <c r="C85" s="301"/>
    </row>
    <row r="86" spans="1:3" s="95" customFormat="1" ht="12" customHeight="1" thickBot="1" x14ac:dyDescent="0.25">
      <c r="A86" s="438" t="s">
        <v>331</v>
      </c>
      <c r="B86" s="415" t="s">
        <v>332</v>
      </c>
      <c r="C86" s="301"/>
    </row>
    <row r="87" spans="1:3" s="95" customFormat="1" ht="12" customHeight="1" thickBot="1" x14ac:dyDescent="0.25">
      <c r="A87" s="435" t="s">
        <v>333</v>
      </c>
      <c r="B87" s="291" t="s">
        <v>474</v>
      </c>
      <c r="C87" s="458"/>
    </row>
    <row r="88" spans="1:3" s="95" customFormat="1" ht="12" customHeight="1" thickBot="1" x14ac:dyDescent="0.25">
      <c r="A88" s="435" t="s">
        <v>506</v>
      </c>
      <c r="B88" s="291" t="s">
        <v>334</v>
      </c>
      <c r="C88" s="458"/>
    </row>
    <row r="89" spans="1:3" s="95" customFormat="1" ht="12" customHeight="1" thickBot="1" x14ac:dyDescent="0.25">
      <c r="A89" s="435" t="s">
        <v>507</v>
      </c>
      <c r="B89" s="420" t="s">
        <v>477</v>
      </c>
      <c r="C89" s="302">
        <f>+C66+C70+C75+C78+C82+C88+C87</f>
        <v>0</v>
      </c>
    </row>
    <row r="90" spans="1:3" s="95" customFormat="1" ht="12" customHeight="1" thickBot="1" x14ac:dyDescent="0.25">
      <c r="A90" s="439" t="s">
        <v>508</v>
      </c>
      <c r="B90" s="421" t="s">
        <v>509</v>
      </c>
      <c r="C90" s="302">
        <f>+C65+C89</f>
        <v>0</v>
      </c>
    </row>
    <row r="91" spans="1:3" s="96" customFormat="1" ht="15.15" customHeight="1" thickBot="1" x14ac:dyDescent="0.3">
      <c r="A91" s="236"/>
      <c r="B91" s="237"/>
      <c r="C91" s="361"/>
    </row>
    <row r="92" spans="1:3" s="67" customFormat="1" ht="16.5" customHeight="1" thickBot="1" x14ac:dyDescent="0.3">
      <c r="A92" s="240"/>
      <c r="B92" s="241" t="s">
        <v>56</v>
      </c>
      <c r="C92" s="363"/>
    </row>
    <row r="93" spans="1:3" s="97" customFormat="1" ht="12" customHeight="1" thickBot="1" x14ac:dyDescent="0.3">
      <c r="A93" s="406" t="s">
        <v>18</v>
      </c>
      <c r="B93" s="28" t="s">
        <v>513</v>
      </c>
      <c r="C93" s="295">
        <f>+C94+C95+C96+C97+C98+C111</f>
        <v>0</v>
      </c>
    </row>
    <row r="94" spans="1:3" ht="12" customHeight="1" x14ac:dyDescent="0.25">
      <c r="A94" s="440" t="s">
        <v>97</v>
      </c>
      <c r="B94" s="10" t="s">
        <v>49</v>
      </c>
      <c r="C94" s="297"/>
    </row>
    <row r="95" spans="1:3" ht="12" customHeight="1" x14ac:dyDescent="0.25">
      <c r="A95" s="433" t="s">
        <v>98</v>
      </c>
      <c r="B95" s="8" t="s">
        <v>182</v>
      </c>
      <c r="C95" s="298"/>
    </row>
    <row r="96" spans="1:3" ht="12" customHeight="1" x14ac:dyDescent="0.25">
      <c r="A96" s="433" t="s">
        <v>99</v>
      </c>
      <c r="B96" s="8" t="s">
        <v>139</v>
      </c>
      <c r="C96" s="300"/>
    </row>
    <row r="97" spans="1:3" ht="12" customHeight="1" x14ac:dyDescent="0.25">
      <c r="A97" s="433" t="s">
        <v>100</v>
      </c>
      <c r="B97" s="11" t="s">
        <v>183</v>
      </c>
      <c r="C97" s="300"/>
    </row>
    <row r="98" spans="1:3" ht="12" customHeight="1" x14ac:dyDescent="0.25">
      <c r="A98" s="433" t="s">
        <v>111</v>
      </c>
      <c r="B98" s="19" t="s">
        <v>184</v>
      </c>
      <c r="C98" s="300"/>
    </row>
    <row r="99" spans="1:3" ht="12" customHeight="1" x14ac:dyDescent="0.25">
      <c r="A99" s="433" t="s">
        <v>101</v>
      </c>
      <c r="B99" s="8" t="s">
        <v>510</v>
      </c>
      <c r="C99" s="300"/>
    </row>
    <row r="100" spans="1:3" ht="12" customHeight="1" x14ac:dyDescent="0.2">
      <c r="A100" s="433" t="s">
        <v>102</v>
      </c>
      <c r="B100" s="140" t="s">
        <v>440</v>
      </c>
      <c r="C100" s="300"/>
    </row>
    <row r="101" spans="1:3" ht="12" customHeight="1" x14ac:dyDescent="0.2">
      <c r="A101" s="433" t="s">
        <v>112</v>
      </c>
      <c r="B101" s="140" t="s">
        <v>439</v>
      </c>
      <c r="C101" s="300"/>
    </row>
    <row r="102" spans="1:3" ht="12" customHeight="1" x14ac:dyDescent="0.2">
      <c r="A102" s="433" t="s">
        <v>113</v>
      </c>
      <c r="B102" s="140" t="s">
        <v>350</v>
      </c>
      <c r="C102" s="300"/>
    </row>
    <row r="103" spans="1:3" ht="12" customHeight="1" x14ac:dyDescent="0.25">
      <c r="A103" s="433" t="s">
        <v>114</v>
      </c>
      <c r="B103" s="141" t="s">
        <v>351</v>
      </c>
      <c r="C103" s="300"/>
    </row>
    <row r="104" spans="1:3" ht="12" customHeight="1" x14ac:dyDescent="0.25">
      <c r="A104" s="433" t="s">
        <v>115</v>
      </c>
      <c r="B104" s="141" t="s">
        <v>352</v>
      </c>
      <c r="C104" s="300"/>
    </row>
    <row r="105" spans="1:3" ht="12" customHeight="1" x14ac:dyDescent="0.2">
      <c r="A105" s="433" t="s">
        <v>117</v>
      </c>
      <c r="B105" s="140" t="s">
        <v>353</v>
      </c>
      <c r="C105" s="300"/>
    </row>
    <row r="106" spans="1:3" ht="12" customHeight="1" x14ac:dyDescent="0.2">
      <c r="A106" s="433" t="s">
        <v>185</v>
      </c>
      <c r="B106" s="140" t="s">
        <v>354</v>
      </c>
      <c r="C106" s="300"/>
    </row>
    <row r="107" spans="1:3" ht="12" customHeight="1" x14ac:dyDescent="0.25">
      <c r="A107" s="433" t="s">
        <v>348</v>
      </c>
      <c r="B107" s="141" t="s">
        <v>355</v>
      </c>
      <c r="C107" s="300"/>
    </row>
    <row r="108" spans="1:3" ht="12" customHeight="1" x14ac:dyDescent="0.25">
      <c r="A108" s="441" t="s">
        <v>349</v>
      </c>
      <c r="B108" s="142" t="s">
        <v>356</v>
      </c>
      <c r="C108" s="300"/>
    </row>
    <row r="109" spans="1:3" ht="12" customHeight="1" x14ac:dyDescent="0.25">
      <c r="A109" s="433" t="s">
        <v>437</v>
      </c>
      <c r="B109" s="142" t="s">
        <v>357</v>
      </c>
      <c r="C109" s="300"/>
    </row>
    <row r="110" spans="1:3" ht="12" customHeight="1" x14ac:dyDescent="0.25">
      <c r="A110" s="433" t="s">
        <v>438</v>
      </c>
      <c r="B110" s="141" t="s">
        <v>358</v>
      </c>
      <c r="C110" s="298"/>
    </row>
    <row r="111" spans="1:3" ht="12" customHeight="1" x14ac:dyDescent="0.25">
      <c r="A111" s="433" t="s">
        <v>442</v>
      </c>
      <c r="B111" s="11" t="s">
        <v>50</v>
      </c>
      <c r="C111" s="298"/>
    </row>
    <row r="112" spans="1:3" ht="12" customHeight="1" x14ac:dyDescent="0.25">
      <c r="A112" s="434" t="s">
        <v>443</v>
      </c>
      <c r="B112" s="8" t="s">
        <v>511</v>
      </c>
      <c r="C112" s="300"/>
    </row>
    <row r="113" spans="1:3" ht="12" customHeight="1" thickBot="1" x14ac:dyDescent="0.3">
      <c r="A113" s="442" t="s">
        <v>444</v>
      </c>
      <c r="B113" s="143" t="s">
        <v>512</v>
      </c>
      <c r="C113" s="304"/>
    </row>
    <row r="114" spans="1:3" ht="12" customHeight="1" thickBot="1" x14ac:dyDescent="0.3">
      <c r="A114" s="32" t="s">
        <v>19</v>
      </c>
      <c r="B114" s="27" t="s">
        <v>359</v>
      </c>
      <c r="C114" s="296">
        <f>+C115+C117+C119</f>
        <v>0</v>
      </c>
    </row>
    <row r="115" spans="1:3" ht="12" customHeight="1" x14ac:dyDescent="0.25">
      <c r="A115" s="432" t="s">
        <v>103</v>
      </c>
      <c r="B115" s="8" t="s">
        <v>229</v>
      </c>
      <c r="C115" s="299"/>
    </row>
    <row r="116" spans="1:3" ht="12" customHeight="1" x14ac:dyDescent="0.25">
      <c r="A116" s="432" t="s">
        <v>104</v>
      </c>
      <c r="B116" s="12" t="s">
        <v>363</v>
      </c>
      <c r="C116" s="299"/>
    </row>
    <row r="117" spans="1:3" ht="12" customHeight="1" x14ac:dyDescent="0.25">
      <c r="A117" s="432" t="s">
        <v>105</v>
      </c>
      <c r="B117" s="12" t="s">
        <v>186</v>
      </c>
      <c r="C117" s="298"/>
    </row>
    <row r="118" spans="1:3" ht="12" customHeight="1" x14ac:dyDescent="0.25">
      <c r="A118" s="432" t="s">
        <v>106</v>
      </c>
      <c r="B118" s="12" t="s">
        <v>364</v>
      </c>
      <c r="C118" s="264"/>
    </row>
    <row r="119" spans="1:3" ht="12" customHeight="1" x14ac:dyDescent="0.25">
      <c r="A119" s="432" t="s">
        <v>107</v>
      </c>
      <c r="B119" s="293" t="s">
        <v>231</v>
      </c>
      <c r="C119" s="264"/>
    </row>
    <row r="120" spans="1:3" ht="12" customHeight="1" x14ac:dyDescent="0.25">
      <c r="A120" s="432" t="s">
        <v>116</v>
      </c>
      <c r="B120" s="292" t="s">
        <v>427</v>
      </c>
      <c r="C120" s="264"/>
    </row>
    <row r="121" spans="1:3" ht="12" customHeight="1" x14ac:dyDescent="0.25">
      <c r="A121" s="432" t="s">
        <v>118</v>
      </c>
      <c r="B121" s="409" t="s">
        <v>369</v>
      </c>
      <c r="C121" s="264"/>
    </row>
    <row r="122" spans="1:3" ht="12" customHeight="1" x14ac:dyDescent="0.25">
      <c r="A122" s="432" t="s">
        <v>187</v>
      </c>
      <c r="B122" s="141" t="s">
        <v>352</v>
      </c>
      <c r="C122" s="264"/>
    </row>
    <row r="123" spans="1:3" ht="12" customHeight="1" x14ac:dyDescent="0.25">
      <c r="A123" s="432" t="s">
        <v>188</v>
      </c>
      <c r="B123" s="141" t="s">
        <v>368</v>
      </c>
      <c r="C123" s="264"/>
    </row>
    <row r="124" spans="1:3" ht="12" customHeight="1" x14ac:dyDescent="0.25">
      <c r="A124" s="432" t="s">
        <v>189</v>
      </c>
      <c r="B124" s="141" t="s">
        <v>367</v>
      </c>
      <c r="C124" s="264"/>
    </row>
    <row r="125" spans="1:3" ht="12" customHeight="1" x14ac:dyDescent="0.25">
      <c r="A125" s="432" t="s">
        <v>360</v>
      </c>
      <c r="B125" s="141" t="s">
        <v>355</v>
      </c>
      <c r="C125" s="264"/>
    </row>
    <row r="126" spans="1:3" ht="12" customHeight="1" x14ac:dyDescent="0.25">
      <c r="A126" s="432" t="s">
        <v>361</v>
      </c>
      <c r="B126" s="141" t="s">
        <v>366</v>
      </c>
      <c r="C126" s="264"/>
    </row>
    <row r="127" spans="1:3" ht="12" customHeight="1" thickBot="1" x14ac:dyDescent="0.3">
      <c r="A127" s="441" t="s">
        <v>362</v>
      </c>
      <c r="B127" s="141" t="s">
        <v>365</v>
      </c>
      <c r="C127" s="266"/>
    </row>
    <row r="128" spans="1:3" ht="12" customHeight="1" thickBot="1" x14ac:dyDescent="0.3">
      <c r="A128" s="32" t="s">
        <v>20</v>
      </c>
      <c r="B128" s="123" t="s">
        <v>447</v>
      </c>
      <c r="C128" s="296">
        <f>+C93+C114</f>
        <v>0</v>
      </c>
    </row>
    <row r="129" spans="1:11" ht="12" customHeight="1" thickBot="1" x14ac:dyDescent="0.3">
      <c r="A129" s="32" t="s">
        <v>21</v>
      </c>
      <c r="B129" s="123" t="s">
        <v>448</v>
      </c>
      <c r="C129" s="296">
        <f>+C130+C131+C132</f>
        <v>0</v>
      </c>
    </row>
    <row r="130" spans="1:11" s="97" customFormat="1" ht="12" customHeight="1" x14ac:dyDescent="0.25">
      <c r="A130" s="432" t="s">
        <v>267</v>
      </c>
      <c r="B130" s="9" t="s">
        <v>516</v>
      </c>
      <c r="C130" s="264"/>
    </row>
    <row r="131" spans="1:11" ht="12" customHeight="1" x14ac:dyDescent="0.25">
      <c r="A131" s="432" t="s">
        <v>268</v>
      </c>
      <c r="B131" s="9" t="s">
        <v>456</v>
      </c>
      <c r="C131" s="264"/>
    </row>
    <row r="132" spans="1:11" ht="12" customHeight="1" thickBot="1" x14ac:dyDescent="0.3">
      <c r="A132" s="441" t="s">
        <v>269</v>
      </c>
      <c r="B132" s="7" t="s">
        <v>515</v>
      </c>
      <c r="C132" s="264"/>
    </row>
    <row r="133" spans="1:11" ht="12" customHeight="1" thickBot="1" x14ac:dyDescent="0.3">
      <c r="A133" s="32" t="s">
        <v>22</v>
      </c>
      <c r="B133" s="123" t="s">
        <v>449</v>
      </c>
      <c r="C133" s="296">
        <f>+C134+C135+C136+C137+C138+C139</f>
        <v>0</v>
      </c>
    </row>
    <row r="134" spans="1:11" ht="12" customHeight="1" x14ac:dyDescent="0.25">
      <c r="A134" s="432" t="s">
        <v>90</v>
      </c>
      <c r="B134" s="9" t="s">
        <v>458</v>
      </c>
      <c r="C134" s="264"/>
    </row>
    <row r="135" spans="1:11" ht="12" customHeight="1" x14ac:dyDescent="0.25">
      <c r="A135" s="432" t="s">
        <v>91</v>
      </c>
      <c r="B135" s="9" t="s">
        <v>450</v>
      </c>
      <c r="C135" s="264"/>
    </row>
    <row r="136" spans="1:11" ht="12" customHeight="1" x14ac:dyDescent="0.25">
      <c r="A136" s="432" t="s">
        <v>92</v>
      </c>
      <c r="B136" s="9" t="s">
        <v>451</v>
      </c>
      <c r="C136" s="264"/>
    </row>
    <row r="137" spans="1:11" ht="12" customHeight="1" x14ac:dyDescent="0.25">
      <c r="A137" s="432" t="s">
        <v>174</v>
      </c>
      <c r="B137" s="9" t="s">
        <v>514</v>
      </c>
      <c r="C137" s="264"/>
    </row>
    <row r="138" spans="1:11" ht="12" customHeight="1" x14ac:dyDescent="0.25">
      <c r="A138" s="432" t="s">
        <v>175</v>
      </c>
      <c r="B138" s="9" t="s">
        <v>453</v>
      </c>
      <c r="C138" s="264"/>
    </row>
    <row r="139" spans="1:11" s="97" customFormat="1" ht="12" customHeight="1" thickBot="1" x14ac:dyDescent="0.3">
      <c r="A139" s="441" t="s">
        <v>176</v>
      </c>
      <c r="B139" s="7" t="s">
        <v>454</v>
      </c>
      <c r="C139" s="264"/>
    </row>
    <row r="140" spans="1:11" ht="12" customHeight="1" thickBot="1" x14ac:dyDescent="0.3">
      <c r="A140" s="32" t="s">
        <v>23</v>
      </c>
      <c r="B140" s="123" t="s">
        <v>540</v>
      </c>
      <c r="C140" s="302">
        <f>+C141+C142+C144+C145+C143</f>
        <v>0</v>
      </c>
      <c r="K140" s="247"/>
    </row>
    <row r="141" spans="1:11" x14ac:dyDescent="0.25">
      <c r="A141" s="432" t="s">
        <v>93</v>
      </c>
      <c r="B141" s="9" t="s">
        <v>370</v>
      </c>
      <c r="C141" s="264"/>
    </row>
    <row r="142" spans="1:11" ht="12" customHeight="1" x14ac:dyDescent="0.25">
      <c r="A142" s="432" t="s">
        <v>94</v>
      </c>
      <c r="B142" s="9" t="s">
        <v>371</v>
      </c>
      <c r="C142" s="264"/>
    </row>
    <row r="143" spans="1:11" s="97" customFormat="1" ht="12" customHeight="1" x14ac:dyDescent="0.25">
      <c r="A143" s="432" t="s">
        <v>287</v>
      </c>
      <c r="B143" s="9" t="s">
        <v>539</v>
      </c>
      <c r="C143" s="264"/>
    </row>
    <row r="144" spans="1:11" s="97" customFormat="1" ht="12" customHeight="1" x14ac:dyDescent="0.25">
      <c r="A144" s="432" t="s">
        <v>288</v>
      </c>
      <c r="B144" s="9" t="s">
        <v>463</v>
      </c>
      <c r="C144" s="264"/>
    </row>
    <row r="145" spans="1:3" s="97" customFormat="1" ht="12" customHeight="1" thickBot="1" x14ac:dyDescent="0.3">
      <c r="A145" s="441" t="s">
        <v>289</v>
      </c>
      <c r="B145" s="7" t="s">
        <v>389</v>
      </c>
      <c r="C145" s="264"/>
    </row>
    <row r="146" spans="1:3" s="97" customFormat="1" ht="12" customHeight="1" thickBot="1" x14ac:dyDescent="0.3">
      <c r="A146" s="32" t="s">
        <v>24</v>
      </c>
      <c r="B146" s="123" t="s">
        <v>464</v>
      </c>
      <c r="C146" s="305">
        <f>+C147+C148+C149+C150+C151</f>
        <v>0</v>
      </c>
    </row>
    <row r="147" spans="1:3" s="97" customFormat="1" ht="12" customHeight="1" x14ac:dyDescent="0.25">
      <c r="A147" s="432" t="s">
        <v>95</v>
      </c>
      <c r="B147" s="9" t="s">
        <v>459</v>
      </c>
      <c r="C147" s="264"/>
    </row>
    <row r="148" spans="1:3" s="97" customFormat="1" ht="12" customHeight="1" x14ac:dyDescent="0.25">
      <c r="A148" s="432" t="s">
        <v>96</v>
      </c>
      <c r="B148" s="9" t="s">
        <v>466</v>
      </c>
      <c r="C148" s="264"/>
    </row>
    <row r="149" spans="1:3" s="97" customFormat="1" ht="12" customHeight="1" x14ac:dyDescent="0.25">
      <c r="A149" s="432" t="s">
        <v>299</v>
      </c>
      <c r="B149" s="9" t="s">
        <v>461</v>
      </c>
      <c r="C149" s="264"/>
    </row>
    <row r="150" spans="1:3" ht="12.75" customHeight="1" x14ac:dyDescent="0.25">
      <c r="A150" s="432" t="s">
        <v>300</v>
      </c>
      <c r="B150" s="9" t="s">
        <v>517</v>
      </c>
      <c r="C150" s="264"/>
    </row>
    <row r="151" spans="1:3" ht="12.75" customHeight="1" thickBot="1" x14ac:dyDescent="0.3">
      <c r="A151" s="441" t="s">
        <v>465</v>
      </c>
      <c r="B151" s="7" t="s">
        <v>468</v>
      </c>
      <c r="C151" s="266"/>
    </row>
    <row r="152" spans="1:3" ht="12.75" customHeight="1" thickBot="1" x14ac:dyDescent="0.3">
      <c r="A152" s="486" t="s">
        <v>25</v>
      </c>
      <c r="B152" s="123" t="s">
        <v>469</v>
      </c>
      <c r="C152" s="305"/>
    </row>
    <row r="153" spans="1:3" ht="12" customHeight="1" thickBot="1" x14ac:dyDescent="0.3">
      <c r="A153" s="486" t="s">
        <v>26</v>
      </c>
      <c r="B153" s="123" t="s">
        <v>470</v>
      </c>
      <c r="C153" s="305"/>
    </row>
    <row r="154" spans="1:3" ht="15.15" customHeight="1" thickBot="1" x14ac:dyDescent="0.3">
      <c r="A154" s="32" t="s">
        <v>27</v>
      </c>
      <c r="B154" s="123" t="s">
        <v>472</v>
      </c>
      <c r="C154" s="423">
        <f>+C129+C133+C140+C146+C152+C153</f>
        <v>0</v>
      </c>
    </row>
    <row r="155" spans="1:3" ht="13.8" thickBot="1" x14ac:dyDescent="0.3">
      <c r="A155" s="443" t="s">
        <v>28</v>
      </c>
      <c r="B155" s="378" t="s">
        <v>471</v>
      </c>
      <c r="C155" s="423">
        <f>+C128+C154</f>
        <v>0</v>
      </c>
    </row>
    <row r="156" spans="1:3" ht="15.15" customHeight="1" thickBot="1" x14ac:dyDescent="0.3">
      <c r="A156" s="386"/>
      <c r="B156" s="387"/>
      <c r="C156" s="616">
        <f>C90-C155</f>
        <v>0</v>
      </c>
    </row>
    <row r="157" spans="1:3" ht="14.4" customHeight="1" thickBot="1" x14ac:dyDescent="0.3">
      <c r="A157" s="245" t="s">
        <v>518</v>
      </c>
      <c r="B157" s="246"/>
      <c r="C157" s="120"/>
    </row>
    <row r="158" spans="1:3" ht="13.8" thickBot="1" x14ac:dyDescent="0.3">
      <c r="A158" s="245" t="s">
        <v>205</v>
      </c>
      <c r="B158" s="246"/>
      <c r="C158" s="120"/>
    </row>
    <row r="159" spans="1:3" x14ac:dyDescent="0.25">
      <c r="A159" s="613"/>
      <c r="B159" s="614"/>
      <c r="C159" s="615"/>
    </row>
    <row r="160" spans="1:3" x14ac:dyDescent="0.25">
      <c r="A160" s="613"/>
      <c r="B160" s="614"/>
    </row>
    <row r="161" spans="1:3" x14ac:dyDescent="0.25">
      <c r="A161" s="613"/>
      <c r="B161" s="614"/>
      <c r="C161" s="615"/>
    </row>
    <row r="162" spans="1:3" x14ac:dyDescent="0.25">
      <c r="A162" s="613"/>
      <c r="B162" s="614"/>
      <c r="C162" s="615"/>
    </row>
    <row r="163" spans="1:3" x14ac:dyDescent="0.25">
      <c r="A163" s="613"/>
      <c r="B163" s="614"/>
      <c r="C163" s="615"/>
    </row>
    <row r="164" spans="1:3" x14ac:dyDescent="0.25">
      <c r="A164" s="613"/>
      <c r="B164" s="614"/>
      <c r="C164" s="615"/>
    </row>
    <row r="165" spans="1:3" x14ac:dyDescent="0.25">
      <c r="A165" s="613"/>
      <c r="B165" s="614"/>
      <c r="C165" s="615"/>
    </row>
    <row r="166" spans="1:3" x14ac:dyDescent="0.25">
      <c r="A166" s="613"/>
      <c r="B166" s="614"/>
      <c r="C166" s="615"/>
    </row>
    <row r="167" spans="1:3" x14ac:dyDescent="0.25">
      <c r="A167" s="613"/>
      <c r="B167" s="614"/>
      <c r="C167" s="615"/>
    </row>
    <row r="168" spans="1:3" x14ac:dyDescent="0.25">
      <c r="A168" s="613"/>
      <c r="B168" s="614"/>
      <c r="C168" s="615"/>
    </row>
    <row r="169" spans="1:3" x14ac:dyDescent="0.25">
      <c r="A169" s="613"/>
      <c r="B169" s="614"/>
      <c r="C169" s="615"/>
    </row>
    <row r="170" spans="1:3" x14ac:dyDescent="0.25">
      <c r="A170" s="613"/>
      <c r="B170" s="614"/>
      <c r="C170" s="615"/>
    </row>
    <row r="171" spans="1:3" x14ac:dyDescent="0.25">
      <c r="A171" s="613"/>
      <c r="B171" s="614"/>
      <c r="C171" s="615"/>
    </row>
    <row r="172" spans="1:3" x14ac:dyDescent="0.25">
      <c r="A172" s="613"/>
      <c r="B172" s="614"/>
      <c r="C172" s="615"/>
    </row>
    <row r="173" spans="1:3" x14ac:dyDescent="0.25">
      <c r="A173" s="613"/>
      <c r="B173" s="614"/>
      <c r="C173" s="615"/>
    </row>
    <row r="174" spans="1:3" x14ac:dyDescent="0.25">
      <c r="A174" s="613"/>
      <c r="B174" s="614"/>
      <c r="C174" s="615"/>
    </row>
    <row r="175" spans="1:3" x14ac:dyDescent="0.25">
      <c r="A175" s="613"/>
      <c r="B175" s="614"/>
      <c r="C175" s="615"/>
    </row>
    <row r="176" spans="1:3" x14ac:dyDescent="0.25">
      <c r="A176" s="613"/>
      <c r="B176" s="614"/>
      <c r="C176" s="615"/>
    </row>
    <row r="177" spans="1:3" x14ac:dyDescent="0.25">
      <c r="A177" s="613"/>
      <c r="B177" s="614"/>
      <c r="C177" s="615"/>
    </row>
    <row r="178" spans="1:3" x14ac:dyDescent="0.25">
      <c r="A178" s="613"/>
      <c r="B178" s="614"/>
      <c r="C178" s="615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zoomScale="120" zoomScaleNormal="120" workbookViewId="0">
      <selection activeCell="B24" sqref="B24"/>
    </sheetView>
  </sheetViews>
  <sheetFormatPr defaultRowHeight="13.2" x14ac:dyDescent="0.25"/>
  <cols>
    <col min="1" max="1" width="33.44140625" customWidth="1"/>
    <col min="2" max="2" width="21.77734375" customWidth="1"/>
    <col min="3" max="3" width="1.77734375" bestFit="1" customWidth="1"/>
    <col min="4" max="4" width="5.44140625" bestFit="1" customWidth="1"/>
    <col min="5" max="5" width="1.77734375" bestFit="1" customWidth="1"/>
    <col min="6" max="6" width="22" customWidth="1"/>
    <col min="7" max="7" width="1.77734375" bestFit="1" customWidth="1"/>
    <col min="8" max="8" width="28.109375" customWidth="1"/>
  </cols>
  <sheetData>
    <row r="1" spans="1:10" ht="17.399999999999999" x14ac:dyDescent="0.3">
      <c r="A1" s="1541" t="s">
        <v>586</v>
      </c>
      <c r="B1" s="1541"/>
      <c r="C1" s="1541"/>
      <c r="D1" s="1541"/>
      <c r="E1" s="1541"/>
      <c r="F1" s="1541"/>
      <c r="G1" s="1541"/>
      <c r="H1" s="1541"/>
      <c r="I1" s="1541"/>
      <c r="J1" s="1541"/>
    </row>
    <row r="3" spans="1:10" ht="15.6" x14ac:dyDescent="0.3">
      <c r="A3" s="1542" t="s">
        <v>1088</v>
      </c>
      <c r="B3" s="1542"/>
      <c r="C3" s="1542"/>
      <c r="D3" s="1542"/>
      <c r="E3" s="1542"/>
      <c r="F3" s="1542"/>
      <c r="G3" s="1542"/>
      <c r="H3" s="1542"/>
      <c r="I3" s="659"/>
    </row>
    <row r="6" spans="1:10" ht="13.8" x14ac:dyDescent="0.25">
      <c r="A6" s="574" t="s">
        <v>668</v>
      </c>
    </row>
    <row r="7" spans="1:10" x14ac:dyDescent="0.25">
      <c r="A7" s="660" t="s">
        <v>641</v>
      </c>
      <c r="B7" s="664" t="s">
        <v>640</v>
      </c>
      <c r="C7" s="659" t="s">
        <v>637</v>
      </c>
      <c r="D7" s="204">
        <v>2019</v>
      </c>
      <c r="E7" s="659" t="s">
        <v>638</v>
      </c>
      <c r="F7" s="664" t="s">
        <v>1091</v>
      </c>
      <c r="G7" s="659" t="s">
        <v>639</v>
      </c>
      <c r="H7" s="204" t="s">
        <v>642</v>
      </c>
      <c r="I7" s="659"/>
      <c r="J7" s="659"/>
    </row>
    <row r="8" spans="1:10" x14ac:dyDescent="0.25">
      <c r="A8" s="591"/>
      <c r="B8" s="590"/>
      <c r="F8" s="590"/>
    </row>
    <row r="9" spans="1:10" x14ac:dyDescent="0.25">
      <c r="A9" s="591"/>
      <c r="B9" s="590"/>
      <c r="F9" s="590"/>
    </row>
    <row r="11" spans="1:10" ht="15.6" x14ac:dyDescent="0.3">
      <c r="A11" s="1542" t="s">
        <v>1089</v>
      </c>
      <c r="B11" s="1542"/>
      <c r="C11" s="1542"/>
      <c r="D11" s="1542"/>
      <c r="E11" s="1542"/>
      <c r="F11" s="1542"/>
      <c r="G11" s="1542"/>
      <c r="H11" s="1542"/>
      <c r="I11" s="1158"/>
      <c r="J11" s="1158"/>
    </row>
    <row r="13" spans="1:10" ht="13.8" x14ac:dyDescent="0.25">
      <c r="A13" s="586" t="s">
        <v>589</v>
      </c>
      <c r="B13" s="1543" t="s">
        <v>1090</v>
      </c>
      <c r="C13" s="1543"/>
      <c r="D13" s="1543"/>
      <c r="E13" s="1543"/>
      <c r="F13" s="1543"/>
      <c r="G13" s="1543"/>
      <c r="H13" s="1543"/>
      <c r="I13" s="1158"/>
      <c r="J13" s="1158"/>
    </row>
    <row r="14" spans="1:10" ht="13.8" x14ac:dyDescent="0.25">
      <c r="B14" s="661"/>
      <c r="C14" s="659"/>
      <c r="D14" s="659"/>
      <c r="E14" s="659"/>
      <c r="F14" s="659"/>
      <c r="G14" s="659"/>
      <c r="H14" s="659"/>
      <c r="I14" s="659"/>
      <c r="J14" s="659"/>
    </row>
    <row r="15" spans="1:10" x14ac:dyDescent="0.25">
      <c r="B15" s="659"/>
      <c r="C15" s="659"/>
      <c r="D15" s="659"/>
      <c r="E15" s="659"/>
      <c r="F15" s="659"/>
      <c r="G15" s="659"/>
      <c r="H15" s="659"/>
    </row>
    <row r="16" spans="1:10" ht="13.8" x14ac:dyDescent="0.25">
      <c r="A16" s="586"/>
    </row>
  </sheetData>
  <mergeCells count="4">
    <mergeCell ref="A1:J1"/>
    <mergeCell ref="A3:H3"/>
    <mergeCell ref="A11:H11"/>
    <mergeCell ref="B13:H13"/>
  </mergeCells>
  <phoneticPr fontId="29" type="noConversion"/>
  <dataValidations count="1">
    <dataValidation type="list" allowBlank="1" showInputMessage="1" showErrorMessage="1" sqref="A6" xr:uid="{00000000-0002-0000-0100-000000000000}">
      <formula1>",Előterjesztéskor,Jóváhagyás után"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K176"/>
  <sheetViews>
    <sheetView view="pageBreakPreview" topLeftCell="A133" zoomScaleNormal="100" zoomScaleSheetLayoutView="100" workbookViewId="0">
      <selection activeCell="C68" sqref="C68"/>
    </sheetView>
  </sheetViews>
  <sheetFormatPr defaultColWidth="9.33203125" defaultRowHeight="13.2" x14ac:dyDescent="0.25"/>
  <cols>
    <col min="1" max="1" width="19.44140625" style="388" customWidth="1"/>
    <col min="2" max="2" width="72" style="389" customWidth="1"/>
    <col min="3" max="3" width="25" style="390" customWidth="1"/>
    <col min="4" max="16384" width="9.33203125" style="3"/>
  </cols>
  <sheetData>
    <row r="1" spans="1:3" s="2" customFormat="1" ht="16.5" customHeight="1" thickBot="1" x14ac:dyDescent="0.3">
      <c r="A1" s="594"/>
      <c r="B1" s="595"/>
      <c r="C1" s="589" t="str">
        <f>CONCATENATE("9.1.3. melléklet ",ALAPADATOK!A7," ",ALAPADATOK!B7," ",ALAPADATOK!C7," ",ALAPADATOK!D7," ",ALAPADATOK!E7," ",ALAPADATOK!F7," ",ALAPADATOK!G7," ",ALAPADATOK!H7)</f>
        <v>9.1.3. melléklet a … / 2019 ( VI. …. ) önkormányzati rendelethez</v>
      </c>
    </row>
    <row r="2" spans="1:3" s="93" customFormat="1" ht="21.15" customHeight="1" x14ac:dyDescent="0.25">
      <c r="A2" s="596" t="s">
        <v>60</v>
      </c>
      <c r="B2" s="597" t="str">
        <f>CONCATENATE(ALAPADATOK!A3)</f>
        <v>Hercegkút Község Önkormányzata</v>
      </c>
      <c r="C2" s="598" t="s">
        <v>53</v>
      </c>
    </row>
    <row r="3" spans="1:3" s="93" customFormat="1" ht="16.2" thickBot="1" x14ac:dyDescent="0.3">
      <c r="A3" s="599" t="s">
        <v>202</v>
      </c>
      <c r="B3" s="600" t="s">
        <v>527</v>
      </c>
      <c r="C3" s="601" t="s">
        <v>430</v>
      </c>
    </row>
    <row r="4" spans="1:3" s="94" customFormat="1" ht="15.9" customHeight="1" thickBot="1" x14ac:dyDescent="0.35">
      <c r="A4" s="602"/>
      <c r="B4" s="602"/>
      <c r="C4" s="603" t="str">
        <f>'KV_9.1.2.sz.mell.'!C4</f>
        <v>Forintban!</v>
      </c>
    </row>
    <row r="5" spans="1:3" ht="13.8" thickBot="1" x14ac:dyDescent="0.3">
      <c r="A5" s="604" t="s">
        <v>204</v>
      </c>
      <c r="B5" s="605" t="s">
        <v>562</v>
      </c>
      <c r="C5" s="606" t="s">
        <v>54</v>
      </c>
    </row>
    <row r="6" spans="1:3" s="67" customFormat="1" ht="12.9" customHeight="1" thickBot="1" x14ac:dyDescent="0.3">
      <c r="A6" s="607"/>
      <c r="B6" s="608" t="s">
        <v>492</v>
      </c>
      <c r="C6" s="609" t="s">
        <v>493</v>
      </c>
    </row>
    <row r="7" spans="1:3" s="67" customFormat="1" ht="15.9" customHeight="1" thickBot="1" x14ac:dyDescent="0.3">
      <c r="A7" s="230"/>
      <c r="B7" s="231" t="s">
        <v>55</v>
      </c>
      <c r="C7" s="356"/>
    </row>
    <row r="8" spans="1:3" s="67" customFormat="1" ht="12" customHeight="1" thickBot="1" x14ac:dyDescent="0.3">
      <c r="A8" s="32" t="s">
        <v>18</v>
      </c>
      <c r="B8" s="21" t="s">
        <v>251</v>
      </c>
      <c r="C8" s="296">
        <f>+C9+C10+C11+C12+C13+C14</f>
        <v>0</v>
      </c>
    </row>
    <row r="9" spans="1:3" s="95" customFormat="1" ht="12" customHeight="1" x14ac:dyDescent="0.2">
      <c r="A9" s="432" t="s">
        <v>97</v>
      </c>
      <c r="B9" s="413" t="s">
        <v>252</v>
      </c>
      <c r="C9" s="299"/>
    </row>
    <row r="10" spans="1:3" s="96" customFormat="1" ht="12" customHeight="1" x14ac:dyDescent="0.2">
      <c r="A10" s="433" t="s">
        <v>98</v>
      </c>
      <c r="B10" s="414" t="s">
        <v>253</v>
      </c>
      <c r="C10" s="298"/>
    </row>
    <row r="11" spans="1:3" s="96" customFormat="1" ht="12" customHeight="1" x14ac:dyDescent="0.2">
      <c r="A11" s="433" t="s">
        <v>99</v>
      </c>
      <c r="B11" s="414" t="s">
        <v>549</v>
      </c>
      <c r="C11" s="298"/>
    </row>
    <row r="12" spans="1:3" s="96" customFormat="1" ht="12" customHeight="1" x14ac:dyDescent="0.2">
      <c r="A12" s="433" t="s">
        <v>100</v>
      </c>
      <c r="B12" s="414" t="s">
        <v>255</v>
      </c>
      <c r="C12" s="298"/>
    </row>
    <row r="13" spans="1:3" s="96" customFormat="1" ht="12" customHeight="1" x14ac:dyDescent="0.2">
      <c r="A13" s="433" t="s">
        <v>147</v>
      </c>
      <c r="B13" s="414" t="s">
        <v>505</v>
      </c>
      <c r="C13" s="298"/>
    </row>
    <row r="14" spans="1:3" s="95" customFormat="1" ht="12" customHeight="1" thickBot="1" x14ac:dyDescent="0.25">
      <c r="A14" s="434" t="s">
        <v>101</v>
      </c>
      <c r="B14" s="415" t="s">
        <v>432</v>
      </c>
      <c r="C14" s="298"/>
    </row>
    <row r="15" spans="1:3" s="95" customFormat="1" ht="12" customHeight="1" thickBot="1" x14ac:dyDescent="0.3">
      <c r="A15" s="32" t="s">
        <v>19</v>
      </c>
      <c r="B15" s="291" t="s">
        <v>256</v>
      </c>
      <c r="C15" s="296">
        <f>+C16+C17+C18+C19+C20</f>
        <v>0</v>
      </c>
    </row>
    <row r="16" spans="1:3" s="95" customFormat="1" ht="12" customHeight="1" x14ac:dyDescent="0.2">
      <c r="A16" s="432" t="s">
        <v>103</v>
      </c>
      <c r="B16" s="413" t="s">
        <v>257</v>
      </c>
      <c r="C16" s="299"/>
    </row>
    <row r="17" spans="1:3" s="95" customFormat="1" ht="12" customHeight="1" x14ac:dyDescent="0.2">
      <c r="A17" s="433" t="s">
        <v>104</v>
      </c>
      <c r="B17" s="414" t="s">
        <v>258</v>
      </c>
      <c r="C17" s="298"/>
    </row>
    <row r="18" spans="1:3" s="95" customFormat="1" ht="12" customHeight="1" x14ac:dyDescent="0.2">
      <c r="A18" s="433" t="s">
        <v>105</v>
      </c>
      <c r="B18" s="414" t="s">
        <v>421</v>
      </c>
      <c r="C18" s="298"/>
    </row>
    <row r="19" spans="1:3" s="95" customFormat="1" ht="12" customHeight="1" x14ac:dyDescent="0.2">
      <c r="A19" s="433" t="s">
        <v>106</v>
      </c>
      <c r="B19" s="414" t="s">
        <v>422</v>
      </c>
      <c r="C19" s="298"/>
    </row>
    <row r="20" spans="1:3" s="95" customFormat="1" ht="12" customHeight="1" x14ac:dyDescent="0.2">
      <c r="A20" s="433" t="s">
        <v>107</v>
      </c>
      <c r="B20" s="414" t="s">
        <v>259</v>
      </c>
      <c r="C20" s="298"/>
    </row>
    <row r="21" spans="1:3" s="96" customFormat="1" ht="12" customHeight="1" thickBot="1" x14ac:dyDescent="0.25">
      <c r="A21" s="434" t="s">
        <v>116</v>
      </c>
      <c r="B21" s="415" t="s">
        <v>260</v>
      </c>
      <c r="C21" s="300"/>
    </row>
    <row r="22" spans="1:3" s="96" customFormat="1" ht="12" customHeight="1" thickBot="1" x14ac:dyDescent="0.3">
      <c r="A22" s="32" t="s">
        <v>20</v>
      </c>
      <c r="B22" s="21" t="s">
        <v>261</v>
      </c>
      <c r="C22" s="296">
        <f>+C23+C24+C25+C26+C27</f>
        <v>0</v>
      </c>
    </row>
    <row r="23" spans="1:3" s="96" customFormat="1" ht="12" customHeight="1" x14ac:dyDescent="0.2">
      <c r="A23" s="432" t="s">
        <v>86</v>
      </c>
      <c r="B23" s="413" t="s">
        <v>262</v>
      </c>
      <c r="C23" s="299"/>
    </row>
    <row r="24" spans="1:3" s="95" customFormat="1" ht="12" customHeight="1" x14ac:dyDescent="0.2">
      <c r="A24" s="433" t="s">
        <v>87</v>
      </c>
      <c r="B24" s="414" t="s">
        <v>263</v>
      </c>
      <c r="C24" s="298"/>
    </row>
    <row r="25" spans="1:3" s="96" customFormat="1" ht="12" customHeight="1" x14ac:dyDescent="0.2">
      <c r="A25" s="433" t="s">
        <v>88</v>
      </c>
      <c r="B25" s="414" t="s">
        <v>423</v>
      </c>
      <c r="C25" s="298"/>
    </row>
    <row r="26" spans="1:3" s="96" customFormat="1" ht="12" customHeight="1" x14ac:dyDescent="0.2">
      <c r="A26" s="433" t="s">
        <v>89</v>
      </c>
      <c r="B26" s="414" t="s">
        <v>424</v>
      </c>
      <c r="C26" s="298"/>
    </row>
    <row r="27" spans="1:3" s="96" customFormat="1" ht="12" customHeight="1" x14ac:dyDescent="0.2">
      <c r="A27" s="433" t="s">
        <v>170</v>
      </c>
      <c r="B27" s="414" t="s">
        <v>264</v>
      </c>
      <c r="C27" s="298"/>
    </row>
    <row r="28" spans="1:3" s="96" customFormat="1" ht="12" customHeight="1" thickBot="1" x14ac:dyDescent="0.25">
      <c r="A28" s="434" t="s">
        <v>171</v>
      </c>
      <c r="B28" s="415" t="s">
        <v>265</v>
      </c>
      <c r="C28" s="300"/>
    </row>
    <row r="29" spans="1:3" s="96" customFormat="1" ht="12" customHeight="1" thickBot="1" x14ac:dyDescent="0.3">
      <c r="A29" s="32" t="s">
        <v>172</v>
      </c>
      <c r="B29" s="21" t="s">
        <v>266</v>
      </c>
      <c r="C29" s="302">
        <f>SUM(C30:C36)</f>
        <v>0</v>
      </c>
    </row>
    <row r="30" spans="1:3" s="96" customFormat="1" ht="12" customHeight="1" x14ac:dyDescent="0.2">
      <c r="A30" s="432" t="s">
        <v>267</v>
      </c>
      <c r="B30" s="413" t="s">
        <v>554</v>
      </c>
      <c r="C30" s="299"/>
    </row>
    <row r="31" spans="1:3" s="96" customFormat="1" ht="12" customHeight="1" x14ac:dyDescent="0.2">
      <c r="A31" s="433" t="s">
        <v>268</v>
      </c>
      <c r="B31" s="414" t="s">
        <v>555</v>
      </c>
      <c r="C31" s="298"/>
    </row>
    <row r="32" spans="1:3" s="96" customFormat="1" ht="12" customHeight="1" x14ac:dyDescent="0.2">
      <c r="A32" s="433" t="s">
        <v>269</v>
      </c>
      <c r="B32" s="414" t="s">
        <v>556</v>
      </c>
      <c r="C32" s="298"/>
    </row>
    <row r="33" spans="1:3" s="96" customFormat="1" ht="12" customHeight="1" x14ac:dyDescent="0.2">
      <c r="A33" s="433" t="s">
        <v>270</v>
      </c>
      <c r="B33" s="414" t="s">
        <v>557</v>
      </c>
      <c r="C33" s="298"/>
    </row>
    <row r="34" spans="1:3" s="96" customFormat="1" ht="12" customHeight="1" x14ac:dyDescent="0.2">
      <c r="A34" s="433" t="s">
        <v>551</v>
      </c>
      <c r="B34" s="414" t="s">
        <v>271</v>
      </c>
      <c r="C34" s="298"/>
    </row>
    <row r="35" spans="1:3" s="96" customFormat="1" ht="12" customHeight="1" x14ac:dyDescent="0.2">
      <c r="A35" s="433" t="s">
        <v>552</v>
      </c>
      <c r="B35" s="414" t="s">
        <v>272</v>
      </c>
      <c r="C35" s="298"/>
    </row>
    <row r="36" spans="1:3" s="96" customFormat="1" ht="12" customHeight="1" thickBot="1" x14ac:dyDescent="0.25">
      <c r="A36" s="434" t="s">
        <v>553</v>
      </c>
      <c r="B36" s="508" t="s">
        <v>273</v>
      </c>
      <c r="C36" s="300"/>
    </row>
    <row r="37" spans="1:3" s="96" customFormat="1" ht="12" customHeight="1" thickBot="1" x14ac:dyDescent="0.3">
      <c r="A37" s="32" t="s">
        <v>22</v>
      </c>
      <c r="B37" s="21" t="s">
        <v>433</v>
      </c>
      <c r="C37" s="296">
        <f>SUM(C38:C48)</f>
        <v>0</v>
      </c>
    </row>
    <row r="38" spans="1:3" s="96" customFormat="1" ht="12" customHeight="1" x14ac:dyDescent="0.2">
      <c r="A38" s="432" t="s">
        <v>90</v>
      </c>
      <c r="B38" s="413" t="s">
        <v>276</v>
      </c>
      <c r="C38" s="299"/>
    </row>
    <row r="39" spans="1:3" s="96" customFormat="1" ht="12" customHeight="1" x14ac:dyDescent="0.2">
      <c r="A39" s="433" t="s">
        <v>91</v>
      </c>
      <c r="B39" s="414" t="s">
        <v>277</v>
      </c>
      <c r="C39" s="298"/>
    </row>
    <row r="40" spans="1:3" s="96" customFormat="1" ht="12" customHeight="1" x14ac:dyDescent="0.2">
      <c r="A40" s="433" t="s">
        <v>92</v>
      </c>
      <c r="B40" s="414" t="s">
        <v>278</v>
      </c>
      <c r="C40" s="298"/>
    </row>
    <row r="41" spans="1:3" s="96" customFormat="1" ht="12" customHeight="1" x14ac:dyDescent="0.2">
      <c r="A41" s="433" t="s">
        <v>174</v>
      </c>
      <c r="B41" s="414" t="s">
        <v>279</v>
      </c>
      <c r="C41" s="298"/>
    </row>
    <row r="42" spans="1:3" s="96" customFormat="1" ht="12" customHeight="1" x14ac:dyDescent="0.2">
      <c r="A42" s="433" t="s">
        <v>175</v>
      </c>
      <c r="B42" s="414" t="s">
        <v>280</v>
      </c>
      <c r="C42" s="298"/>
    </row>
    <row r="43" spans="1:3" s="96" customFormat="1" ht="12" customHeight="1" x14ac:dyDescent="0.2">
      <c r="A43" s="433" t="s">
        <v>176</v>
      </c>
      <c r="B43" s="414" t="s">
        <v>281</v>
      </c>
      <c r="C43" s="298"/>
    </row>
    <row r="44" spans="1:3" s="96" customFormat="1" ht="12" customHeight="1" x14ac:dyDescent="0.2">
      <c r="A44" s="433" t="s">
        <v>177</v>
      </c>
      <c r="B44" s="414" t="s">
        <v>282</v>
      </c>
      <c r="C44" s="298"/>
    </row>
    <row r="45" spans="1:3" s="96" customFormat="1" ht="12" customHeight="1" x14ac:dyDescent="0.2">
      <c r="A45" s="433" t="s">
        <v>178</v>
      </c>
      <c r="B45" s="414" t="s">
        <v>558</v>
      </c>
      <c r="C45" s="298"/>
    </row>
    <row r="46" spans="1:3" s="96" customFormat="1" ht="12" customHeight="1" x14ac:dyDescent="0.2">
      <c r="A46" s="433" t="s">
        <v>274</v>
      </c>
      <c r="B46" s="414" t="s">
        <v>284</v>
      </c>
      <c r="C46" s="301"/>
    </row>
    <row r="47" spans="1:3" s="96" customFormat="1" ht="12" customHeight="1" x14ac:dyDescent="0.2">
      <c r="A47" s="434" t="s">
        <v>275</v>
      </c>
      <c r="B47" s="415" t="s">
        <v>435</v>
      </c>
      <c r="C47" s="401"/>
    </row>
    <row r="48" spans="1:3" s="96" customFormat="1" ht="12" customHeight="1" thickBot="1" x14ac:dyDescent="0.25">
      <c r="A48" s="434" t="s">
        <v>434</v>
      </c>
      <c r="B48" s="415" t="s">
        <v>285</v>
      </c>
      <c r="C48" s="401"/>
    </row>
    <row r="49" spans="1:3" s="96" customFormat="1" ht="12" customHeight="1" thickBot="1" x14ac:dyDescent="0.3">
      <c r="A49" s="32" t="s">
        <v>23</v>
      </c>
      <c r="B49" s="21" t="s">
        <v>286</v>
      </c>
      <c r="C49" s="296">
        <f>SUM(C50:C54)</f>
        <v>0</v>
      </c>
    </row>
    <row r="50" spans="1:3" s="96" customFormat="1" ht="12" customHeight="1" x14ac:dyDescent="0.2">
      <c r="A50" s="432" t="s">
        <v>93</v>
      </c>
      <c r="B50" s="413" t="s">
        <v>290</v>
      </c>
      <c r="C50" s="457"/>
    </row>
    <row r="51" spans="1:3" s="96" customFormat="1" ht="12" customHeight="1" x14ac:dyDescent="0.2">
      <c r="A51" s="433" t="s">
        <v>94</v>
      </c>
      <c r="B51" s="414" t="s">
        <v>291</v>
      </c>
      <c r="C51" s="301"/>
    </row>
    <row r="52" spans="1:3" s="96" customFormat="1" ht="12" customHeight="1" x14ac:dyDescent="0.2">
      <c r="A52" s="433" t="s">
        <v>287</v>
      </c>
      <c r="B52" s="414" t="s">
        <v>292</v>
      </c>
      <c r="C52" s="301"/>
    </row>
    <row r="53" spans="1:3" s="96" customFormat="1" ht="12" customHeight="1" x14ac:dyDescent="0.2">
      <c r="A53" s="433" t="s">
        <v>288</v>
      </c>
      <c r="B53" s="414" t="s">
        <v>293</v>
      </c>
      <c r="C53" s="301"/>
    </row>
    <row r="54" spans="1:3" s="96" customFormat="1" ht="12" customHeight="1" thickBot="1" x14ac:dyDescent="0.25">
      <c r="A54" s="434" t="s">
        <v>289</v>
      </c>
      <c r="B54" s="508" t="s">
        <v>294</v>
      </c>
      <c r="C54" s="401"/>
    </row>
    <row r="55" spans="1:3" s="96" customFormat="1" ht="12" customHeight="1" thickBot="1" x14ac:dyDescent="0.3">
      <c r="A55" s="32" t="s">
        <v>179</v>
      </c>
      <c r="B55" s="21" t="s">
        <v>295</v>
      </c>
      <c r="C55" s="296">
        <f>SUM(C56:C58)</f>
        <v>0</v>
      </c>
    </row>
    <row r="56" spans="1:3" s="96" customFormat="1" ht="12" customHeight="1" x14ac:dyDescent="0.2">
      <c r="A56" s="432" t="s">
        <v>95</v>
      </c>
      <c r="B56" s="413" t="s">
        <v>296</v>
      </c>
      <c r="C56" s="299"/>
    </row>
    <row r="57" spans="1:3" s="96" customFormat="1" ht="12" customHeight="1" x14ac:dyDescent="0.2">
      <c r="A57" s="433" t="s">
        <v>96</v>
      </c>
      <c r="B57" s="414" t="s">
        <v>425</v>
      </c>
      <c r="C57" s="298"/>
    </row>
    <row r="58" spans="1:3" s="96" customFormat="1" ht="12" customHeight="1" x14ac:dyDescent="0.2">
      <c r="A58" s="433" t="s">
        <v>299</v>
      </c>
      <c r="B58" s="414" t="s">
        <v>297</v>
      </c>
      <c r="C58" s="298"/>
    </row>
    <row r="59" spans="1:3" s="96" customFormat="1" ht="12" customHeight="1" thickBot="1" x14ac:dyDescent="0.25">
      <c r="A59" s="434" t="s">
        <v>300</v>
      </c>
      <c r="B59" s="508" t="s">
        <v>298</v>
      </c>
      <c r="C59" s="300"/>
    </row>
    <row r="60" spans="1:3" s="96" customFormat="1" ht="12" customHeight="1" thickBot="1" x14ac:dyDescent="0.3">
      <c r="A60" s="32" t="s">
        <v>25</v>
      </c>
      <c r="B60" s="291" t="s">
        <v>301</v>
      </c>
      <c r="C60" s="296">
        <f>SUM(C61:C63)</f>
        <v>0</v>
      </c>
    </row>
    <row r="61" spans="1:3" s="96" customFormat="1" ht="12" customHeight="1" x14ac:dyDescent="0.2">
      <c r="A61" s="432" t="s">
        <v>180</v>
      </c>
      <c r="B61" s="413" t="s">
        <v>303</v>
      </c>
      <c r="C61" s="301"/>
    </row>
    <row r="62" spans="1:3" s="96" customFormat="1" ht="12" customHeight="1" x14ac:dyDescent="0.2">
      <c r="A62" s="433" t="s">
        <v>181</v>
      </c>
      <c r="B62" s="414" t="s">
        <v>426</v>
      </c>
      <c r="C62" s="301"/>
    </row>
    <row r="63" spans="1:3" s="96" customFormat="1" ht="12" customHeight="1" x14ac:dyDescent="0.2">
      <c r="A63" s="433" t="s">
        <v>230</v>
      </c>
      <c r="B63" s="414" t="s">
        <v>304</v>
      </c>
      <c r="C63" s="301"/>
    </row>
    <row r="64" spans="1:3" s="96" customFormat="1" ht="12" customHeight="1" thickBot="1" x14ac:dyDescent="0.25">
      <c r="A64" s="434" t="s">
        <v>302</v>
      </c>
      <c r="B64" s="508" t="s">
        <v>305</v>
      </c>
      <c r="C64" s="301"/>
    </row>
    <row r="65" spans="1:3" s="96" customFormat="1" ht="12" customHeight="1" thickBot="1" x14ac:dyDescent="0.3">
      <c r="A65" s="32" t="s">
        <v>26</v>
      </c>
      <c r="B65" s="21" t="s">
        <v>306</v>
      </c>
      <c r="C65" s="302">
        <f>+C8+C15+C22+C29+C37+C49+C55+C60</f>
        <v>0</v>
      </c>
    </row>
    <row r="66" spans="1:3" s="96" customFormat="1" ht="12" customHeight="1" thickBot="1" x14ac:dyDescent="0.25">
      <c r="A66" s="435" t="s">
        <v>393</v>
      </c>
      <c r="B66" s="291" t="s">
        <v>308</v>
      </c>
      <c r="C66" s="296">
        <f>SUM(C67:C69)</f>
        <v>0</v>
      </c>
    </row>
    <row r="67" spans="1:3" s="96" customFormat="1" ht="12" customHeight="1" x14ac:dyDescent="0.2">
      <c r="A67" s="432" t="s">
        <v>336</v>
      </c>
      <c r="B67" s="413" t="s">
        <v>309</v>
      </c>
      <c r="C67" s="301"/>
    </row>
    <row r="68" spans="1:3" s="96" customFormat="1" ht="12" customHeight="1" x14ac:dyDescent="0.2">
      <c r="A68" s="433" t="s">
        <v>345</v>
      </c>
      <c r="B68" s="414" t="s">
        <v>310</v>
      </c>
      <c r="C68" s="301"/>
    </row>
    <row r="69" spans="1:3" s="96" customFormat="1" ht="12" customHeight="1" thickBot="1" x14ac:dyDescent="0.25">
      <c r="A69" s="434" t="s">
        <v>346</v>
      </c>
      <c r="B69" s="511" t="s">
        <v>311</v>
      </c>
      <c r="C69" s="301"/>
    </row>
    <row r="70" spans="1:3" s="96" customFormat="1" ht="12" customHeight="1" thickBot="1" x14ac:dyDescent="0.25">
      <c r="A70" s="435" t="s">
        <v>312</v>
      </c>
      <c r="B70" s="291" t="s">
        <v>313</v>
      </c>
      <c r="C70" s="296">
        <f>SUM(C71:C74)</f>
        <v>0</v>
      </c>
    </row>
    <row r="71" spans="1:3" s="96" customFormat="1" ht="12" customHeight="1" x14ac:dyDescent="0.2">
      <c r="A71" s="432" t="s">
        <v>148</v>
      </c>
      <c r="B71" s="413" t="s">
        <v>314</v>
      </c>
      <c r="C71" s="301"/>
    </row>
    <row r="72" spans="1:3" s="96" customFormat="1" ht="12" customHeight="1" x14ac:dyDescent="0.2">
      <c r="A72" s="433" t="s">
        <v>149</v>
      </c>
      <c r="B72" s="414" t="s">
        <v>570</v>
      </c>
      <c r="C72" s="301"/>
    </row>
    <row r="73" spans="1:3" s="96" customFormat="1" ht="12" customHeight="1" x14ac:dyDescent="0.2">
      <c r="A73" s="433" t="s">
        <v>337</v>
      </c>
      <c r="B73" s="414" t="s">
        <v>315</v>
      </c>
      <c r="C73" s="301"/>
    </row>
    <row r="74" spans="1:3" s="96" customFormat="1" ht="12" customHeight="1" thickBot="1" x14ac:dyDescent="0.3">
      <c r="A74" s="434" t="s">
        <v>338</v>
      </c>
      <c r="B74" s="293" t="s">
        <v>571</v>
      </c>
      <c r="C74" s="301"/>
    </row>
    <row r="75" spans="1:3" s="96" customFormat="1" ht="12" customHeight="1" thickBot="1" x14ac:dyDescent="0.25">
      <c r="A75" s="435" t="s">
        <v>316</v>
      </c>
      <c r="B75" s="291" t="s">
        <v>317</v>
      </c>
      <c r="C75" s="296">
        <f>SUM(C76:C77)</f>
        <v>0</v>
      </c>
    </row>
    <row r="76" spans="1:3" s="96" customFormat="1" ht="12" customHeight="1" x14ac:dyDescent="0.2">
      <c r="A76" s="432" t="s">
        <v>339</v>
      </c>
      <c r="B76" s="413" t="s">
        <v>318</v>
      </c>
      <c r="C76" s="301"/>
    </row>
    <row r="77" spans="1:3" s="96" customFormat="1" ht="12" customHeight="1" thickBot="1" x14ac:dyDescent="0.25">
      <c r="A77" s="434" t="s">
        <v>340</v>
      </c>
      <c r="B77" s="415" t="s">
        <v>319</v>
      </c>
      <c r="C77" s="301"/>
    </row>
    <row r="78" spans="1:3" s="95" customFormat="1" ht="12" customHeight="1" thickBot="1" x14ac:dyDescent="0.25">
      <c r="A78" s="435" t="s">
        <v>320</v>
      </c>
      <c r="B78" s="291" t="s">
        <v>321</v>
      </c>
      <c r="C78" s="296">
        <f>SUM(C79:C81)</f>
        <v>0</v>
      </c>
    </row>
    <row r="79" spans="1:3" s="96" customFormat="1" ht="12" customHeight="1" x14ac:dyDescent="0.2">
      <c r="A79" s="432" t="s">
        <v>341</v>
      </c>
      <c r="B79" s="413" t="s">
        <v>322</v>
      </c>
      <c r="C79" s="301"/>
    </row>
    <row r="80" spans="1:3" s="96" customFormat="1" ht="12" customHeight="1" x14ac:dyDescent="0.2">
      <c r="A80" s="433" t="s">
        <v>342</v>
      </c>
      <c r="B80" s="414" t="s">
        <v>323</v>
      </c>
      <c r="C80" s="301"/>
    </row>
    <row r="81" spans="1:3" s="96" customFormat="1" ht="12" customHeight="1" thickBot="1" x14ac:dyDescent="0.25">
      <c r="A81" s="434" t="s">
        <v>343</v>
      </c>
      <c r="B81" s="415" t="s">
        <v>572</v>
      </c>
      <c r="C81" s="301"/>
    </row>
    <row r="82" spans="1:3" s="96" customFormat="1" ht="12" customHeight="1" thickBot="1" x14ac:dyDescent="0.25">
      <c r="A82" s="435" t="s">
        <v>324</v>
      </c>
      <c r="B82" s="291" t="s">
        <v>344</v>
      </c>
      <c r="C82" s="296">
        <f>SUM(C83:C86)</f>
        <v>0</v>
      </c>
    </row>
    <row r="83" spans="1:3" s="96" customFormat="1" ht="12" customHeight="1" x14ac:dyDescent="0.2">
      <c r="A83" s="436" t="s">
        <v>325</v>
      </c>
      <c r="B83" s="413" t="s">
        <v>326</v>
      </c>
      <c r="C83" s="301"/>
    </row>
    <row r="84" spans="1:3" s="96" customFormat="1" ht="12" customHeight="1" x14ac:dyDescent="0.2">
      <c r="A84" s="437" t="s">
        <v>327</v>
      </c>
      <c r="B84" s="414" t="s">
        <v>328</v>
      </c>
      <c r="C84" s="301"/>
    </row>
    <row r="85" spans="1:3" s="96" customFormat="1" ht="12" customHeight="1" x14ac:dyDescent="0.2">
      <c r="A85" s="437" t="s">
        <v>329</v>
      </c>
      <c r="B85" s="414" t="s">
        <v>330</v>
      </c>
      <c r="C85" s="301"/>
    </row>
    <row r="86" spans="1:3" s="95" customFormat="1" ht="12" customHeight="1" thickBot="1" x14ac:dyDescent="0.25">
      <c r="A86" s="438" t="s">
        <v>331</v>
      </c>
      <c r="B86" s="415" t="s">
        <v>332</v>
      </c>
      <c r="C86" s="301"/>
    </row>
    <row r="87" spans="1:3" s="95" customFormat="1" ht="12" customHeight="1" thickBot="1" x14ac:dyDescent="0.25">
      <c r="A87" s="435" t="s">
        <v>333</v>
      </c>
      <c r="B87" s="291" t="s">
        <v>474</v>
      </c>
      <c r="C87" s="458"/>
    </row>
    <row r="88" spans="1:3" s="95" customFormat="1" ht="12" customHeight="1" thickBot="1" x14ac:dyDescent="0.25">
      <c r="A88" s="435" t="s">
        <v>506</v>
      </c>
      <c r="B88" s="291" t="s">
        <v>334</v>
      </c>
      <c r="C88" s="458"/>
    </row>
    <row r="89" spans="1:3" s="95" customFormat="1" ht="12" customHeight="1" thickBot="1" x14ac:dyDescent="0.25">
      <c r="A89" s="435" t="s">
        <v>507</v>
      </c>
      <c r="B89" s="420" t="s">
        <v>477</v>
      </c>
      <c r="C89" s="302">
        <f>+C66+C70+C75+C78+C82+C88+C87</f>
        <v>0</v>
      </c>
    </row>
    <row r="90" spans="1:3" s="95" customFormat="1" ht="12" customHeight="1" thickBot="1" x14ac:dyDescent="0.25">
      <c r="A90" s="439" t="s">
        <v>508</v>
      </c>
      <c r="B90" s="421" t="s">
        <v>509</v>
      </c>
      <c r="C90" s="302">
        <f>+C65+C89</f>
        <v>0</v>
      </c>
    </row>
    <row r="91" spans="1:3" s="96" customFormat="1" ht="15.15" customHeight="1" thickBot="1" x14ac:dyDescent="0.3">
      <c r="A91" s="236"/>
      <c r="B91" s="237"/>
      <c r="C91" s="361"/>
    </row>
    <row r="92" spans="1:3" s="67" customFormat="1" ht="16.5" customHeight="1" thickBot="1" x14ac:dyDescent="0.3">
      <c r="A92" s="240"/>
      <c r="B92" s="241" t="s">
        <v>56</v>
      </c>
      <c r="C92" s="363"/>
    </row>
    <row r="93" spans="1:3" s="97" customFormat="1" ht="12" customHeight="1" thickBot="1" x14ac:dyDescent="0.3">
      <c r="A93" s="406" t="s">
        <v>18</v>
      </c>
      <c r="B93" s="28" t="s">
        <v>513</v>
      </c>
      <c r="C93" s="295">
        <f>+C94+C95+C96+C97+C98+C111</f>
        <v>0</v>
      </c>
    </row>
    <row r="94" spans="1:3" ht="12" customHeight="1" x14ac:dyDescent="0.25">
      <c r="A94" s="440" t="s">
        <v>97</v>
      </c>
      <c r="B94" s="10" t="s">
        <v>49</v>
      </c>
      <c r="C94" s="297"/>
    </row>
    <row r="95" spans="1:3" ht="12" customHeight="1" x14ac:dyDescent="0.25">
      <c r="A95" s="433" t="s">
        <v>98</v>
      </c>
      <c r="B95" s="8" t="s">
        <v>182</v>
      </c>
      <c r="C95" s="298"/>
    </row>
    <row r="96" spans="1:3" ht="12" customHeight="1" x14ac:dyDescent="0.25">
      <c r="A96" s="433" t="s">
        <v>99</v>
      </c>
      <c r="B96" s="8" t="s">
        <v>139</v>
      </c>
      <c r="C96" s="300"/>
    </row>
    <row r="97" spans="1:3" ht="12" customHeight="1" x14ac:dyDescent="0.25">
      <c r="A97" s="433" t="s">
        <v>100</v>
      </c>
      <c r="B97" s="11" t="s">
        <v>183</v>
      </c>
      <c r="C97" s="300"/>
    </row>
    <row r="98" spans="1:3" ht="12" customHeight="1" x14ac:dyDescent="0.25">
      <c r="A98" s="433" t="s">
        <v>111</v>
      </c>
      <c r="B98" s="19" t="s">
        <v>184</v>
      </c>
      <c r="C98" s="300"/>
    </row>
    <row r="99" spans="1:3" ht="12" customHeight="1" x14ac:dyDescent="0.25">
      <c r="A99" s="433" t="s">
        <v>101</v>
      </c>
      <c r="B99" s="8" t="s">
        <v>510</v>
      </c>
      <c r="C99" s="300"/>
    </row>
    <row r="100" spans="1:3" ht="12" customHeight="1" x14ac:dyDescent="0.2">
      <c r="A100" s="433" t="s">
        <v>102</v>
      </c>
      <c r="B100" s="140" t="s">
        <v>440</v>
      </c>
      <c r="C100" s="300"/>
    </row>
    <row r="101" spans="1:3" ht="12" customHeight="1" x14ac:dyDescent="0.2">
      <c r="A101" s="433" t="s">
        <v>112</v>
      </c>
      <c r="B101" s="140" t="s">
        <v>439</v>
      </c>
      <c r="C101" s="300"/>
    </row>
    <row r="102" spans="1:3" ht="12" customHeight="1" x14ac:dyDescent="0.2">
      <c r="A102" s="433" t="s">
        <v>113</v>
      </c>
      <c r="B102" s="140" t="s">
        <v>350</v>
      </c>
      <c r="C102" s="300"/>
    </row>
    <row r="103" spans="1:3" ht="12" customHeight="1" x14ac:dyDescent="0.25">
      <c r="A103" s="433" t="s">
        <v>114</v>
      </c>
      <c r="B103" s="141" t="s">
        <v>351</v>
      </c>
      <c r="C103" s="300"/>
    </row>
    <row r="104" spans="1:3" ht="12" customHeight="1" x14ac:dyDescent="0.25">
      <c r="A104" s="433" t="s">
        <v>115</v>
      </c>
      <c r="B104" s="141" t="s">
        <v>352</v>
      </c>
      <c r="C104" s="300"/>
    </row>
    <row r="105" spans="1:3" ht="12" customHeight="1" x14ac:dyDescent="0.2">
      <c r="A105" s="433" t="s">
        <v>117</v>
      </c>
      <c r="B105" s="140" t="s">
        <v>353</v>
      </c>
      <c r="C105" s="300"/>
    </row>
    <row r="106" spans="1:3" ht="12" customHeight="1" x14ac:dyDescent="0.2">
      <c r="A106" s="433" t="s">
        <v>185</v>
      </c>
      <c r="B106" s="140" t="s">
        <v>354</v>
      </c>
      <c r="C106" s="300"/>
    </row>
    <row r="107" spans="1:3" ht="12" customHeight="1" x14ac:dyDescent="0.25">
      <c r="A107" s="433" t="s">
        <v>348</v>
      </c>
      <c r="B107" s="141" t="s">
        <v>355</v>
      </c>
      <c r="C107" s="300"/>
    </row>
    <row r="108" spans="1:3" ht="12" customHeight="1" x14ac:dyDescent="0.25">
      <c r="A108" s="441" t="s">
        <v>349</v>
      </c>
      <c r="B108" s="142" t="s">
        <v>356</v>
      </c>
      <c r="C108" s="300"/>
    </row>
    <row r="109" spans="1:3" ht="12" customHeight="1" x14ac:dyDescent="0.25">
      <c r="A109" s="433" t="s">
        <v>437</v>
      </c>
      <c r="B109" s="142" t="s">
        <v>357</v>
      </c>
      <c r="C109" s="300"/>
    </row>
    <row r="110" spans="1:3" ht="12" customHeight="1" x14ac:dyDescent="0.25">
      <c r="A110" s="433" t="s">
        <v>438</v>
      </c>
      <c r="B110" s="141" t="s">
        <v>358</v>
      </c>
      <c r="C110" s="298"/>
    </row>
    <row r="111" spans="1:3" ht="12" customHeight="1" x14ac:dyDescent="0.25">
      <c r="A111" s="433" t="s">
        <v>442</v>
      </c>
      <c r="B111" s="11" t="s">
        <v>50</v>
      </c>
      <c r="C111" s="298"/>
    </row>
    <row r="112" spans="1:3" ht="12" customHeight="1" x14ac:dyDescent="0.25">
      <c r="A112" s="434" t="s">
        <v>443</v>
      </c>
      <c r="B112" s="8" t="s">
        <v>511</v>
      </c>
      <c r="C112" s="300"/>
    </row>
    <row r="113" spans="1:3" ht="12" customHeight="1" thickBot="1" x14ac:dyDescent="0.3">
      <c r="A113" s="442" t="s">
        <v>444</v>
      </c>
      <c r="B113" s="143" t="s">
        <v>512</v>
      </c>
      <c r="C113" s="304"/>
    </row>
    <row r="114" spans="1:3" ht="12" customHeight="1" thickBot="1" x14ac:dyDescent="0.3">
      <c r="A114" s="32" t="s">
        <v>19</v>
      </c>
      <c r="B114" s="27" t="s">
        <v>359</v>
      </c>
      <c r="C114" s="296">
        <f>+C115+C117+C119</f>
        <v>0</v>
      </c>
    </row>
    <row r="115" spans="1:3" ht="12" customHeight="1" x14ac:dyDescent="0.25">
      <c r="A115" s="432" t="s">
        <v>103</v>
      </c>
      <c r="B115" s="8" t="s">
        <v>229</v>
      </c>
      <c r="C115" s="299"/>
    </row>
    <row r="116" spans="1:3" ht="12" customHeight="1" x14ac:dyDescent="0.25">
      <c r="A116" s="432" t="s">
        <v>104</v>
      </c>
      <c r="B116" s="12" t="s">
        <v>363</v>
      </c>
      <c r="C116" s="299"/>
    </row>
    <row r="117" spans="1:3" ht="12" customHeight="1" x14ac:dyDescent="0.25">
      <c r="A117" s="432" t="s">
        <v>105</v>
      </c>
      <c r="B117" s="12" t="s">
        <v>186</v>
      </c>
      <c r="C117" s="298"/>
    </row>
    <row r="118" spans="1:3" ht="12" customHeight="1" x14ac:dyDescent="0.25">
      <c r="A118" s="432" t="s">
        <v>106</v>
      </c>
      <c r="B118" s="12" t="s">
        <v>364</v>
      </c>
      <c r="C118" s="264"/>
    </row>
    <row r="119" spans="1:3" ht="12" customHeight="1" x14ac:dyDescent="0.25">
      <c r="A119" s="432" t="s">
        <v>107</v>
      </c>
      <c r="B119" s="293" t="s">
        <v>231</v>
      </c>
      <c r="C119" s="264"/>
    </row>
    <row r="120" spans="1:3" ht="12" customHeight="1" x14ac:dyDescent="0.25">
      <c r="A120" s="432" t="s">
        <v>116</v>
      </c>
      <c r="B120" s="292" t="s">
        <v>427</v>
      </c>
      <c r="C120" s="264"/>
    </row>
    <row r="121" spans="1:3" ht="12" customHeight="1" x14ac:dyDescent="0.25">
      <c r="A121" s="432" t="s">
        <v>118</v>
      </c>
      <c r="B121" s="409" t="s">
        <v>369</v>
      </c>
      <c r="C121" s="264"/>
    </row>
    <row r="122" spans="1:3" ht="12" customHeight="1" x14ac:dyDescent="0.25">
      <c r="A122" s="432" t="s">
        <v>187</v>
      </c>
      <c r="B122" s="141" t="s">
        <v>352</v>
      </c>
      <c r="C122" s="264"/>
    </row>
    <row r="123" spans="1:3" ht="12" customHeight="1" x14ac:dyDescent="0.25">
      <c r="A123" s="432" t="s">
        <v>188</v>
      </c>
      <c r="B123" s="141" t="s">
        <v>368</v>
      </c>
      <c r="C123" s="264"/>
    </row>
    <row r="124" spans="1:3" ht="12" customHeight="1" x14ac:dyDescent="0.25">
      <c r="A124" s="432" t="s">
        <v>189</v>
      </c>
      <c r="B124" s="141" t="s">
        <v>367</v>
      </c>
      <c r="C124" s="264"/>
    </row>
    <row r="125" spans="1:3" ht="12" customHeight="1" x14ac:dyDescent="0.25">
      <c r="A125" s="432" t="s">
        <v>360</v>
      </c>
      <c r="B125" s="141" t="s">
        <v>355</v>
      </c>
      <c r="C125" s="264"/>
    </row>
    <row r="126" spans="1:3" ht="12" customHeight="1" x14ac:dyDescent="0.25">
      <c r="A126" s="432" t="s">
        <v>361</v>
      </c>
      <c r="B126" s="141" t="s">
        <v>366</v>
      </c>
      <c r="C126" s="264"/>
    </row>
    <row r="127" spans="1:3" ht="12" customHeight="1" thickBot="1" x14ac:dyDescent="0.3">
      <c r="A127" s="441" t="s">
        <v>362</v>
      </c>
      <c r="B127" s="141" t="s">
        <v>365</v>
      </c>
      <c r="C127" s="266"/>
    </row>
    <row r="128" spans="1:3" ht="12" customHeight="1" thickBot="1" x14ac:dyDescent="0.3">
      <c r="A128" s="32" t="s">
        <v>20</v>
      </c>
      <c r="B128" s="123" t="s">
        <v>447</v>
      </c>
      <c r="C128" s="296">
        <f>+C93+C114</f>
        <v>0</v>
      </c>
    </row>
    <row r="129" spans="1:11" ht="12" customHeight="1" thickBot="1" x14ac:dyDescent="0.3">
      <c r="A129" s="32" t="s">
        <v>21</v>
      </c>
      <c r="B129" s="123" t="s">
        <v>448</v>
      </c>
      <c r="C129" s="296">
        <f>+C130+C131+C132</f>
        <v>0</v>
      </c>
    </row>
    <row r="130" spans="1:11" s="97" customFormat="1" ht="12" customHeight="1" x14ac:dyDescent="0.25">
      <c r="A130" s="432" t="s">
        <v>267</v>
      </c>
      <c r="B130" s="9" t="s">
        <v>516</v>
      </c>
      <c r="C130" s="264"/>
    </row>
    <row r="131" spans="1:11" ht="12" customHeight="1" x14ac:dyDescent="0.25">
      <c r="A131" s="432" t="s">
        <v>268</v>
      </c>
      <c r="B131" s="9" t="s">
        <v>456</v>
      </c>
      <c r="C131" s="264"/>
    </row>
    <row r="132" spans="1:11" ht="12" customHeight="1" thickBot="1" x14ac:dyDescent="0.3">
      <c r="A132" s="441" t="s">
        <v>269</v>
      </c>
      <c r="B132" s="7" t="s">
        <v>515</v>
      </c>
      <c r="C132" s="264"/>
    </row>
    <row r="133" spans="1:11" ht="12" customHeight="1" thickBot="1" x14ac:dyDescent="0.3">
      <c r="A133" s="32" t="s">
        <v>22</v>
      </c>
      <c r="B133" s="123" t="s">
        <v>449</v>
      </c>
      <c r="C133" s="296">
        <f>+C134+C135+C136+C137+C138+C139</f>
        <v>0</v>
      </c>
    </row>
    <row r="134" spans="1:11" ht="12" customHeight="1" x14ac:dyDescent="0.25">
      <c r="A134" s="432" t="s">
        <v>90</v>
      </c>
      <c r="B134" s="9" t="s">
        <v>458</v>
      </c>
      <c r="C134" s="264"/>
    </row>
    <row r="135" spans="1:11" ht="12" customHeight="1" x14ac:dyDescent="0.25">
      <c r="A135" s="432" t="s">
        <v>91</v>
      </c>
      <c r="B135" s="9" t="s">
        <v>450</v>
      </c>
      <c r="C135" s="264"/>
    </row>
    <row r="136" spans="1:11" ht="12" customHeight="1" x14ac:dyDescent="0.25">
      <c r="A136" s="432" t="s">
        <v>92</v>
      </c>
      <c r="B136" s="9" t="s">
        <v>451</v>
      </c>
      <c r="C136" s="264"/>
    </row>
    <row r="137" spans="1:11" ht="12" customHeight="1" x14ac:dyDescent="0.25">
      <c r="A137" s="432" t="s">
        <v>174</v>
      </c>
      <c r="B137" s="9" t="s">
        <v>514</v>
      </c>
      <c r="C137" s="264"/>
    </row>
    <row r="138" spans="1:11" ht="12" customHeight="1" x14ac:dyDescent="0.25">
      <c r="A138" s="432" t="s">
        <v>175</v>
      </c>
      <c r="B138" s="9" t="s">
        <v>453</v>
      </c>
      <c r="C138" s="264"/>
    </row>
    <row r="139" spans="1:11" s="97" customFormat="1" ht="12" customHeight="1" thickBot="1" x14ac:dyDescent="0.3">
      <c r="A139" s="441" t="s">
        <v>176</v>
      </c>
      <c r="B139" s="7" t="s">
        <v>454</v>
      </c>
      <c r="C139" s="264"/>
    </row>
    <row r="140" spans="1:11" ht="12" customHeight="1" thickBot="1" x14ac:dyDescent="0.3">
      <c r="A140" s="32" t="s">
        <v>23</v>
      </c>
      <c r="B140" s="123" t="s">
        <v>540</v>
      </c>
      <c r="C140" s="302">
        <f>+C141+C142+C144+C145+C143</f>
        <v>0</v>
      </c>
      <c r="K140" s="247"/>
    </row>
    <row r="141" spans="1:11" x14ac:dyDescent="0.25">
      <c r="A141" s="432" t="s">
        <v>93</v>
      </c>
      <c r="B141" s="9" t="s">
        <v>370</v>
      </c>
      <c r="C141" s="264"/>
    </row>
    <row r="142" spans="1:11" ht="12" customHeight="1" x14ac:dyDescent="0.25">
      <c r="A142" s="432" t="s">
        <v>94</v>
      </c>
      <c r="B142" s="9" t="s">
        <v>371</v>
      </c>
      <c r="C142" s="264"/>
    </row>
    <row r="143" spans="1:11" s="97" customFormat="1" ht="12" customHeight="1" x14ac:dyDescent="0.25">
      <c r="A143" s="432" t="s">
        <v>287</v>
      </c>
      <c r="B143" s="9" t="s">
        <v>539</v>
      </c>
      <c r="C143" s="264"/>
    </row>
    <row r="144" spans="1:11" s="97" customFormat="1" ht="12" customHeight="1" x14ac:dyDescent="0.25">
      <c r="A144" s="432" t="s">
        <v>288</v>
      </c>
      <c r="B144" s="9" t="s">
        <v>463</v>
      </c>
      <c r="C144" s="264"/>
    </row>
    <row r="145" spans="1:3" s="97" customFormat="1" ht="12" customHeight="1" thickBot="1" x14ac:dyDescent="0.3">
      <c r="A145" s="441" t="s">
        <v>289</v>
      </c>
      <c r="B145" s="7" t="s">
        <v>389</v>
      </c>
      <c r="C145" s="264"/>
    </row>
    <row r="146" spans="1:3" s="97" customFormat="1" ht="12" customHeight="1" thickBot="1" x14ac:dyDescent="0.3">
      <c r="A146" s="32" t="s">
        <v>24</v>
      </c>
      <c r="B146" s="123" t="s">
        <v>464</v>
      </c>
      <c r="C146" s="305">
        <f>+C147+C148+C149+C150+C151</f>
        <v>0</v>
      </c>
    </row>
    <row r="147" spans="1:3" s="97" customFormat="1" ht="12" customHeight="1" x14ac:dyDescent="0.25">
      <c r="A147" s="432" t="s">
        <v>95</v>
      </c>
      <c r="B147" s="9" t="s">
        <v>459</v>
      </c>
      <c r="C147" s="264"/>
    </row>
    <row r="148" spans="1:3" s="97" customFormat="1" ht="12" customHeight="1" x14ac:dyDescent="0.25">
      <c r="A148" s="432" t="s">
        <v>96</v>
      </c>
      <c r="B148" s="9" t="s">
        <v>466</v>
      </c>
      <c r="C148" s="264"/>
    </row>
    <row r="149" spans="1:3" s="97" customFormat="1" ht="12" customHeight="1" x14ac:dyDescent="0.25">
      <c r="A149" s="432" t="s">
        <v>299</v>
      </c>
      <c r="B149" s="9" t="s">
        <v>461</v>
      </c>
      <c r="C149" s="264"/>
    </row>
    <row r="150" spans="1:3" ht="12.75" customHeight="1" x14ac:dyDescent="0.25">
      <c r="A150" s="432" t="s">
        <v>300</v>
      </c>
      <c r="B150" s="9" t="s">
        <v>517</v>
      </c>
      <c r="C150" s="264"/>
    </row>
    <row r="151" spans="1:3" ht="12.75" customHeight="1" thickBot="1" x14ac:dyDescent="0.3">
      <c r="A151" s="441" t="s">
        <v>465</v>
      </c>
      <c r="B151" s="7" t="s">
        <v>468</v>
      </c>
      <c r="C151" s="266"/>
    </row>
    <row r="152" spans="1:3" ht="12.75" customHeight="1" thickBot="1" x14ac:dyDescent="0.3">
      <c r="A152" s="486" t="s">
        <v>25</v>
      </c>
      <c r="B152" s="123" t="s">
        <v>469</v>
      </c>
      <c r="C152" s="305"/>
    </row>
    <row r="153" spans="1:3" ht="12" customHeight="1" thickBot="1" x14ac:dyDescent="0.3">
      <c r="A153" s="486" t="s">
        <v>26</v>
      </c>
      <c r="B153" s="123" t="s">
        <v>470</v>
      </c>
      <c r="C153" s="305"/>
    </row>
    <row r="154" spans="1:3" ht="15.15" customHeight="1" thickBot="1" x14ac:dyDescent="0.3">
      <c r="A154" s="32" t="s">
        <v>27</v>
      </c>
      <c r="B154" s="123" t="s">
        <v>472</v>
      </c>
      <c r="C154" s="423">
        <f>+C129+C133+C140+C146+C152+C153</f>
        <v>0</v>
      </c>
    </row>
    <row r="155" spans="1:3" ht="13.8" thickBot="1" x14ac:dyDescent="0.3">
      <c r="A155" s="443" t="s">
        <v>28</v>
      </c>
      <c r="B155" s="378" t="s">
        <v>471</v>
      </c>
      <c r="C155" s="423">
        <f>+C128+C154</f>
        <v>0</v>
      </c>
    </row>
    <row r="156" spans="1:3" ht="15.15" customHeight="1" thickBot="1" x14ac:dyDescent="0.3">
      <c r="A156" s="386"/>
      <c r="B156" s="387"/>
      <c r="C156" s="616">
        <f>C90-C155</f>
        <v>0</v>
      </c>
    </row>
    <row r="157" spans="1:3" ht="14.4" customHeight="1" thickBot="1" x14ac:dyDescent="0.3">
      <c r="A157" s="245" t="s">
        <v>518</v>
      </c>
      <c r="B157" s="246"/>
      <c r="C157" s="120"/>
    </row>
    <row r="158" spans="1:3" ht="13.8" thickBot="1" x14ac:dyDescent="0.3">
      <c r="A158" s="245" t="s">
        <v>205</v>
      </c>
      <c r="B158" s="246"/>
      <c r="C158" s="120"/>
    </row>
    <row r="159" spans="1:3" x14ac:dyDescent="0.25">
      <c r="A159" s="613"/>
      <c r="B159" s="614"/>
      <c r="C159" s="615"/>
    </row>
    <row r="160" spans="1:3" x14ac:dyDescent="0.25">
      <c r="A160" s="613"/>
      <c r="B160" s="614"/>
    </row>
    <row r="161" spans="1:3" x14ac:dyDescent="0.25">
      <c r="A161" s="613"/>
      <c r="B161" s="614"/>
      <c r="C161" s="615"/>
    </row>
    <row r="162" spans="1:3" x14ac:dyDescent="0.25">
      <c r="A162" s="613"/>
      <c r="B162" s="614"/>
      <c r="C162" s="615"/>
    </row>
    <row r="163" spans="1:3" x14ac:dyDescent="0.25">
      <c r="A163" s="613"/>
      <c r="B163" s="614"/>
      <c r="C163" s="615"/>
    </row>
    <row r="164" spans="1:3" x14ac:dyDescent="0.25">
      <c r="A164" s="613"/>
      <c r="B164" s="614"/>
      <c r="C164" s="615"/>
    </row>
    <row r="165" spans="1:3" x14ac:dyDescent="0.25">
      <c r="A165" s="613"/>
      <c r="B165" s="614"/>
      <c r="C165" s="615"/>
    </row>
    <row r="166" spans="1:3" x14ac:dyDescent="0.25">
      <c r="A166" s="613"/>
      <c r="B166" s="614"/>
      <c r="C166" s="615"/>
    </row>
    <row r="167" spans="1:3" x14ac:dyDescent="0.25">
      <c r="A167" s="613"/>
      <c r="B167" s="614"/>
      <c r="C167" s="615"/>
    </row>
    <row r="168" spans="1:3" x14ac:dyDescent="0.25">
      <c r="A168" s="613"/>
      <c r="B168" s="614"/>
      <c r="C168" s="615"/>
    </row>
    <row r="169" spans="1:3" x14ac:dyDescent="0.25">
      <c r="A169" s="613"/>
      <c r="B169" s="614"/>
      <c r="C169" s="615"/>
    </row>
    <row r="170" spans="1:3" x14ac:dyDescent="0.25">
      <c r="A170" s="613"/>
      <c r="B170" s="614"/>
      <c r="C170" s="615"/>
    </row>
    <row r="171" spans="1:3" x14ac:dyDescent="0.25">
      <c r="A171" s="613"/>
      <c r="B171" s="614"/>
      <c r="C171" s="615"/>
    </row>
    <row r="172" spans="1:3" x14ac:dyDescent="0.25">
      <c r="A172" s="613"/>
      <c r="B172" s="614"/>
      <c r="C172" s="615"/>
    </row>
    <row r="173" spans="1:3" x14ac:dyDescent="0.25">
      <c r="A173" s="613"/>
      <c r="B173" s="614"/>
      <c r="C173" s="615"/>
    </row>
    <row r="174" spans="1:3" x14ac:dyDescent="0.25">
      <c r="A174" s="613"/>
      <c r="B174" s="614"/>
      <c r="C174" s="615"/>
    </row>
    <row r="175" spans="1:3" x14ac:dyDescent="0.25">
      <c r="A175" s="613"/>
      <c r="B175" s="614"/>
      <c r="C175" s="615"/>
    </row>
    <row r="176" spans="1:3" x14ac:dyDescent="0.25">
      <c r="A176" s="613"/>
      <c r="B176" s="614"/>
      <c r="C176" s="615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C83"/>
  <sheetViews>
    <sheetView view="pageBreakPreview" zoomScaleNormal="100" zoomScaleSheetLayoutView="100" workbookViewId="0">
      <selection activeCell="C68" sqref="C68"/>
    </sheetView>
  </sheetViews>
  <sheetFormatPr defaultColWidth="9.33203125" defaultRowHeight="13.2" x14ac:dyDescent="0.25"/>
  <cols>
    <col min="1" max="1" width="13.77734375" style="243" customWidth="1"/>
    <col min="2" max="2" width="79.109375" style="244" customWidth="1"/>
    <col min="3" max="3" width="25" style="244" customWidth="1"/>
    <col min="4" max="16384" width="9.33203125" style="244"/>
  </cols>
  <sheetData>
    <row r="1" spans="1:3" s="224" customFormat="1" ht="21.15" customHeight="1" thickBot="1" x14ac:dyDescent="0.3">
      <c r="A1" s="594"/>
      <c r="B1" s="595"/>
      <c r="C1" s="589" t="str">
        <f>CONCATENATE("9.2. melléklet ",ALAPADATOK!A7," ",ALAPADATOK!B7," ",ALAPADATOK!C7," ",ALAPADATOK!D7," ",ALAPADATOK!E7," ",ALAPADATOK!F7," ",ALAPADATOK!G7," ",ALAPADATOK!H7)</f>
        <v>9.2. melléklet a … / 2019 ( VI. …. ) önkormányzati rendelethez</v>
      </c>
    </row>
    <row r="2" spans="1:3" s="452" customFormat="1" ht="34.200000000000003" x14ac:dyDescent="0.25">
      <c r="A2" s="596" t="s">
        <v>203</v>
      </c>
      <c r="B2" s="597" t="str">
        <f>CONCATENATE(ALAPADATOK!A11)</f>
        <v>Hercegkút Gyöngyszem Német Nemzetiségi Óvoda</v>
      </c>
      <c r="C2" s="617" t="s">
        <v>58</v>
      </c>
    </row>
    <row r="3" spans="1:3" s="452" customFormat="1" ht="23.4" thickBot="1" x14ac:dyDescent="0.3">
      <c r="A3" s="618" t="s">
        <v>202</v>
      </c>
      <c r="B3" s="600" t="s">
        <v>397</v>
      </c>
      <c r="C3" s="619" t="s">
        <v>53</v>
      </c>
    </row>
    <row r="4" spans="1:3" s="453" customFormat="1" ht="15.9" customHeight="1" thickBot="1" x14ac:dyDescent="0.35">
      <c r="A4" s="602"/>
      <c r="B4" s="602"/>
      <c r="C4" s="603" t="str">
        <f>'KV_9.1.3.sz.mell'!C4</f>
        <v>Forintban!</v>
      </c>
    </row>
    <row r="5" spans="1:3" ht="13.8" thickBot="1" x14ac:dyDescent="0.3">
      <c r="A5" s="604" t="s">
        <v>204</v>
      </c>
      <c r="B5" s="605" t="s">
        <v>562</v>
      </c>
      <c r="C5" s="620" t="s">
        <v>54</v>
      </c>
    </row>
    <row r="6" spans="1:3" s="454" customFormat="1" ht="12.9" customHeight="1" thickBot="1" x14ac:dyDescent="0.3">
      <c r="A6" s="607"/>
      <c r="B6" s="608" t="s">
        <v>492</v>
      </c>
      <c r="C6" s="609" t="s">
        <v>493</v>
      </c>
    </row>
    <row r="7" spans="1:3" s="454" customFormat="1" ht="15.9" customHeight="1" thickBot="1" x14ac:dyDescent="0.3">
      <c r="A7" s="230"/>
      <c r="B7" s="231" t="s">
        <v>55</v>
      </c>
      <c r="C7" s="232"/>
    </row>
    <row r="8" spans="1:3" s="367" customFormat="1" ht="12" customHeight="1" thickBot="1" x14ac:dyDescent="0.3">
      <c r="A8" s="192" t="s">
        <v>18</v>
      </c>
      <c r="B8" s="233" t="s">
        <v>519</v>
      </c>
      <c r="C8" s="316">
        <f>SUM(C9:C19)</f>
        <v>0</v>
      </c>
    </row>
    <row r="9" spans="1:3" s="367" customFormat="1" ht="12" customHeight="1" x14ac:dyDescent="0.25">
      <c r="A9" s="447" t="s">
        <v>97</v>
      </c>
      <c r="B9" s="10" t="s">
        <v>276</v>
      </c>
      <c r="C9" s="357"/>
    </row>
    <row r="10" spans="1:3" s="367" customFormat="1" ht="12" customHeight="1" x14ac:dyDescent="0.25">
      <c r="A10" s="448" t="s">
        <v>98</v>
      </c>
      <c r="B10" s="8" t="s">
        <v>277</v>
      </c>
      <c r="C10" s="314"/>
    </row>
    <row r="11" spans="1:3" s="367" customFormat="1" ht="12" customHeight="1" x14ac:dyDescent="0.25">
      <c r="A11" s="448" t="s">
        <v>99</v>
      </c>
      <c r="B11" s="8" t="s">
        <v>278</v>
      </c>
      <c r="C11" s="314"/>
    </row>
    <row r="12" spans="1:3" s="367" customFormat="1" ht="12" customHeight="1" x14ac:dyDescent="0.25">
      <c r="A12" s="448" t="s">
        <v>100</v>
      </c>
      <c r="B12" s="8" t="s">
        <v>279</v>
      </c>
      <c r="C12" s="314"/>
    </row>
    <row r="13" spans="1:3" s="367" customFormat="1" ht="12" customHeight="1" x14ac:dyDescent="0.25">
      <c r="A13" s="448" t="s">
        <v>147</v>
      </c>
      <c r="B13" s="8" t="s">
        <v>280</v>
      </c>
      <c r="C13" s="314"/>
    </row>
    <row r="14" spans="1:3" s="367" customFormat="1" ht="12" customHeight="1" x14ac:dyDescent="0.25">
      <c r="A14" s="448" t="s">
        <v>101</v>
      </c>
      <c r="B14" s="8" t="s">
        <v>398</v>
      </c>
      <c r="C14" s="314"/>
    </row>
    <row r="15" spans="1:3" s="367" customFormat="1" ht="12" customHeight="1" x14ac:dyDescent="0.25">
      <c r="A15" s="448" t="s">
        <v>102</v>
      </c>
      <c r="B15" s="7" t="s">
        <v>399</v>
      </c>
      <c r="C15" s="314"/>
    </row>
    <row r="16" spans="1:3" s="367" customFormat="1" ht="12" customHeight="1" x14ac:dyDescent="0.25">
      <c r="A16" s="448" t="s">
        <v>112</v>
      </c>
      <c r="B16" s="8" t="s">
        <v>283</v>
      </c>
      <c r="C16" s="358"/>
    </row>
    <row r="17" spans="1:3" s="455" customFormat="1" ht="12" customHeight="1" x14ac:dyDescent="0.25">
      <c r="A17" s="448" t="s">
        <v>113</v>
      </c>
      <c r="B17" s="8" t="s">
        <v>284</v>
      </c>
      <c r="C17" s="314"/>
    </row>
    <row r="18" spans="1:3" s="455" customFormat="1" ht="12" customHeight="1" x14ac:dyDescent="0.25">
      <c r="A18" s="448" t="s">
        <v>114</v>
      </c>
      <c r="B18" s="8" t="s">
        <v>435</v>
      </c>
      <c r="C18" s="315"/>
    </row>
    <row r="19" spans="1:3" s="455" customFormat="1" ht="12" customHeight="1" thickBot="1" x14ac:dyDescent="0.3">
      <c r="A19" s="448" t="s">
        <v>115</v>
      </c>
      <c r="B19" s="7" t="s">
        <v>285</v>
      </c>
      <c r="C19" s="315"/>
    </row>
    <row r="20" spans="1:3" s="367" customFormat="1" ht="12" customHeight="1" thickBot="1" x14ac:dyDescent="0.3">
      <c r="A20" s="192" t="s">
        <v>19</v>
      </c>
      <c r="B20" s="233" t="s">
        <v>400</v>
      </c>
      <c r="C20" s="316">
        <f>SUM(C21:C23)</f>
        <v>0</v>
      </c>
    </row>
    <row r="21" spans="1:3" s="455" customFormat="1" ht="12" customHeight="1" x14ac:dyDescent="0.25">
      <c r="A21" s="448" t="s">
        <v>103</v>
      </c>
      <c r="B21" s="9" t="s">
        <v>257</v>
      </c>
      <c r="C21" s="314"/>
    </row>
    <row r="22" spans="1:3" s="455" customFormat="1" ht="12" customHeight="1" x14ac:dyDescent="0.25">
      <c r="A22" s="448" t="s">
        <v>104</v>
      </c>
      <c r="B22" s="8" t="s">
        <v>401</v>
      </c>
      <c r="C22" s="314"/>
    </row>
    <row r="23" spans="1:3" s="455" customFormat="1" ht="12" customHeight="1" x14ac:dyDescent="0.25">
      <c r="A23" s="448" t="s">
        <v>105</v>
      </c>
      <c r="B23" s="8" t="s">
        <v>402</v>
      </c>
      <c r="C23" s="314">
        <v>0</v>
      </c>
    </row>
    <row r="24" spans="1:3" s="455" customFormat="1" ht="12" customHeight="1" thickBot="1" x14ac:dyDescent="0.3">
      <c r="A24" s="448" t="s">
        <v>106</v>
      </c>
      <c r="B24" s="8" t="s">
        <v>520</v>
      </c>
      <c r="C24" s="314"/>
    </row>
    <row r="25" spans="1:3" s="455" customFormat="1" ht="12" customHeight="1" thickBot="1" x14ac:dyDescent="0.3">
      <c r="A25" s="200" t="s">
        <v>20</v>
      </c>
      <c r="B25" s="123" t="s">
        <v>173</v>
      </c>
      <c r="C25" s="342"/>
    </row>
    <row r="26" spans="1:3" s="455" customFormat="1" ht="12" customHeight="1" thickBot="1" x14ac:dyDescent="0.3">
      <c r="A26" s="200" t="s">
        <v>21</v>
      </c>
      <c r="B26" s="123" t="s">
        <v>521</v>
      </c>
      <c r="C26" s="316">
        <f>+C27+C28+C29</f>
        <v>0</v>
      </c>
    </row>
    <row r="27" spans="1:3" s="455" customFormat="1" ht="12" customHeight="1" x14ac:dyDescent="0.25">
      <c r="A27" s="449" t="s">
        <v>267</v>
      </c>
      <c r="B27" s="450" t="s">
        <v>262</v>
      </c>
      <c r="C27" s="76"/>
    </row>
    <row r="28" spans="1:3" s="455" customFormat="1" ht="12" customHeight="1" x14ac:dyDescent="0.25">
      <c r="A28" s="449" t="s">
        <v>268</v>
      </c>
      <c r="B28" s="450" t="s">
        <v>401</v>
      </c>
      <c r="C28" s="314"/>
    </row>
    <row r="29" spans="1:3" s="455" customFormat="1" ht="12" customHeight="1" x14ac:dyDescent="0.25">
      <c r="A29" s="449" t="s">
        <v>269</v>
      </c>
      <c r="B29" s="451" t="s">
        <v>404</v>
      </c>
      <c r="C29" s="314"/>
    </row>
    <row r="30" spans="1:3" s="455" customFormat="1" ht="12" customHeight="1" thickBot="1" x14ac:dyDescent="0.3">
      <c r="A30" s="448" t="s">
        <v>270</v>
      </c>
      <c r="B30" s="139" t="s">
        <v>522</v>
      </c>
      <c r="C30" s="83"/>
    </row>
    <row r="31" spans="1:3" s="455" customFormat="1" ht="12" customHeight="1" thickBot="1" x14ac:dyDescent="0.3">
      <c r="A31" s="200" t="s">
        <v>22</v>
      </c>
      <c r="B31" s="123" t="s">
        <v>405</v>
      </c>
      <c r="C31" s="316">
        <f>+C32+C33+C34</f>
        <v>0</v>
      </c>
    </row>
    <row r="32" spans="1:3" s="455" customFormat="1" ht="12" customHeight="1" x14ac:dyDescent="0.25">
      <c r="A32" s="449" t="s">
        <v>90</v>
      </c>
      <c r="B32" s="450" t="s">
        <v>290</v>
      </c>
      <c r="C32" s="76"/>
    </row>
    <row r="33" spans="1:3" s="455" customFormat="1" ht="12" customHeight="1" x14ac:dyDescent="0.25">
      <c r="A33" s="449" t="s">
        <v>91</v>
      </c>
      <c r="B33" s="451" t="s">
        <v>291</v>
      </c>
      <c r="C33" s="317"/>
    </row>
    <row r="34" spans="1:3" s="455" customFormat="1" ht="12" customHeight="1" thickBot="1" x14ac:dyDescent="0.3">
      <c r="A34" s="448" t="s">
        <v>92</v>
      </c>
      <c r="B34" s="139" t="s">
        <v>292</v>
      </c>
      <c r="C34" s="83"/>
    </row>
    <row r="35" spans="1:3" s="367" customFormat="1" ht="12" customHeight="1" thickBot="1" x14ac:dyDescent="0.3">
      <c r="A35" s="200" t="s">
        <v>23</v>
      </c>
      <c r="B35" s="123" t="s">
        <v>375</v>
      </c>
      <c r="C35" s="342"/>
    </row>
    <row r="36" spans="1:3" s="367" customFormat="1" ht="12" customHeight="1" thickBot="1" x14ac:dyDescent="0.3">
      <c r="A36" s="200" t="s">
        <v>24</v>
      </c>
      <c r="B36" s="123" t="s">
        <v>406</v>
      </c>
      <c r="C36" s="359"/>
    </row>
    <row r="37" spans="1:3" s="367" customFormat="1" ht="12" customHeight="1" thickBot="1" x14ac:dyDescent="0.3">
      <c r="A37" s="192" t="s">
        <v>25</v>
      </c>
      <c r="B37" s="123" t="s">
        <v>407</v>
      </c>
      <c r="C37" s="360">
        <f>+C8+C20+C25+C26+C31+C35+C36</f>
        <v>0</v>
      </c>
    </row>
    <row r="38" spans="1:3" s="367" customFormat="1" ht="12" customHeight="1" thickBot="1" x14ac:dyDescent="0.3">
      <c r="A38" s="234" t="s">
        <v>26</v>
      </c>
      <c r="B38" s="123" t="s">
        <v>408</v>
      </c>
      <c r="C38" s="360">
        <f>+C39+C40+C41</f>
        <v>30158406</v>
      </c>
    </row>
    <row r="39" spans="1:3" s="367" customFormat="1" ht="12" customHeight="1" x14ac:dyDescent="0.25">
      <c r="A39" s="449" t="s">
        <v>409</v>
      </c>
      <c r="B39" s="450" t="s">
        <v>235</v>
      </c>
      <c r="C39" s="76">
        <v>17206</v>
      </c>
    </row>
    <row r="40" spans="1:3" s="367" customFormat="1" ht="12" customHeight="1" x14ac:dyDescent="0.25">
      <c r="A40" s="449" t="s">
        <v>410</v>
      </c>
      <c r="B40" s="451" t="s">
        <v>2</v>
      </c>
      <c r="C40" s="317"/>
    </row>
    <row r="41" spans="1:3" s="455" customFormat="1" ht="12" customHeight="1" thickBot="1" x14ac:dyDescent="0.3">
      <c r="A41" s="448" t="s">
        <v>411</v>
      </c>
      <c r="B41" s="139" t="s">
        <v>412</v>
      </c>
      <c r="C41" s="83">
        <v>30141200</v>
      </c>
    </row>
    <row r="42" spans="1:3" s="455" customFormat="1" ht="15.15" customHeight="1" thickBot="1" x14ac:dyDescent="0.25">
      <c r="A42" s="234" t="s">
        <v>27</v>
      </c>
      <c r="B42" s="235" t="s">
        <v>413</v>
      </c>
      <c r="C42" s="363">
        <f>+C37+C38</f>
        <v>30158406</v>
      </c>
    </row>
    <row r="43" spans="1:3" s="455" customFormat="1" ht="15.15" customHeight="1" x14ac:dyDescent="0.25">
      <c r="A43" s="236"/>
      <c r="B43" s="237"/>
      <c r="C43" s="361"/>
    </row>
    <row r="44" spans="1:3" ht="13.8" thickBot="1" x14ac:dyDescent="0.3">
      <c r="A44" s="238"/>
      <c r="B44" s="239"/>
      <c r="C44" s="362"/>
    </row>
    <row r="45" spans="1:3" s="454" customFormat="1" ht="16.5" customHeight="1" thickBot="1" x14ac:dyDescent="0.3">
      <c r="A45" s="240"/>
      <c r="B45" s="241" t="s">
        <v>56</v>
      </c>
      <c r="C45" s="363"/>
    </row>
    <row r="46" spans="1:3" s="456" customFormat="1" ht="12" customHeight="1" thickBot="1" x14ac:dyDescent="0.3">
      <c r="A46" s="200" t="s">
        <v>18</v>
      </c>
      <c r="B46" s="123" t="s">
        <v>414</v>
      </c>
      <c r="C46" s="316">
        <f>SUM(C47:C51)</f>
        <v>30158406</v>
      </c>
    </row>
    <row r="47" spans="1:3" ht="12" customHeight="1" x14ac:dyDescent="0.25">
      <c r="A47" s="448" t="s">
        <v>97</v>
      </c>
      <c r="B47" s="9" t="s">
        <v>49</v>
      </c>
      <c r="C47" s="76">
        <v>22483260</v>
      </c>
    </row>
    <row r="48" spans="1:3" ht="12" customHeight="1" x14ac:dyDescent="0.25">
      <c r="A48" s="448" t="s">
        <v>98</v>
      </c>
      <c r="B48" s="8" t="s">
        <v>182</v>
      </c>
      <c r="C48" s="79">
        <v>4397679</v>
      </c>
    </row>
    <row r="49" spans="1:3" ht="12" customHeight="1" x14ac:dyDescent="0.25">
      <c r="A49" s="448" t="s">
        <v>99</v>
      </c>
      <c r="B49" s="8" t="s">
        <v>139</v>
      </c>
      <c r="C49" s="79">
        <v>3277467</v>
      </c>
    </row>
    <row r="50" spans="1:3" ht="12" customHeight="1" x14ac:dyDescent="0.25">
      <c r="A50" s="448" t="s">
        <v>100</v>
      </c>
      <c r="B50" s="8" t="s">
        <v>183</v>
      </c>
      <c r="C50" s="79"/>
    </row>
    <row r="51" spans="1:3" ht="12" customHeight="1" thickBot="1" x14ac:dyDescent="0.3">
      <c r="A51" s="448" t="s">
        <v>147</v>
      </c>
      <c r="B51" s="8" t="s">
        <v>184</v>
      </c>
      <c r="C51" s="79"/>
    </row>
    <row r="52" spans="1:3" ht="12" customHeight="1" thickBot="1" x14ac:dyDescent="0.3">
      <c r="A52" s="200" t="s">
        <v>19</v>
      </c>
      <c r="B52" s="123" t="s">
        <v>415</v>
      </c>
      <c r="C52" s="316">
        <f>SUM(C53:C55)</f>
        <v>0</v>
      </c>
    </row>
    <row r="53" spans="1:3" s="456" customFormat="1" ht="12" customHeight="1" x14ac:dyDescent="0.25">
      <c r="A53" s="448" t="s">
        <v>103</v>
      </c>
      <c r="B53" s="9" t="s">
        <v>229</v>
      </c>
      <c r="C53" s="76"/>
    </row>
    <row r="54" spans="1:3" ht="12" customHeight="1" x14ac:dyDescent="0.25">
      <c r="A54" s="448" t="s">
        <v>104</v>
      </c>
      <c r="B54" s="8" t="s">
        <v>186</v>
      </c>
      <c r="C54" s="79"/>
    </row>
    <row r="55" spans="1:3" ht="12" customHeight="1" x14ac:dyDescent="0.25">
      <c r="A55" s="448" t="s">
        <v>105</v>
      </c>
      <c r="B55" s="8" t="s">
        <v>57</v>
      </c>
      <c r="C55" s="79"/>
    </row>
    <row r="56" spans="1:3" ht="12" customHeight="1" thickBot="1" x14ac:dyDescent="0.3">
      <c r="A56" s="448" t="s">
        <v>106</v>
      </c>
      <c r="B56" s="8" t="s">
        <v>523</v>
      </c>
      <c r="C56" s="79"/>
    </row>
    <row r="57" spans="1:3" ht="12" customHeight="1" thickBot="1" x14ac:dyDescent="0.3">
      <c r="A57" s="200" t="s">
        <v>20</v>
      </c>
      <c r="B57" s="123" t="s">
        <v>13</v>
      </c>
      <c r="C57" s="342"/>
    </row>
    <row r="58" spans="1:3" ht="15.15" customHeight="1" thickBot="1" x14ac:dyDescent="0.3">
      <c r="A58" s="200" t="s">
        <v>21</v>
      </c>
      <c r="B58" s="242" t="s">
        <v>528</v>
      </c>
      <c r="C58" s="364">
        <f>+C46+C52+C57</f>
        <v>30158406</v>
      </c>
    </row>
    <row r="59" spans="1:3" ht="13.8" thickBot="1" x14ac:dyDescent="0.3">
      <c r="C59" s="624">
        <f>C42-C58</f>
        <v>0</v>
      </c>
    </row>
    <row r="60" spans="1:3" ht="15.15" customHeight="1" thickBot="1" x14ac:dyDescent="0.3">
      <c r="A60" s="245" t="s">
        <v>518</v>
      </c>
      <c r="B60" s="246"/>
      <c r="C60" s="120">
        <v>8</v>
      </c>
    </row>
    <row r="61" spans="1:3" ht="14.4" customHeight="1" thickBot="1" x14ac:dyDescent="0.3">
      <c r="A61" s="245" t="s">
        <v>205</v>
      </c>
      <c r="B61" s="246"/>
      <c r="C61" s="120">
        <v>0</v>
      </c>
    </row>
    <row r="62" spans="1:3" x14ac:dyDescent="0.25">
      <c r="A62" s="621"/>
      <c r="B62" s="622"/>
      <c r="C62" s="622"/>
    </row>
    <row r="63" spans="1:3" x14ac:dyDescent="0.25">
      <c r="A63" s="621"/>
      <c r="B63" s="622"/>
    </row>
    <row r="64" spans="1:3" x14ac:dyDescent="0.25">
      <c r="A64" s="621"/>
      <c r="B64" s="622"/>
      <c r="C64" s="622"/>
    </row>
    <row r="65" spans="1:3" x14ac:dyDescent="0.25">
      <c r="A65" s="621"/>
      <c r="B65" s="622"/>
      <c r="C65" s="622"/>
    </row>
    <row r="66" spans="1:3" x14ac:dyDescent="0.25">
      <c r="A66" s="621"/>
      <c r="B66" s="622"/>
      <c r="C66" s="622"/>
    </row>
    <row r="67" spans="1:3" x14ac:dyDescent="0.25">
      <c r="A67" s="621"/>
      <c r="B67" s="622"/>
      <c r="C67" s="622"/>
    </row>
    <row r="68" spans="1:3" x14ac:dyDescent="0.25">
      <c r="A68" s="621"/>
      <c r="B68" s="622"/>
      <c r="C68" s="622"/>
    </row>
    <row r="69" spans="1:3" x14ac:dyDescent="0.25">
      <c r="A69" s="621"/>
      <c r="B69" s="622"/>
      <c r="C69" s="622"/>
    </row>
    <row r="70" spans="1:3" x14ac:dyDescent="0.25">
      <c r="A70" s="621"/>
      <c r="B70" s="622"/>
      <c r="C70" s="622"/>
    </row>
    <row r="71" spans="1:3" x14ac:dyDescent="0.25">
      <c r="A71" s="621"/>
      <c r="B71" s="622"/>
      <c r="C71" s="622"/>
    </row>
    <row r="72" spans="1:3" x14ac:dyDescent="0.25">
      <c r="A72" s="621"/>
      <c r="B72" s="622"/>
      <c r="C72" s="622"/>
    </row>
    <row r="73" spans="1:3" x14ac:dyDescent="0.25">
      <c r="A73" s="621"/>
      <c r="B73" s="622"/>
      <c r="C73" s="622"/>
    </row>
    <row r="74" spans="1:3" x14ac:dyDescent="0.25">
      <c r="A74" s="621"/>
      <c r="B74" s="622"/>
      <c r="C74" s="622"/>
    </row>
    <row r="75" spans="1:3" x14ac:dyDescent="0.25">
      <c r="A75" s="621"/>
      <c r="B75" s="622"/>
      <c r="C75" s="622"/>
    </row>
    <row r="76" spans="1:3" x14ac:dyDescent="0.25">
      <c r="A76" s="621"/>
      <c r="B76" s="622"/>
      <c r="C76" s="622"/>
    </row>
    <row r="77" spans="1:3" x14ac:dyDescent="0.25">
      <c r="A77" s="621"/>
      <c r="B77" s="622"/>
      <c r="C77" s="622"/>
    </row>
    <row r="78" spans="1:3" x14ac:dyDescent="0.25">
      <c r="A78" s="621"/>
      <c r="B78" s="622"/>
      <c r="C78" s="622"/>
    </row>
    <row r="79" spans="1:3" x14ac:dyDescent="0.25">
      <c r="A79" s="621"/>
      <c r="B79" s="622"/>
      <c r="C79" s="622"/>
    </row>
    <row r="80" spans="1:3" x14ac:dyDescent="0.25">
      <c r="A80" s="621"/>
      <c r="B80" s="622"/>
      <c r="C80" s="622"/>
    </row>
    <row r="81" spans="1:3" x14ac:dyDescent="0.25">
      <c r="A81" s="621"/>
      <c r="B81" s="622"/>
      <c r="C81" s="622"/>
    </row>
    <row r="82" spans="1:3" x14ac:dyDescent="0.25">
      <c r="A82" s="621"/>
      <c r="B82" s="622"/>
      <c r="C82" s="622"/>
    </row>
    <row r="83" spans="1:3" x14ac:dyDescent="0.25">
      <c r="A83" s="621"/>
      <c r="B83" s="622"/>
      <c r="C83" s="622"/>
    </row>
  </sheetData>
  <sheetProtection sheet="1"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C63"/>
  <sheetViews>
    <sheetView view="pageBreakPreview" topLeftCell="A32" zoomScaleNormal="100" zoomScaleSheetLayoutView="100" workbookViewId="0">
      <selection activeCell="C68" sqref="C68"/>
    </sheetView>
  </sheetViews>
  <sheetFormatPr defaultColWidth="9.33203125" defaultRowHeight="13.2" x14ac:dyDescent="0.25"/>
  <cols>
    <col min="1" max="1" width="13.77734375" style="243" customWidth="1"/>
    <col min="2" max="2" width="79.109375" style="244" customWidth="1"/>
    <col min="3" max="3" width="25" style="244" customWidth="1"/>
    <col min="4" max="16384" width="9.33203125" style="244"/>
  </cols>
  <sheetData>
    <row r="1" spans="1:3" s="224" customFormat="1" ht="21.15" customHeight="1" thickBot="1" x14ac:dyDescent="0.3">
      <c r="A1" s="223"/>
      <c r="B1" s="225"/>
      <c r="C1" s="589" t="str">
        <f>CONCATENATE("9.2.1. melléklet ",ALAPADATOK!A7," ",ALAPADATOK!B7," ",ALAPADATOK!C7," ",ALAPADATOK!D7," ",ALAPADATOK!E7," ",ALAPADATOK!F7," ",ALAPADATOK!G7," ",ALAPADATOK!H7)</f>
        <v>9.2.1. melléklet a … / 2019 ( VI. …. ) önkormányzati rendelethez</v>
      </c>
    </row>
    <row r="2" spans="1:3" s="452" customFormat="1" ht="34.200000000000003" x14ac:dyDescent="0.25">
      <c r="A2" s="404" t="s">
        <v>203</v>
      </c>
      <c r="B2" s="587" t="str">
        <f>CONCATENATE(ALAPADATOK!A11)</f>
        <v>Hercegkút Gyöngyszem Német Nemzetiségi Óvoda</v>
      </c>
      <c r="C2" s="365" t="s">
        <v>58</v>
      </c>
    </row>
    <row r="3" spans="1:3" s="452" customFormat="1" ht="23.4" thickBot="1" x14ac:dyDescent="0.3">
      <c r="A3" s="446" t="s">
        <v>202</v>
      </c>
      <c r="B3" s="588" t="s">
        <v>416</v>
      </c>
      <c r="C3" s="366" t="s">
        <v>58</v>
      </c>
    </row>
    <row r="4" spans="1:3" s="453" customFormat="1" ht="15.9" customHeight="1" thickBot="1" x14ac:dyDescent="0.35">
      <c r="A4" s="226"/>
      <c r="B4" s="226"/>
      <c r="C4" s="227" t="str">
        <f>'KV_9.2.sz.mell'!C4</f>
        <v>Forintban!</v>
      </c>
    </row>
    <row r="5" spans="1:3" ht="13.8" thickBot="1" x14ac:dyDescent="0.3">
      <c r="A5" s="405" t="s">
        <v>204</v>
      </c>
      <c r="B5" s="228" t="s">
        <v>562</v>
      </c>
      <c r="C5" s="229" t="s">
        <v>54</v>
      </c>
    </row>
    <row r="6" spans="1:3" s="454" customFormat="1" ht="12.9" customHeight="1" thickBot="1" x14ac:dyDescent="0.3">
      <c r="A6" s="192"/>
      <c r="B6" s="193" t="s">
        <v>492</v>
      </c>
      <c r="C6" s="194" t="s">
        <v>493</v>
      </c>
    </row>
    <row r="7" spans="1:3" s="454" customFormat="1" ht="15.9" customHeight="1" thickBot="1" x14ac:dyDescent="0.3">
      <c r="A7" s="230"/>
      <c r="B7" s="231" t="s">
        <v>55</v>
      </c>
      <c r="C7" s="232"/>
    </row>
    <row r="8" spans="1:3" s="367" customFormat="1" ht="12" customHeight="1" thickBot="1" x14ac:dyDescent="0.3">
      <c r="A8" s="192" t="s">
        <v>18</v>
      </c>
      <c r="B8" s="233" t="s">
        <v>519</v>
      </c>
      <c r="C8" s="316">
        <f>SUM(C9:C19)</f>
        <v>0</v>
      </c>
    </row>
    <row r="9" spans="1:3" s="367" customFormat="1" ht="12" customHeight="1" thickBot="1" x14ac:dyDescent="0.3">
      <c r="A9" s="447" t="s">
        <v>97</v>
      </c>
      <c r="B9" s="10" t="s">
        <v>276</v>
      </c>
      <c r="C9" s="357">
        <f>'KV_9.2.sz.mell'!C9</f>
        <v>0</v>
      </c>
    </row>
    <row r="10" spans="1:3" s="367" customFormat="1" ht="12" customHeight="1" thickBot="1" x14ac:dyDescent="0.3">
      <c r="A10" s="448" t="s">
        <v>98</v>
      </c>
      <c r="B10" s="8" t="s">
        <v>277</v>
      </c>
      <c r="C10" s="357">
        <f>'KV_9.2.sz.mell'!C10</f>
        <v>0</v>
      </c>
    </row>
    <row r="11" spans="1:3" s="367" customFormat="1" ht="12" customHeight="1" thickBot="1" x14ac:dyDescent="0.3">
      <c r="A11" s="448" t="s">
        <v>99</v>
      </c>
      <c r="B11" s="8" t="s">
        <v>278</v>
      </c>
      <c r="C11" s="357">
        <f>'KV_9.2.sz.mell'!C11</f>
        <v>0</v>
      </c>
    </row>
    <row r="12" spans="1:3" s="367" customFormat="1" ht="12" customHeight="1" thickBot="1" x14ac:dyDescent="0.3">
      <c r="A12" s="448" t="s">
        <v>100</v>
      </c>
      <c r="B12" s="8" t="s">
        <v>279</v>
      </c>
      <c r="C12" s="357">
        <f>'KV_9.2.sz.mell'!C12</f>
        <v>0</v>
      </c>
    </row>
    <row r="13" spans="1:3" s="367" customFormat="1" ht="12" customHeight="1" thickBot="1" x14ac:dyDescent="0.3">
      <c r="A13" s="448" t="s">
        <v>147</v>
      </c>
      <c r="B13" s="8" t="s">
        <v>280</v>
      </c>
      <c r="C13" s="357">
        <f>'KV_9.2.sz.mell'!C13</f>
        <v>0</v>
      </c>
    </row>
    <row r="14" spans="1:3" s="367" customFormat="1" ht="12" customHeight="1" thickBot="1" x14ac:dyDescent="0.3">
      <c r="A14" s="448" t="s">
        <v>101</v>
      </c>
      <c r="B14" s="8" t="s">
        <v>398</v>
      </c>
      <c r="C14" s="357">
        <f>'KV_9.2.sz.mell'!C14</f>
        <v>0</v>
      </c>
    </row>
    <row r="15" spans="1:3" s="367" customFormat="1" ht="12" customHeight="1" thickBot="1" x14ac:dyDescent="0.3">
      <c r="A15" s="448" t="s">
        <v>102</v>
      </c>
      <c r="B15" s="7" t="s">
        <v>399</v>
      </c>
      <c r="C15" s="357">
        <f>'KV_9.2.sz.mell'!C15</f>
        <v>0</v>
      </c>
    </row>
    <row r="16" spans="1:3" s="367" customFormat="1" ht="12" customHeight="1" thickBot="1" x14ac:dyDescent="0.3">
      <c r="A16" s="448" t="s">
        <v>112</v>
      </c>
      <c r="B16" s="8" t="s">
        <v>283</v>
      </c>
      <c r="C16" s="357">
        <f>'KV_9.2.sz.mell'!C16</f>
        <v>0</v>
      </c>
    </row>
    <row r="17" spans="1:3" s="455" customFormat="1" ht="12" customHeight="1" thickBot="1" x14ac:dyDescent="0.3">
      <c r="A17" s="448" t="s">
        <v>113</v>
      </c>
      <c r="B17" s="8" t="s">
        <v>284</v>
      </c>
      <c r="C17" s="357">
        <f>'KV_9.2.sz.mell'!C17</f>
        <v>0</v>
      </c>
    </row>
    <row r="18" spans="1:3" s="455" customFormat="1" ht="12" customHeight="1" thickBot="1" x14ac:dyDescent="0.3">
      <c r="A18" s="448" t="s">
        <v>114</v>
      </c>
      <c r="B18" s="8" t="s">
        <v>435</v>
      </c>
      <c r="C18" s="357">
        <f>'KV_9.2.sz.mell'!C18</f>
        <v>0</v>
      </c>
    </row>
    <row r="19" spans="1:3" s="455" customFormat="1" ht="12" customHeight="1" thickBot="1" x14ac:dyDescent="0.3">
      <c r="A19" s="448" t="s">
        <v>115</v>
      </c>
      <c r="B19" s="7" t="s">
        <v>285</v>
      </c>
      <c r="C19" s="357">
        <f>'KV_9.2.sz.mell'!C19</f>
        <v>0</v>
      </c>
    </row>
    <row r="20" spans="1:3" s="367" customFormat="1" ht="12" customHeight="1" thickBot="1" x14ac:dyDescent="0.3">
      <c r="A20" s="192" t="s">
        <v>19</v>
      </c>
      <c r="B20" s="233" t="s">
        <v>400</v>
      </c>
      <c r="C20" s="316">
        <f>SUM(C21:C23)</f>
        <v>0</v>
      </c>
    </row>
    <row r="21" spans="1:3" s="455" customFormat="1" ht="12" customHeight="1" thickBot="1" x14ac:dyDescent="0.3">
      <c r="A21" s="448" t="s">
        <v>103</v>
      </c>
      <c r="B21" s="9" t="s">
        <v>257</v>
      </c>
      <c r="C21" s="357">
        <f>'KV_9.2.sz.mell'!C21</f>
        <v>0</v>
      </c>
    </row>
    <row r="22" spans="1:3" s="455" customFormat="1" ht="12" customHeight="1" thickBot="1" x14ac:dyDescent="0.3">
      <c r="A22" s="448" t="s">
        <v>104</v>
      </c>
      <c r="B22" s="8" t="s">
        <v>401</v>
      </c>
      <c r="C22" s="357">
        <f>'KV_9.2.sz.mell'!C22</f>
        <v>0</v>
      </c>
    </row>
    <row r="23" spans="1:3" s="455" customFormat="1" ht="12" customHeight="1" thickBot="1" x14ac:dyDescent="0.3">
      <c r="A23" s="448" t="s">
        <v>105</v>
      </c>
      <c r="B23" s="8" t="s">
        <v>402</v>
      </c>
      <c r="C23" s="357">
        <f>'KV_9.2.sz.mell'!C23</f>
        <v>0</v>
      </c>
    </row>
    <row r="24" spans="1:3" s="455" customFormat="1" ht="12" customHeight="1" thickBot="1" x14ac:dyDescent="0.3">
      <c r="A24" s="448" t="s">
        <v>106</v>
      </c>
      <c r="B24" s="8" t="s">
        <v>520</v>
      </c>
      <c r="C24" s="357">
        <f>'KV_9.2.sz.mell'!C24</f>
        <v>0</v>
      </c>
    </row>
    <row r="25" spans="1:3" s="455" customFormat="1" ht="12" customHeight="1" thickBot="1" x14ac:dyDescent="0.3">
      <c r="A25" s="200" t="s">
        <v>20</v>
      </c>
      <c r="B25" s="123" t="s">
        <v>173</v>
      </c>
      <c r="C25" s="342"/>
    </row>
    <row r="26" spans="1:3" s="455" customFormat="1" ht="12" customHeight="1" thickBot="1" x14ac:dyDescent="0.3">
      <c r="A26" s="200" t="s">
        <v>21</v>
      </c>
      <c r="B26" s="123" t="s">
        <v>521</v>
      </c>
      <c r="C26" s="316">
        <f>+C27+C28+C29</f>
        <v>0</v>
      </c>
    </row>
    <row r="27" spans="1:3" s="455" customFormat="1" ht="12" customHeight="1" thickBot="1" x14ac:dyDescent="0.3">
      <c r="A27" s="449" t="s">
        <v>267</v>
      </c>
      <c r="B27" s="450" t="s">
        <v>262</v>
      </c>
      <c r="C27" s="357">
        <f>'KV_9.2.sz.mell'!C27</f>
        <v>0</v>
      </c>
    </row>
    <row r="28" spans="1:3" s="455" customFormat="1" ht="12" customHeight="1" thickBot="1" x14ac:dyDescent="0.3">
      <c r="A28" s="449" t="s">
        <v>268</v>
      </c>
      <c r="B28" s="450" t="s">
        <v>401</v>
      </c>
      <c r="C28" s="357">
        <f>'KV_9.2.sz.mell'!C28</f>
        <v>0</v>
      </c>
    </row>
    <row r="29" spans="1:3" s="455" customFormat="1" ht="12" customHeight="1" thickBot="1" x14ac:dyDescent="0.3">
      <c r="A29" s="449" t="s">
        <v>269</v>
      </c>
      <c r="B29" s="451" t="s">
        <v>404</v>
      </c>
      <c r="C29" s="357">
        <f>'KV_9.2.sz.mell'!C29</f>
        <v>0</v>
      </c>
    </row>
    <row r="30" spans="1:3" s="455" customFormat="1" ht="12" customHeight="1" thickBot="1" x14ac:dyDescent="0.3">
      <c r="A30" s="448" t="s">
        <v>270</v>
      </c>
      <c r="B30" s="139" t="s">
        <v>522</v>
      </c>
      <c r="C30" s="357">
        <f>'KV_9.2.sz.mell'!C30</f>
        <v>0</v>
      </c>
    </row>
    <row r="31" spans="1:3" s="455" customFormat="1" ht="12" customHeight="1" thickBot="1" x14ac:dyDescent="0.3">
      <c r="A31" s="200" t="s">
        <v>22</v>
      </c>
      <c r="B31" s="123" t="s">
        <v>405</v>
      </c>
      <c r="C31" s="316">
        <f>+C32+C33+C34</f>
        <v>0</v>
      </c>
    </row>
    <row r="32" spans="1:3" s="455" customFormat="1" ht="12" customHeight="1" thickBot="1" x14ac:dyDescent="0.3">
      <c r="A32" s="449" t="s">
        <v>90</v>
      </c>
      <c r="B32" s="450" t="s">
        <v>290</v>
      </c>
      <c r="C32" s="357">
        <f>'KV_9.2.sz.mell'!C32</f>
        <v>0</v>
      </c>
    </row>
    <row r="33" spans="1:3" s="455" customFormat="1" ht="12" customHeight="1" thickBot="1" x14ac:dyDescent="0.3">
      <c r="A33" s="449" t="s">
        <v>91</v>
      </c>
      <c r="B33" s="451" t="s">
        <v>291</v>
      </c>
      <c r="C33" s="357">
        <f>'KV_9.2.sz.mell'!C33</f>
        <v>0</v>
      </c>
    </row>
    <row r="34" spans="1:3" s="455" customFormat="1" ht="12" customHeight="1" thickBot="1" x14ac:dyDescent="0.3">
      <c r="A34" s="448" t="s">
        <v>92</v>
      </c>
      <c r="B34" s="139" t="s">
        <v>292</v>
      </c>
      <c r="C34" s="357">
        <f>'KV_9.2.sz.mell'!C34</f>
        <v>0</v>
      </c>
    </row>
    <row r="35" spans="1:3" s="367" customFormat="1" ht="12" customHeight="1" thickBot="1" x14ac:dyDescent="0.3">
      <c r="A35" s="200" t="s">
        <v>23</v>
      </c>
      <c r="B35" s="123" t="s">
        <v>375</v>
      </c>
      <c r="C35" s="342"/>
    </row>
    <row r="36" spans="1:3" s="367" customFormat="1" ht="12" customHeight="1" thickBot="1" x14ac:dyDescent="0.3">
      <c r="A36" s="200" t="s">
        <v>24</v>
      </c>
      <c r="B36" s="123" t="s">
        <v>406</v>
      </c>
      <c r="C36" s="359"/>
    </row>
    <row r="37" spans="1:3" s="367" customFormat="1" ht="12" customHeight="1" thickBot="1" x14ac:dyDescent="0.3">
      <c r="A37" s="192" t="s">
        <v>25</v>
      </c>
      <c r="B37" s="123" t="s">
        <v>407</v>
      </c>
      <c r="C37" s="360">
        <f>+C8+C20+C25+C26+C31+C35+C36</f>
        <v>0</v>
      </c>
    </row>
    <row r="38" spans="1:3" s="367" customFormat="1" ht="12" customHeight="1" thickBot="1" x14ac:dyDescent="0.3">
      <c r="A38" s="234" t="s">
        <v>26</v>
      </c>
      <c r="B38" s="123" t="s">
        <v>408</v>
      </c>
      <c r="C38" s="360">
        <f>+C39+C40+C41</f>
        <v>30158406</v>
      </c>
    </row>
    <row r="39" spans="1:3" s="367" customFormat="1" ht="12" customHeight="1" thickBot="1" x14ac:dyDescent="0.3">
      <c r="A39" s="449" t="s">
        <v>409</v>
      </c>
      <c r="B39" s="450" t="s">
        <v>235</v>
      </c>
      <c r="C39" s="357">
        <f>'KV_9.2.sz.mell'!C39</f>
        <v>17206</v>
      </c>
    </row>
    <row r="40" spans="1:3" s="367" customFormat="1" ht="12" customHeight="1" thickBot="1" x14ac:dyDescent="0.3">
      <c r="A40" s="449" t="s">
        <v>410</v>
      </c>
      <c r="B40" s="451" t="s">
        <v>2</v>
      </c>
      <c r="C40" s="357">
        <f>'KV_9.2.sz.mell'!C40</f>
        <v>0</v>
      </c>
    </row>
    <row r="41" spans="1:3" s="455" customFormat="1" ht="12" customHeight="1" thickBot="1" x14ac:dyDescent="0.3">
      <c r="A41" s="448" t="s">
        <v>411</v>
      </c>
      <c r="B41" s="139" t="s">
        <v>412</v>
      </c>
      <c r="C41" s="357">
        <f>'KV_9.2.sz.mell'!C41</f>
        <v>30141200</v>
      </c>
    </row>
    <row r="42" spans="1:3" s="455" customFormat="1" ht="15.15" customHeight="1" thickBot="1" x14ac:dyDescent="0.25">
      <c r="A42" s="234" t="s">
        <v>27</v>
      </c>
      <c r="B42" s="235" t="s">
        <v>413</v>
      </c>
      <c r="C42" s="363">
        <f>+C37+C38</f>
        <v>30158406</v>
      </c>
    </row>
    <row r="43" spans="1:3" s="455" customFormat="1" ht="15.15" customHeight="1" x14ac:dyDescent="0.25">
      <c r="A43" s="236"/>
      <c r="B43" s="237"/>
      <c r="C43" s="361"/>
    </row>
    <row r="44" spans="1:3" ht="13.8" thickBot="1" x14ac:dyDescent="0.3">
      <c r="A44" s="238"/>
      <c r="B44" s="239"/>
      <c r="C44" s="362"/>
    </row>
    <row r="45" spans="1:3" s="454" customFormat="1" ht="16.5" customHeight="1" thickBot="1" x14ac:dyDescent="0.3">
      <c r="A45" s="240"/>
      <c r="B45" s="241" t="s">
        <v>56</v>
      </c>
      <c r="C45" s="363"/>
    </row>
    <row r="46" spans="1:3" s="456" customFormat="1" ht="12" customHeight="1" thickBot="1" x14ac:dyDescent="0.3">
      <c r="A46" s="200" t="s">
        <v>18</v>
      </c>
      <c r="B46" s="123" t="s">
        <v>414</v>
      </c>
      <c r="C46" s="316">
        <f>SUM(C47:C51)</f>
        <v>30158406</v>
      </c>
    </row>
    <row r="47" spans="1:3" ht="12" customHeight="1" thickBot="1" x14ac:dyDescent="0.3">
      <c r="A47" s="448" t="s">
        <v>97</v>
      </c>
      <c r="B47" s="9" t="s">
        <v>49</v>
      </c>
      <c r="C47" s="357">
        <f>'KV_9.2.sz.mell'!C47</f>
        <v>22483260</v>
      </c>
    </row>
    <row r="48" spans="1:3" ht="12" customHeight="1" thickBot="1" x14ac:dyDescent="0.3">
      <c r="A48" s="448" t="s">
        <v>98</v>
      </c>
      <c r="B48" s="8" t="s">
        <v>182</v>
      </c>
      <c r="C48" s="357">
        <f>'KV_9.2.sz.mell'!C48</f>
        <v>4397679</v>
      </c>
    </row>
    <row r="49" spans="1:3" ht="12" customHeight="1" thickBot="1" x14ac:dyDescent="0.3">
      <c r="A49" s="448" t="s">
        <v>99</v>
      </c>
      <c r="B49" s="8" t="s">
        <v>139</v>
      </c>
      <c r="C49" s="357">
        <f>'KV_9.2.sz.mell'!C49</f>
        <v>3277467</v>
      </c>
    </row>
    <row r="50" spans="1:3" ht="12" customHeight="1" thickBot="1" x14ac:dyDescent="0.3">
      <c r="A50" s="448" t="s">
        <v>100</v>
      </c>
      <c r="B50" s="8" t="s">
        <v>183</v>
      </c>
      <c r="C50" s="357">
        <f>'KV_9.2.sz.mell'!C50</f>
        <v>0</v>
      </c>
    </row>
    <row r="51" spans="1:3" ht="12" customHeight="1" thickBot="1" x14ac:dyDescent="0.3">
      <c r="A51" s="448" t="s">
        <v>147</v>
      </c>
      <c r="B51" s="8" t="s">
        <v>184</v>
      </c>
      <c r="C51" s="357">
        <f>'KV_9.2.sz.mell'!C51</f>
        <v>0</v>
      </c>
    </row>
    <row r="52" spans="1:3" ht="12" customHeight="1" thickBot="1" x14ac:dyDescent="0.3">
      <c r="A52" s="200" t="s">
        <v>19</v>
      </c>
      <c r="B52" s="123" t="s">
        <v>415</v>
      </c>
      <c r="C52" s="316">
        <f>SUM(C53:C55)</f>
        <v>0</v>
      </c>
    </row>
    <row r="53" spans="1:3" s="456" customFormat="1" ht="12" customHeight="1" thickBot="1" x14ac:dyDescent="0.3">
      <c r="A53" s="448" t="s">
        <v>103</v>
      </c>
      <c r="B53" s="9" t="s">
        <v>229</v>
      </c>
      <c r="C53" s="357">
        <f>'KV_9.2.sz.mell'!C53</f>
        <v>0</v>
      </c>
    </row>
    <row r="54" spans="1:3" ht="12" customHeight="1" thickBot="1" x14ac:dyDescent="0.3">
      <c r="A54" s="448" t="s">
        <v>104</v>
      </c>
      <c r="B54" s="8" t="s">
        <v>186</v>
      </c>
      <c r="C54" s="357">
        <f>'KV_9.2.sz.mell'!C54</f>
        <v>0</v>
      </c>
    </row>
    <row r="55" spans="1:3" ht="12" customHeight="1" thickBot="1" x14ac:dyDescent="0.3">
      <c r="A55" s="448" t="s">
        <v>105</v>
      </c>
      <c r="B55" s="8" t="s">
        <v>57</v>
      </c>
      <c r="C55" s="357">
        <f>'KV_9.2.sz.mell'!C55</f>
        <v>0</v>
      </c>
    </row>
    <row r="56" spans="1:3" ht="12" customHeight="1" thickBot="1" x14ac:dyDescent="0.3">
      <c r="A56" s="448" t="s">
        <v>106</v>
      </c>
      <c r="B56" s="8" t="s">
        <v>523</v>
      </c>
      <c r="C56" s="357">
        <f>'KV_9.2.sz.mell'!C56</f>
        <v>0</v>
      </c>
    </row>
    <row r="57" spans="1:3" ht="15.15" customHeight="1" thickBot="1" x14ac:dyDescent="0.3">
      <c r="A57" s="200" t="s">
        <v>20</v>
      </c>
      <c r="B57" s="123" t="s">
        <v>13</v>
      </c>
      <c r="C57" s="342"/>
    </row>
    <row r="58" spans="1:3" ht="13.8" thickBot="1" x14ac:dyDescent="0.3">
      <c r="A58" s="200" t="s">
        <v>21</v>
      </c>
      <c r="B58" s="242" t="s">
        <v>528</v>
      </c>
      <c r="C58" s="364">
        <f>+C46+C52+C57</f>
        <v>30158406</v>
      </c>
    </row>
    <row r="59" spans="1:3" ht="15.15" customHeight="1" thickBot="1" x14ac:dyDescent="0.3">
      <c r="C59" s="624">
        <f>C42-C58</f>
        <v>0</v>
      </c>
    </row>
    <row r="60" spans="1:3" ht="14.4" customHeight="1" thickBot="1" x14ac:dyDescent="0.3">
      <c r="A60" s="245" t="s">
        <v>518</v>
      </c>
      <c r="B60" s="246"/>
      <c r="C60" s="357">
        <f>'KV_9.2.sz.mell'!C60</f>
        <v>8</v>
      </c>
    </row>
    <row r="61" spans="1:3" ht="13.8" thickBot="1" x14ac:dyDescent="0.3">
      <c r="A61" s="245" t="s">
        <v>205</v>
      </c>
      <c r="B61" s="246"/>
      <c r="C61" s="357">
        <f>'KV_9.2.sz.mell'!C61</f>
        <v>0</v>
      </c>
    </row>
    <row r="63" spans="1:3" x14ac:dyDescent="0.25">
      <c r="C63" s="53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C61"/>
  <sheetViews>
    <sheetView view="pageBreakPreview" topLeftCell="A24" zoomScaleNormal="100" zoomScaleSheetLayoutView="100" workbookViewId="0">
      <selection activeCell="C68" sqref="C68"/>
    </sheetView>
  </sheetViews>
  <sheetFormatPr defaultColWidth="9.33203125" defaultRowHeight="13.2" x14ac:dyDescent="0.25"/>
  <cols>
    <col min="1" max="1" width="13.77734375" style="243" customWidth="1"/>
    <col min="2" max="2" width="79.109375" style="244" customWidth="1"/>
    <col min="3" max="3" width="25" style="244" customWidth="1"/>
    <col min="4" max="16384" width="9.33203125" style="244"/>
  </cols>
  <sheetData>
    <row r="1" spans="1:3" s="224" customFormat="1" ht="21.15" customHeight="1" thickBot="1" x14ac:dyDescent="0.3">
      <c r="A1" s="223"/>
      <c r="B1" s="225"/>
      <c r="C1" s="589" t="str">
        <f>CONCATENATE("9.2.2. melléklet ",ALAPADATOK!A7," ",ALAPADATOK!B7," ",ALAPADATOK!C7," ",ALAPADATOK!D7," ",ALAPADATOK!E7," ",ALAPADATOK!F7," ",ALAPADATOK!G7," ",ALAPADATOK!H7)</f>
        <v>9.2.2. melléklet a … / 2019 ( VI. …. ) önkormányzati rendelethez</v>
      </c>
    </row>
    <row r="2" spans="1:3" s="452" customFormat="1" ht="34.200000000000003" x14ac:dyDescent="0.25">
      <c r="A2" s="404" t="s">
        <v>203</v>
      </c>
      <c r="B2" s="587" t="str">
        <f>CONCATENATE(ALAPADATOK!A11)</f>
        <v>Hercegkút Gyöngyszem Német Nemzetiségi Óvoda</v>
      </c>
      <c r="C2" s="365" t="s">
        <v>58</v>
      </c>
    </row>
    <row r="3" spans="1:3" s="452" customFormat="1" ht="23.4" thickBot="1" x14ac:dyDescent="0.3">
      <c r="A3" s="446" t="s">
        <v>202</v>
      </c>
      <c r="B3" s="588" t="s">
        <v>417</v>
      </c>
      <c r="C3" s="366" t="s">
        <v>59</v>
      </c>
    </row>
    <row r="4" spans="1:3" s="453" customFormat="1" ht="15.9" customHeight="1" thickBot="1" x14ac:dyDescent="0.35">
      <c r="A4" s="226"/>
      <c r="B4" s="226"/>
      <c r="C4" s="227" t="str">
        <f>'KV_9.2.1.sz.mell'!C4</f>
        <v>Forintban!</v>
      </c>
    </row>
    <row r="5" spans="1:3" ht="13.8" thickBot="1" x14ac:dyDescent="0.3">
      <c r="A5" s="405" t="s">
        <v>204</v>
      </c>
      <c r="B5" s="228" t="s">
        <v>562</v>
      </c>
      <c r="C5" s="229" t="s">
        <v>54</v>
      </c>
    </row>
    <row r="6" spans="1:3" s="454" customFormat="1" ht="12.9" customHeight="1" thickBot="1" x14ac:dyDescent="0.3">
      <c r="A6" s="192"/>
      <c r="B6" s="193" t="s">
        <v>492</v>
      </c>
      <c r="C6" s="194" t="s">
        <v>493</v>
      </c>
    </row>
    <row r="7" spans="1:3" s="454" customFormat="1" ht="15.9" customHeight="1" thickBot="1" x14ac:dyDescent="0.3">
      <c r="A7" s="230"/>
      <c r="B7" s="231" t="s">
        <v>55</v>
      </c>
      <c r="C7" s="232"/>
    </row>
    <row r="8" spans="1:3" s="367" customFormat="1" ht="12" customHeight="1" thickBot="1" x14ac:dyDescent="0.3">
      <c r="A8" s="192" t="s">
        <v>18</v>
      </c>
      <c r="B8" s="233" t="s">
        <v>519</v>
      </c>
      <c r="C8" s="316">
        <f>SUM(C9:C19)</f>
        <v>0</v>
      </c>
    </row>
    <row r="9" spans="1:3" s="367" customFormat="1" ht="12" customHeight="1" x14ac:dyDescent="0.25">
      <c r="A9" s="447" t="s">
        <v>97</v>
      </c>
      <c r="B9" s="10" t="s">
        <v>276</v>
      </c>
      <c r="C9" s="357"/>
    </row>
    <row r="10" spans="1:3" s="367" customFormat="1" ht="12" customHeight="1" x14ac:dyDescent="0.25">
      <c r="A10" s="448" t="s">
        <v>98</v>
      </c>
      <c r="B10" s="8" t="s">
        <v>277</v>
      </c>
      <c r="C10" s="314"/>
    </row>
    <row r="11" spans="1:3" s="367" customFormat="1" ht="12" customHeight="1" x14ac:dyDescent="0.25">
      <c r="A11" s="448" t="s">
        <v>99</v>
      </c>
      <c r="B11" s="8" t="s">
        <v>278</v>
      </c>
      <c r="C11" s="314"/>
    </row>
    <row r="12" spans="1:3" s="367" customFormat="1" ht="12" customHeight="1" x14ac:dyDescent="0.25">
      <c r="A12" s="448" t="s">
        <v>100</v>
      </c>
      <c r="B12" s="8" t="s">
        <v>279</v>
      </c>
      <c r="C12" s="314"/>
    </row>
    <row r="13" spans="1:3" s="367" customFormat="1" ht="12" customHeight="1" x14ac:dyDescent="0.25">
      <c r="A13" s="448" t="s">
        <v>147</v>
      </c>
      <c r="B13" s="8" t="s">
        <v>280</v>
      </c>
      <c r="C13" s="314"/>
    </row>
    <row r="14" spans="1:3" s="367" customFormat="1" ht="12" customHeight="1" x14ac:dyDescent="0.25">
      <c r="A14" s="448" t="s">
        <v>101</v>
      </c>
      <c r="B14" s="8" t="s">
        <v>398</v>
      </c>
      <c r="C14" s="314"/>
    </row>
    <row r="15" spans="1:3" s="367" customFormat="1" ht="12" customHeight="1" x14ac:dyDescent="0.25">
      <c r="A15" s="448" t="s">
        <v>102</v>
      </c>
      <c r="B15" s="7" t="s">
        <v>399</v>
      </c>
      <c r="C15" s="314"/>
    </row>
    <row r="16" spans="1:3" s="367" customFormat="1" ht="12" customHeight="1" x14ac:dyDescent="0.25">
      <c r="A16" s="448" t="s">
        <v>112</v>
      </c>
      <c r="B16" s="8" t="s">
        <v>283</v>
      </c>
      <c r="C16" s="358"/>
    </row>
    <row r="17" spans="1:3" s="455" customFormat="1" ht="12" customHeight="1" x14ac:dyDescent="0.25">
      <c r="A17" s="448" t="s">
        <v>113</v>
      </c>
      <c r="B17" s="8" t="s">
        <v>284</v>
      </c>
      <c r="C17" s="314"/>
    </row>
    <row r="18" spans="1:3" s="455" customFormat="1" ht="12" customHeight="1" x14ac:dyDescent="0.25">
      <c r="A18" s="448" t="s">
        <v>114</v>
      </c>
      <c r="B18" s="8" t="s">
        <v>435</v>
      </c>
      <c r="C18" s="315"/>
    </row>
    <row r="19" spans="1:3" s="455" customFormat="1" ht="12" customHeight="1" thickBot="1" x14ac:dyDescent="0.3">
      <c r="A19" s="448" t="s">
        <v>115</v>
      </c>
      <c r="B19" s="7" t="s">
        <v>285</v>
      </c>
      <c r="C19" s="315"/>
    </row>
    <row r="20" spans="1:3" s="367" customFormat="1" ht="12" customHeight="1" thickBot="1" x14ac:dyDescent="0.3">
      <c r="A20" s="192" t="s">
        <v>19</v>
      </c>
      <c r="B20" s="233" t="s">
        <v>400</v>
      </c>
      <c r="C20" s="316">
        <f>SUM(C21:C23)</f>
        <v>0</v>
      </c>
    </row>
    <row r="21" spans="1:3" s="455" customFormat="1" ht="12" customHeight="1" x14ac:dyDescent="0.25">
      <c r="A21" s="448" t="s">
        <v>103</v>
      </c>
      <c r="B21" s="9" t="s">
        <v>257</v>
      </c>
      <c r="C21" s="314"/>
    </row>
    <row r="22" spans="1:3" s="455" customFormat="1" ht="12" customHeight="1" x14ac:dyDescent="0.25">
      <c r="A22" s="448" t="s">
        <v>104</v>
      </c>
      <c r="B22" s="8" t="s">
        <v>401</v>
      </c>
      <c r="C22" s="314"/>
    </row>
    <row r="23" spans="1:3" s="455" customFormat="1" ht="12" customHeight="1" x14ac:dyDescent="0.25">
      <c r="A23" s="448" t="s">
        <v>105</v>
      </c>
      <c r="B23" s="8" t="s">
        <v>402</v>
      </c>
      <c r="C23" s="314"/>
    </row>
    <row r="24" spans="1:3" s="455" customFormat="1" ht="12" customHeight="1" thickBot="1" x14ac:dyDescent="0.3">
      <c r="A24" s="448" t="s">
        <v>106</v>
      </c>
      <c r="B24" s="8" t="s">
        <v>520</v>
      </c>
      <c r="C24" s="314"/>
    </row>
    <row r="25" spans="1:3" s="455" customFormat="1" ht="12" customHeight="1" thickBot="1" x14ac:dyDescent="0.3">
      <c r="A25" s="200" t="s">
        <v>20</v>
      </c>
      <c r="B25" s="123" t="s">
        <v>173</v>
      </c>
      <c r="C25" s="342"/>
    </row>
    <row r="26" spans="1:3" s="455" customFormat="1" ht="12" customHeight="1" thickBot="1" x14ac:dyDescent="0.3">
      <c r="A26" s="200" t="s">
        <v>21</v>
      </c>
      <c r="B26" s="123" t="s">
        <v>521</v>
      </c>
      <c r="C26" s="316">
        <f>+C27+C28+C29</f>
        <v>0</v>
      </c>
    </row>
    <row r="27" spans="1:3" s="455" customFormat="1" ht="12" customHeight="1" x14ac:dyDescent="0.25">
      <c r="A27" s="449" t="s">
        <v>267</v>
      </c>
      <c r="B27" s="450" t="s">
        <v>262</v>
      </c>
      <c r="C27" s="76"/>
    </row>
    <row r="28" spans="1:3" s="455" customFormat="1" ht="12" customHeight="1" x14ac:dyDescent="0.25">
      <c r="A28" s="449" t="s">
        <v>268</v>
      </c>
      <c r="B28" s="450" t="s">
        <v>401</v>
      </c>
      <c r="C28" s="314"/>
    </row>
    <row r="29" spans="1:3" s="455" customFormat="1" ht="12" customHeight="1" x14ac:dyDescent="0.25">
      <c r="A29" s="449" t="s">
        <v>269</v>
      </c>
      <c r="B29" s="451" t="s">
        <v>404</v>
      </c>
      <c r="C29" s="314"/>
    </row>
    <row r="30" spans="1:3" s="455" customFormat="1" ht="12" customHeight="1" thickBot="1" x14ac:dyDescent="0.3">
      <c r="A30" s="448" t="s">
        <v>270</v>
      </c>
      <c r="B30" s="139" t="s">
        <v>522</v>
      </c>
      <c r="C30" s="83"/>
    </row>
    <row r="31" spans="1:3" s="455" customFormat="1" ht="12" customHeight="1" thickBot="1" x14ac:dyDescent="0.3">
      <c r="A31" s="200" t="s">
        <v>22</v>
      </c>
      <c r="B31" s="123" t="s">
        <v>405</v>
      </c>
      <c r="C31" s="316">
        <f>+C32+C33+C34</f>
        <v>0</v>
      </c>
    </row>
    <row r="32" spans="1:3" s="455" customFormat="1" ht="12" customHeight="1" x14ac:dyDescent="0.25">
      <c r="A32" s="449" t="s">
        <v>90</v>
      </c>
      <c r="B32" s="450" t="s">
        <v>290</v>
      </c>
      <c r="C32" s="76"/>
    </row>
    <row r="33" spans="1:3" s="455" customFormat="1" ht="12" customHeight="1" x14ac:dyDescent="0.25">
      <c r="A33" s="449" t="s">
        <v>91</v>
      </c>
      <c r="B33" s="451" t="s">
        <v>291</v>
      </c>
      <c r="C33" s="317"/>
    </row>
    <row r="34" spans="1:3" s="455" customFormat="1" ht="12" customHeight="1" thickBot="1" x14ac:dyDescent="0.3">
      <c r="A34" s="448" t="s">
        <v>92</v>
      </c>
      <c r="B34" s="139" t="s">
        <v>292</v>
      </c>
      <c r="C34" s="83"/>
    </row>
    <row r="35" spans="1:3" s="367" customFormat="1" ht="12" customHeight="1" thickBot="1" x14ac:dyDescent="0.3">
      <c r="A35" s="200" t="s">
        <v>23</v>
      </c>
      <c r="B35" s="123" t="s">
        <v>375</v>
      </c>
      <c r="C35" s="342"/>
    </row>
    <row r="36" spans="1:3" s="367" customFormat="1" ht="12" customHeight="1" thickBot="1" x14ac:dyDescent="0.3">
      <c r="A36" s="200" t="s">
        <v>24</v>
      </c>
      <c r="B36" s="123" t="s">
        <v>406</v>
      </c>
      <c r="C36" s="359"/>
    </row>
    <row r="37" spans="1:3" s="367" customFormat="1" ht="12" customHeight="1" thickBot="1" x14ac:dyDescent="0.3">
      <c r="A37" s="192" t="s">
        <v>25</v>
      </c>
      <c r="B37" s="123" t="s">
        <v>407</v>
      </c>
      <c r="C37" s="360">
        <f>+C8+C20+C25+C26+C31+C35+C36</f>
        <v>0</v>
      </c>
    </row>
    <row r="38" spans="1:3" s="367" customFormat="1" ht="12" customHeight="1" thickBot="1" x14ac:dyDescent="0.3">
      <c r="A38" s="234" t="s">
        <v>26</v>
      </c>
      <c r="B38" s="123" t="s">
        <v>408</v>
      </c>
      <c r="C38" s="360">
        <f>+C39+C40+C41</f>
        <v>0</v>
      </c>
    </row>
    <row r="39" spans="1:3" s="367" customFormat="1" ht="12" customHeight="1" x14ac:dyDescent="0.25">
      <c r="A39" s="449" t="s">
        <v>409</v>
      </c>
      <c r="B39" s="450" t="s">
        <v>235</v>
      </c>
      <c r="C39" s="76"/>
    </row>
    <row r="40" spans="1:3" s="367" customFormat="1" ht="12" customHeight="1" x14ac:dyDescent="0.25">
      <c r="A40" s="449" t="s">
        <v>410</v>
      </c>
      <c r="B40" s="451" t="s">
        <v>2</v>
      </c>
      <c r="C40" s="317"/>
    </row>
    <row r="41" spans="1:3" s="455" customFormat="1" ht="12" customHeight="1" thickBot="1" x14ac:dyDescent="0.3">
      <c r="A41" s="448" t="s">
        <v>411</v>
      </c>
      <c r="B41" s="139" t="s">
        <v>412</v>
      </c>
      <c r="C41" s="83"/>
    </row>
    <row r="42" spans="1:3" s="455" customFormat="1" ht="15.15" customHeight="1" thickBot="1" x14ac:dyDescent="0.25">
      <c r="A42" s="234" t="s">
        <v>27</v>
      </c>
      <c r="B42" s="235" t="s">
        <v>413</v>
      </c>
      <c r="C42" s="363">
        <f>+C37+C38</f>
        <v>0</v>
      </c>
    </row>
    <row r="43" spans="1:3" s="455" customFormat="1" ht="15.15" customHeight="1" x14ac:dyDescent="0.25">
      <c r="A43" s="236"/>
      <c r="B43" s="237"/>
      <c r="C43" s="361"/>
    </row>
    <row r="44" spans="1:3" ht="13.8" thickBot="1" x14ac:dyDescent="0.3">
      <c r="A44" s="238"/>
      <c r="B44" s="239"/>
      <c r="C44" s="362"/>
    </row>
    <row r="45" spans="1:3" s="454" customFormat="1" ht="16.5" customHeight="1" thickBot="1" x14ac:dyDescent="0.3">
      <c r="A45" s="240"/>
      <c r="B45" s="241" t="s">
        <v>56</v>
      </c>
      <c r="C45" s="363"/>
    </row>
    <row r="46" spans="1:3" s="456" customFormat="1" ht="12" customHeight="1" thickBot="1" x14ac:dyDescent="0.3">
      <c r="A46" s="200" t="s">
        <v>18</v>
      </c>
      <c r="B46" s="123" t="s">
        <v>414</v>
      </c>
      <c r="C46" s="316">
        <f>SUM(C47:C51)</f>
        <v>0</v>
      </c>
    </row>
    <row r="47" spans="1:3" ht="12" customHeight="1" x14ac:dyDescent="0.25">
      <c r="A47" s="448" t="s">
        <v>97</v>
      </c>
      <c r="B47" s="9" t="s">
        <v>49</v>
      </c>
      <c r="C47" s="76"/>
    </row>
    <row r="48" spans="1:3" ht="12" customHeight="1" x14ac:dyDescent="0.25">
      <c r="A48" s="448" t="s">
        <v>98</v>
      </c>
      <c r="B48" s="8" t="s">
        <v>182</v>
      </c>
      <c r="C48" s="79"/>
    </row>
    <row r="49" spans="1:3" ht="12" customHeight="1" x14ac:dyDescent="0.25">
      <c r="A49" s="448" t="s">
        <v>99</v>
      </c>
      <c r="B49" s="8" t="s">
        <v>139</v>
      </c>
      <c r="C49" s="79"/>
    </row>
    <row r="50" spans="1:3" ht="12" customHeight="1" x14ac:dyDescent="0.25">
      <c r="A50" s="448" t="s">
        <v>100</v>
      </c>
      <c r="B50" s="8" t="s">
        <v>183</v>
      </c>
      <c r="C50" s="79"/>
    </row>
    <row r="51" spans="1:3" ht="12" customHeight="1" thickBot="1" x14ac:dyDescent="0.3">
      <c r="A51" s="448" t="s">
        <v>147</v>
      </c>
      <c r="B51" s="8" t="s">
        <v>184</v>
      </c>
      <c r="C51" s="79"/>
    </row>
    <row r="52" spans="1:3" ht="12" customHeight="1" thickBot="1" x14ac:dyDescent="0.3">
      <c r="A52" s="200" t="s">
        <v>19</v>
      </c>
      <c r="B52" s="123" t="s">
        <v>415</v>
      </c>
      <c r="C52" s="316">
        <f>SUM(C53:C55)</f>
        <v>0</v>
      </c>
    </row>
    <row r="53" spans="1:3" s="456" customFormat="1" ht="12" customHeight="1" x14ac:dyDescent="0.25">
      <c r="A53" s="448" t="s">
        <v>103</v>
      </c>
      <c r="B53" s="9" t="s">
        <v>229</v>
      </c>
      <c r="C53" s="76"/>
    </row>
    <row r="54" spans="1:3" ht="12" customHeight="1" x14ac:dyDescent="0.25">
      <c r="A54" s="448" t="s">
        <v>104</v>
      </c>
      <c r="B54" s="8" t="s">
        <v>186</v>
      </c>
      <c r="C54" s="79"/>
    </row>
    <row r="55" spans="1:3" ht="12" customHeight="1" x14ac:dyDescent="0.25">
      <c r="A55" s="448" t="s">
        <v>105</v>
      </c>
      <c r="B55" s="8" t="s">
        <v>57</v>
      </c>
      <c r="C55" s="79"/>
    </row>
    <row r="56" spans="1:3" ht="12" customHeight="1" thickBot="1" x14ac:dyDescent="0.3">
      <c r="A56" s="448" t="s">
        <v>106</v>
      </c>
      <c r="B56" s="8" t="s">
        <v>523</v>
      </c>
      <c r="C56" s="79"/>
    </row>
    <row r="57" spans="1:3" ht="15.15" customHeight="1" thickBot="1" x14ac:dyDescent="0.3">
      <c r="A57" s="200" t="s">
        <v>20</v>
      </c>
      <c r="B57" s="123" t="s">
        <v>13</v>
      </c>
      <c r="C57" s="342"/>
    </row>
    <row r="58" spans="1:3" ht="13.8" thickBot="1" x14ac:dyDescent="0.3">
      <c r="A58" s="200" t="s">
        <v>21</v>
      </c>
      <c r="B58" s="242" t="s">
        <v>528</v>
      </c>
      <c r="C58" s="364">
        <f>+C46+C52+C57</f>
        <v>0</v>
      </c>
    </row>
    <row r="59" spans="1:3" ht="15.15" customHeight="1" thickBot="1" x14ac:dyDescent="0.3">
      <c r="C59" s="624">
        <f>C42-C58</f>
        <v>0</v>
      </c>
    </row>
    <row r="60" spans="1:3" ht="14.4" customHeight="1" thickBot="1" x14ac:dyDescent="0.3">
      <c r="A60" s="245" t="s">
        <v>518</v>
      </c>
      <c r="B60" s="246"/>
      <c r="C60" s="120"/>
    </row>
    <row r="61" spans="1:3" ht="13.8" thickBot="1" x14ac:dyDescent="0.3">
      <c r="A61" s="245" t="s">
        <v>205</v>
      </c>
      <c r="B61" s="246"/>
      <c r="C61" s="120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C61"/>
  <sheetViews>
    <sheetView view="pageBreakPreview" topLeftCell="A25" zoomScaleNormal="100" zoomScaleSheetLayoutView="100" workbookViewId="0">
      <selection activeCell="C68" sqref="C68"/>
    </sheetView>
  </sheetViews>
  <sheetFormatPr defaultColWidth="9.33203125" defaultRowHeight="13.2" x14ac:dyDescent="0.25"/>
  <cols>
    <col min="1" max="1" width="13.77734375" style="243" customWidth="1"/>
    <col min="2" max="2" width="79.109375" style="244" customWidth="1"/>
    <col min="3" max="3" width="25" style="244" customWidth="1"/>
    <col min="4" max="16384" width="9.33203125" style="244"/>
  </cols>
  <sheetData>
    <row r="1" spans="1:3" s="224" customFormat="1" ht="21.15" customHeight="1" thickBot="1" x14ac:dyDescent="0.3">
      <c r="A1" s="223"/>
      <c r="B1" s="225"/>
      <c r="C1" s="589" t="str">
        <f>CONCATENATE("9.2.3. melléklet ",ALAPADATOK!A7," ",ALAPADATOK!B7," ",ALAPADATOK!C7," ",ALAPADATOK!D7," ",ALAPADATOK!E7," ",ALAPADATOK!F7," ",ALAPADATOK!G7," ",ALAPADATOK!H7)</f>
        <v>9.2.3. melléklet a … / 2019 ( VI. …. ) önkormányzati rendelethez</v>
      </c>
    </row>
    <row r="2" spans="1:3" s="452" customFormat="1" ht="34.200000000000003" x14ac:dyDescent="0.25">
      <c r="A2" s="404" t="s">
        <v>203</v>
      </c>
      <c r="B2" s="587" t="str">
        <f>CONCATENATE(ALAPADATOK!A11)</f>
        <v>Hercegkút Gyöngyszem Német Nemzetiségi Óvoda</v>
      </c>
      <c r="C2" s="365" t="s">
        <v>58</v>
      </c>
    </row>
    <row r="3" spans="1:3" s="452" customFormat="1" ht="23.4" thickBot="1" x14ac:dyDescent="0.3">
      <c r="A3" s="446" t="s">
        <v>202</v>
      </c>
      <c r="B3" s="588" t="s">
        <v>529</v>
      </c>
      <c r="C3" s="366" t="s">
        <v>430</v>
      </c>
    </row>
    <row r="4" spans="1:3" s="453" customFormat="1" ht="15.9" customHeight="1" thickBot="1" x14ac:dyDescent="0.35">
      <c r="A4" s="226"/>
      <c r="B4" s="226"/>
      <c r="C4" s="227" t="str">
        <f>'KV_9.2.2.sz.mell'!C4</f>
        <v>Forintban!</v>
      </c>
    </row>
    <row r="5" spans="1:3" ht="13.8" thickBot="1" x14ac:dyDescent="0.3">
      <c r="A5" s="405" t="s">
        <v>204</v>
      </c>
      <c r="B5" s="228" t="s">
        <v>562</v>
      </c>
      <c r="C5" s="229" t="s">
        <v>54</v>
      </c>
    </row>
    <row r="6" spans="1:3" s="454" customFormat="1" ht="12.9" customHeight="1" thickBot="1" x14ac:dyDescent="0.3">
      <c r="A6" s="192"/>
      <c r="B6" s="193" t="s">
        <v>492</v>
      </c>
      <c r="C6" s="194" t="s">
        <v>493</v>
      </c>
    </row>
    <row r="7" spans="1:3" s="454" customFormat="1" ht="15.9" customHeight="1" thickBot="1" x14ac:dyDescent="0.3">
      <c r="A7" s="230"/>
      <c r="B7" s="231" t="s">
        <v>55</v>
      </c>
      <c r="C7" s="232"/>
    </row>
    <row r="8" spans="1:3" s="367" customFormat="1" ht="12" customHeight="1" thickBot="1" x14ac:dyDescent="0.3">
      <c r="A8" s="192" t="s">
        <v>18</v>
      </c>
      <c r="B8" s="233" t="s">
        <v>519</v>
      </c>
      <c r="C8" s="316">
        <f>SUM(C9:C19)</f>
        <v>0</v>
      </c>
    </row>
    <row r="9" spans="1:3" s="367" customFormat="1" ht="12" customHeight="1" x14ac:dyDescent="0.25">
      <c r="A9" s="447" t="s">
        <v>97</v>
      </c>
      <c r="B9" s="10" t="s">
        <v>276</v>
      </c>
      <c r="C9" s="357"/>
    </row>
    <row r="10" spans="1:3" s="367" customFormat="1" ht="12" customHeight="1" x14ac:dyDescent="0.25">
      <c r="A10" s="448" t="s">
        <v>98</v>
      </c>
      <c r="B10" s="8" t="s">
        <v>277</v>
      </c>
      <c r="C10" s="314"/>
    </row>
    <row r="11" spans="1:3" s="367" customFormat="1" ht="12" customHeight="1" x14ac:dyDescent="0.25">
      <c r="A11" s="448" t="s">
        <v>99</v>
      </c>
      <c r="B11" s="8" t="s">
        <v>278</v>
      </c>
      <c r="C11" s="314"/>
    </row>
    <row r="12" spans="1:3" s="367" customFormat="1" ht="12" customHeight="1" x14ac:dyDescent="0.25">
      <c r="A12" s="448" t="s">
        <v>100</v>
      </c>
      <c r="B12" s="8" t="s">
        <v>279</v>
      </c>
      <c r="C12" s="314"/>
    </row>
    <row r="13" spans="1:3" s="367" customFormat="1" ht="12" customHeight="1" x14ac:dyDescent="0.25">
      <c r="A13" s="448" t="s">
        <v>147</v>
      </c>
      <c r="B13" s="8" t="s">
        <v>280</v>
      </c>
      <c r="C13" s="314"/>
    </row>
    <row r="14" spans="1:3" s="367" customFormat="1" ht="12" customHeight="1" x14ac:dyDescent="0.25">
      <c r="A14" s="448" t="s">
        <v>101</v>
      </c>
      <c r="B14" s="8" t="s">
        <v>398</v>
      </c>
      <c r="C14" s="314"/>
    </row>
    <row r="15" spans="1:3" s="367" customFormat="1" ht="12" customHeight="1" x14ac:dyDescent="0.25">
      <c r="A15" s="448" t="s">
        <v>102</v>
      </c>
      <c r="B15" s="7" t="s">
        <v>399</v>
      </c>
      <c r="C15" s="314"/>
    </row>
    <row r="16" spans="1:3" s="367" customFormat="1" ht="12" customHeight="1" x14ac:dyDescent="0.25">
      <c r="A16" s="448" t="s">
        <v>112</v>
      </c>
      <c r="B16" s="8" t="s">
        <v>283</v>
      </c>
      <c r="C16" s="358"/>
    </row>
    <row r="17" spans="1:3" s="455" customFormat="1" ht="12" customHeight="1" x14ac:dyDescent="0.25">
      <c r="A17" s="448" t="s">
        <v>113</v>
      </c>
      <c r="B17" s="8" t="s">
        <v>284</v>
      </c>
      <c r="C17" s="314"/>
    </row>
    <row r="18" spans="1:3" s="455" customFormat="1" ht="12" customHeight="1" x14ac:dyDescent="0.25">
      <c r="A18" s="448" t="s">
        <v>114</v>
      </c>
      <c r="B18" s="8" t="s">
        <v>435</v>
      </c>
      <c r="C18" s="315"/>
    </row>
    <row r="19" spans="1:3" s="455" customFormat="1" ht="12" customHeight="1" thickBot="1" x14ac:dyDescent="0.3">
      <c r="A19" s="448" t="s">
        <v>115</v>
      </c>
      <c r="B19" s="7" t="s">
        <v>285</v>
      </c>
      <c r="C19" s="315"/>
    </row>
    <row r="20" spans="1:3" s="367" customFormat="1" ht="12" customHeight="1" thickBot="1" x14ac:dyDescent="0.3">
      <c r="A20" s="192" t="s">
        <v>19</v>
      </c>
      <c r="B20" s="233" t="s">
        <v>400</v>
      </c>
      <c r="C20" s="316">
        <f>SUM(C21:C23)</f>
        <v>0</v>
      </c>
    </row>
    <row r="21" spans="1:3" s="455" customFormat="1" ht="12" customHeight="1" x14ac:dyDescent="0.25">
      <c r="A21" s="448" t="s">
        <v>103</v>
      </c>
      <c r="B21" s="9" t="s">
        <v>257</v>
      </c>
      <c r="C21" s="314"/>
    </row>
    <row r="22" spans="1:3" s="455" customFormat="1" ht="12" customHeight="1" x14ac:dyDescent="0.25">
      <c r="A22" s="448" t="s">
        <v>104</v>
      </c>
      <c r="B22" s="8" t="s">
        <v>401</v>
      </c>
      <c r="C22" s="314"/>
    </row>
    <row r="23" spans="1:3" s="455" customFormat="1" ht="12" customHeight="1" x14ac:dyDescent="0.25">
      <c r="A23" s="448" t="s">
        <v>105</v>
      </c>
      <c r="B23" s="8" t="s">
        <v>402</v>
      </c>
      <c r="C23" s="314"/>
    </row>
    <row r="24" spans="1:3" s="455" customFormat="1" ht="12" customHeight="1" thickBot="1" x14ac:dyDescent="0.3">
      <c r="A24" s="448" t="s">
        <v>106</v>
      </c>
      <c r="B24" s="8" t="s">
        <v>520</v>
      </c>
      <c r="C24" s="314"/>
    </row>
    <row r="25" spans="1:3" s="455" customFormat="1" ht="12" customHeight="1" thickBot="1" x14ac:dyDescent="0.3">
      <c r="A25" s="200" t="s">
        <v>20</v>
      </c>
      <c r="B25" s="123" t="s">
        <v>173</v>
      </c>
      <c r="C25" s="342"/>
    </row>
    <row r="26" spans="1:3" s="455" customFormat="1" ht="12" customHeight="1" thickBot="1" x14ac:dyDescent="0.3">
      <c r="A26" s="200" t="s">
        <v>21</v>
      </c>
      <c r="B26" s="123" t="s">
        <v>521</v>
      </c>
      <c r="C26" s="316">
        <f>+C27+C28+C29</f>
        <v>0</v>
      </c>
    </row>
    <row r="27" spans="1:3" s="455" customFormat="1" ht="12" customHeight="1" x14ac:dyDescent="0.25">
      <c r="A27" s="449" t="s">
        <v>267</v>
      </c>
      <c r="B27" s="450" t="s">
        <v>262</v>
      </c>
      <c r="C27" s="76"/>
    </row>
    <row r="28" spans="1:3" s="455" customFormat="1" ht="12" customHeight="1" x14ac:dyDescent="0.25">
      <c r="A28" s="449" t="s">
        <v>268</v>
      </c>
      <c r="B28" s="450" t="s">
        <v>401</v>
      </c>
      <c r="C28" s="314"/>
    </row>
    <row r="29" spans="1:3" s="455" customFormat="1" ht="12" customHeight="1" x14ac:dyDescent="0.25">
      <c r="A29" s="449" t="s">
        <v>269</v>
      </c>
      <c r="B29" s="451" t="s">
        <v>404</v>
      </c>
      <c r="C29" s="314"/>
    </row>
    <row r="30" spans="1:3" s="455" customFormat="1" ht="12" customHeight="1" thickBot="1" x14ac:dyDescent="0.3">
      <c r="A30" s="448" t="s">
        <v>270</v>
      </c>
      <c r="B30" s="139" t="s">
        <v>522</v>
      </c>
      <c r="C30" s="83"/>
    </row>
    <row r="31" spans="1:3" s="455" customFormat="1" ht="12" customHeight="1" thickBot="1" x14ac:dyDescent="0.3">
      <c r="A31" s="200" t="s">
        <v>22</v>
      </c>
      <c r="B31" s="123" t="s">
        <v>405</v>
      </c>
      <c r="C31" s="316">
        <f>+C32+C33+C34</f>
        <v>0</v>
      </c>
    </row>
    <row r="32" spans="1:3" s="455" customFormat="1" ht="12" customHeight="1" x14ac:dyDescent="0.25">
      <c r="A32" s="449" t="s">
        <v>90</v>
      </c>
      <c r="B32" s="450" t="s">
        <v>290</v>
      </c>
      <c r="C32" s="76"/>
    </row>
    <row r="33" spans="1:3" s="455" customFormat="1" ht="12" customHeight="1" x14ac:dyDescent="0.25">
      <c r="A33" s="449" t="s">
        <v>91</v>
      </c>
      <c r="B33" s="451" t="s">
        <v>291</v>
      </c>
      <c r="C33" s="317"/>
    </row>
    <row r="34" spans="1:3" s="455" customFormat="1" ht="12" customHeight="1" thickBot="1" x14ac:dyDescent="0.3">
      <c r="A34" s="448" t="s">
        <v>92</v>
      </c>
      <c r="B34" s="139" t="s">
        <v>292</v>
      </c>
      <c r="C34" s="83"/>
    </row>
    <row r="35" spans="1:3" s="367" customFormat="1" ht="12" customHeight="1" thickBot="1" x14ac:dyDescent="0.3">
      <c r="A35" s="200" t="s">
        <v>23</v>
      </c>
      <c r="B35" s="123" t="s">
        <v>375</v>
      </c>
      <c r="C35" s="342"/>
    </row>
    <row r="36" spans="1:3" s="367" customFormat="1" ht="12" customHeight="1" thickBot="1" x14ac:dyDescent="0.3">
      <c r="A36" s="200" t="s">
        <v>24</v>
      </c>
      <c r="B36" s="123" t="s">
        <v>406</v>
      </c>
      <c r="C36" s="359"/>
    </row>
    <row r="37" spans="1:3" s="367" customFormat="1" ht="12" customHeight="1" thickBot="1" x14ac:dyDescent="0.3">
      <c r="A37" s="192" t="s">
        <v>25</v>
      </c>
      <c r="B37" s="123" t="s">
        <v>407</v>
      </c>
      <c r="C37" s="360">
        <f>+C8+C20+C25+C26+C31+C35+C36</f>
        <v>0</v>
      </c>
    </row>
    <row r="38" spans="1:3" s="367" customFormat="1" ht="12" customHeight="1" thickBot="1" x14ac:dyDescent="0.3">
      <c r="A38" s="234" t="s">
        <v>26</v>
      </c>
      <c r="B38" s="123" t="s">
        <v>408</v>
      </c>
      <c r="C38" s="360">
        <f>+C39+C40+C41</f>
        <v>0</v>
      </c>
    </row>
    <row r="39" spans="1:3" s="367" customFormat="1" ht="12" customHeight="1" x14ac:dyDescent="0.25">
      <c r="A39" s="449" t="s">
        <v>409</v>
      </c>
      <c r="B39" s="450" t="s">
        <v>235</v>
      </c>
      <c r="C39" s="76"/>
    </row>
    <row r="40" spans="1:3" s="367" customFormat="1" ht="12" customHeight="1" x14ac:dyDescent="0.25">
      <c r="A40" s="449" t="s">
        <v>410</v>
      </c>
      <c r="B40" s="451" t="s">
        <v>2</v>
      </c>
      <c r="C40" s="317"/>
    </row>
    <row r="41" spans="1:3" s="455" customFormat="1" ht="12" customHeight="1" thickBot="1" x14ac:dyDescent="0.3">
      <c r="A41" s="448" t="s">
        <v>411</v>
      </c>
      <c r="B41" s="139" t="s">
        <v>412</v>
      </c>
      <c r="C41" s="83"/>
    </row>
    <row r="42" spans="1:3" s="455" customFormat="1" ht="15.15" customHeight="1" thickBot="1" x14ac:dyDescent="0.25">
      <c r="A42" s="234" t="s">
        <v>27</v>
      </c>
      <c r="B42" s="235" t="s">
        <v>413</v>
      </c>
      <c r="C42" s="363">
        <f>+C37+C38</f>
        <v>0</v>
      </c>
    </row>
    <row r="43" spans="1:3" s="455" customFormat="1" ht="15.15" customHeight="1" x14ac:dyDescent="0.25">
      <c r="A43" s="236"/>
      <c r="B43" s="237"/>
      <c r="C43" s="361"/>
    </row>
    <row r="44" spans="1:3" ht="13.8" thickBot="1" x14ac:dyDescent="0.3">
      <c r="A44" s="238"/>
      <c r="B44" s="239"/>
      <c r="C44" s="362"/>
    </row>
    <row r="45" spans="1:3" s="454" customFormat="1" ht="16.5" customHeight="1" thickBot="1" x14ac:dyDescent="0.3">
      <c r="A45" s="240"/>
      <c r="B45" s="241" t="s">
        <v>56</v>
      </c>
      <c r="C45" s="363"/>
    </row>
    <row r="46" spans="1:3" s="456" customFormat="1" ht="12" customHeight="1" thickBot="1" x14ac:dyDescent="0.3">
      <c r="A46" s="200" t="s">
        <v>18</v>
      </c>
      <c r="B46" s="123" t="s">
        <v>414</v>
      </c>
      <c r="C46" s="316">
        <f>SUM(C47:C51)</f>
        <v>0</v>
      </c>
    </row>
    <row r="47" spans="1:3" ht="12" customHeight="1" x14ac:dyDescent="0.25">
      <c r="A47" s="448" t="s">
        <v>97</v>
      </c>
      <c r="B47" s="9" t="s">
        <v>49</v>
      </c>
      <c r="C47" s="76"/>
    </row>
    <row r="48" spans="1:3" ht="12" customHeight="1" x14ac:dyDescent="0.25">
      <c r="A48" s="448" t="s">
        <v>98</v>
      </c>
      <c r="B48" s="8" t="s">
        <v>182</v>
      </c>
      <c r="C48" s="79"/>
    </row>
    <row r="49" spans="1:3" ht="12" customHeight="1" x14ac:dyDescent="0.25">
      <c r="A49" s="448" t="s">
        <v>99</v>
      </c>
      <c r="B49" s="8" t="s">
        <v>139</v>
      </c>
      <c r="C49" s="79"/>
    </row>
    <row r="50" spans="1:3" ht="12" customHeight="1" x14ac:dyDescent="0.25">
      <c r="A50" s="448" t="s">
        <v>100</v>
      </c>
      <c r="B50" s="8" t="s">
        <v>183</v>
      </c>
      <c r="C50" s="79"/>
    </row>
    <row r="51" spans="1:3" ht="12" customHeight="1" thickBot="1" x14ac:dyDescent="0.3">
      <c r="A51" s="448" t="s">
        <v>147</v>
      </c>
      <c r="B51" s="8" t="s">
        <v>184</v>
      </c>
      <c r="C51" s="79"/>
    </row>
    <row r="52" spans="1:3" ht="12" customHeight="1" thickBot="1" x14ac:dyDescent="0.3">
      <c r="A52" s="200" t="s">
        <v>19</v>
      </c>
      <c r="B52" s="123" t="s">
        <v>415</v>
      </c>
      <c r="C52" s="316">
        <f>SUM(C53:C55)</f>
        <v>0</v>
      </c>
    </row>
    <row r="53" spans="1:3" s="456" customFormat="1" ht="12" customHeight="1" x14ac:dyDescent="0.25">
      <c r="A53" s="448" t="s">
        <v>103</v>
      </c>
      <c r="B53" s="9" t="s">
        <v>229</v>
      </c>
      <c r="C53" s="76"/>
    </row>
    <row r="54" spans="1:3" ht="12" customHeight="1" x14ac:dyDescent="0.25">
      <c r="A54" s="448" t="s">
        <v>104</v>
      </c>
      <c r="B54" s="8" t="s">
        <v>186</v>
      </c>
      <c r="C54" s="79"/>
    </row>
    <row r="55" spans="1:3" ht="12" customHeight="1" x14ac:dyDescent="0.25">
      <c r="A55" s="448" t="s">
        <v>105</v>
      </c>
      <c r="B55" s="8" t="s">
        <v>57</v>
      </c>
      <c r="C55" s="79"/>
    </row>
    <row r="56" spans="1:3" ht="12" customHeight="1" thickBot="1" x14ac:dyDescent="0.3">
      <c r="A56" s="448" t="s">
        <v>106</v>
      </c>
      <c r="B56" s="8" t="s">
        <v>523</v>
      </c>
      <c r="C56" s="79"/>
    </row>
    <row r="57" spans="1:3" ht="15.15" customHeight="1" thickBot="1" x14ac:dyDescent="0.3">
      <c r="A57" s="200" t="s">
        <v>20</v>
      </c>
      <c r="B57" s="123" t="s">
        <v>13</v>
      </c>
      <c r="C57" s="342"/>
    </row>
    <row r="58" spans="1:3" ht="13.8" thickBot="1" x14ac:dyDescent="0.3">
      <c r="A58" s="200" t="s">
        <v>21</v>
      </c>
      <c r="B58" s="242" t="s">
        <v>528</v>
      </c>
      <c r="C58" s="364">
        <f>+C46+C52+C57</f>
        <v>0</v>
      </c>
    </row>
    <row r="59" spans="1:3" ht="15.15" customHeight="1" thickBot="1" x14ac:dyDescent="0.3">
      <c r="C59" s="624">
        <f>C42-C58</f>
        <v>0</v>
      </c>
    </row>
    <row r="60" spans="1:3" ht="14.4" customHeight="1" thickBot="1" x14ac:dyDescent="0.3">
      <c r="A60" s="245" t="s">
        <v>518</v>
      </c>
      <c r="B60" s="246"/>
      <c r="C60" s="120"/>
    </row>
    <row r="61" spans="1:3" ht="13.8" thickBot="1" x14ac:dyDescent="0.3">
      <c r="A61" s="245" t="s">
        <v>205</v>
      </c>
      <c r="B61" s="246"/>
      <c r="C61" s="120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C60"/>
  <sheetViews>
    <sheetView view="pageBreakPreview" topLeftCell="A26" zoomScaleNormal="100" zoomScaleSheetLayoutView="100" workbookViewId="0">
      <selection activeCell="C68" sqref="C68"/>
    </sheetView>
  </sheetViews>
  <sheetFormatPr defaultColWidth="9.33203125" defaultRowHeight="13.2" x14ac:dyDescent="0.25"/>
  <cols>
    <col min="1" max="1" width="13.77734375" style="243" customWidth="1"/>
    <col min="2" max="2" width="79.109375" style="244" customWidth="1"/>
    <col min="3" max="3" width="25" style="244" customWidth="1"/>
    <col min="4" max="16384" width="9.33203125" style="244"/>
  </cols>
  <sheetData>
    <row r="1" spans="1:3" s="224" customFormat="1" ht="21.15" customHeight="1" thickBot="1" x14ac:dyDescent="0.3">
      <c r="A1" s="223"/>
      <c r="B1" s="225"/>
      <c r="C1" s="589" t="str">
        <f>CONCATENATE("9.3. melléklet ",ALAPADATOK!A7," ",ALAPADATOK!B7," ",ALAPADATOK!C7," ",ALAPADATOK!D7," ",ALAPADATOK!E7," ",ALAPADATOK!F7," ",ALAPADATOK!G7," ",ALAPADATOK!H7)</f>
        <v>9.3. melléklet a … / 2019 ( VI. …. ) önkormányzati rendelethez</v>
      </c>
    </row>
    <row r="2" spans="1:3" s="452" customFormat="1" ht="34.200000000000003" x14ac:dyDescent="0.25">
      <c r="A2" s="404" t="s">
        <v>203</v>
      </c>
      <c r="B2" s="648" t="str">
        <f>CONCATENATE(ALAPADATOK!B13)</f>
        <v>Hercegkúti Konyha</v>
      </c>
      <c r="C2" s="365" t="s">
        <v>59</v>
      </c>
    </row>
    <row r="3" spans="1:3" s="452" customFormat="1" ht="23.4" thickBot="1" x14ac:dyDescent="0.3">
      <c r="A3" s="446" t="s">
        <v>202</v>
      </c>
      <c r="B3" s="588" t="s">
        <v>397</v>
      </c>
      <c r="C3" s="366" t="s">
        <v>53</v>
      </c>
    </row>
    <row r="4" spans="1:3" s="453" customFormat="1" ht="15.9" customHeight="1" thickBot="1" x14ac:dyDescent="0.35">
      <c r="A4" s="226"/>
      <c r="B4" s="226"/>
      <c r="C4" s="227" t="str">
        <f>'KV_9.2.3.sz.mell'!C4</f>
        <v>Forintban!</v>
      </c>
    </row>
    <row r="5" spans="1:3" ht="13.8" thickBot="1" x14ac:dyDescent="0.3">
      <c r="A5" s="405" t="s">
        <v>204</v>
      </c>
      <c r="B5" s="228" t="s">
        <v>562</v>
      </c>
      <c r="C5" s="229" t="s">
        <v>54</v>
      </c>
    </row>
    <row r="6" spans="1:3" s="454" customFormat="1" ht="12.9" customHeight="1" thickBot="1" x14ac:dyDescent="0.3">
      <c r="A6" s="192"/>
      <c r="B6" s="193" t="s">
        <v>492</v>
      </c>
      <c r="C6" s="194" t="s">
        <v>493</v>
      </c>
    </row>
    <row r="7" spans="1:3" s="454" customFormat="1" ht="15.9" customHeight="1" thickBot="1" x14ac:dyDescent="0.3">
      <c r="A7" s="230"/>
      <c r="B7" s="231" t="s">
        <v>55</v>
      </c>
      <c r="C7" s="232"/>
    </row>
    <row r="8" spans="1:3" s="367" customFormat="1" ht="12" customHeight="1" thickBot="1" x14ac:dyDescent="0.3">
      <c r="A8" s="192" t="s">
        <v>18</v>
      </c>
      <c r="B8" s="233" t="s">
        <v>519</v>
      </c>
      <c r="C8" s="316">
        <f>SUM(C9:C19)</f>
        <v>11324420</v>
      </c>
    </row>
    <row r="9" spans="1:3" s="367" customFormat="1" ht="12" customHeight="1" x14ac:dyDescent="0.25">
      <c r="A9" s="447" t="s">
        <v>97</v>
      </c>
      <c r="B9" s="10" t="s">
        <v>276</v>
      </c>
      <c r="C9" s="357"/>
    </row>
    <row r="10" spans="1:3" s="367" customFormat="1" ht="12" customHeight="1" x14ac:dyDescent="0.25">
      <c r="A10" s="448" t="s">
        <v>98</v>
      </c>
      <c r="B10" s="8" t="s">
        <v>277</v>
      </c>
      <c r="C10" s="314">
        <v>2422900</v>
      </c>
    </row>
    <row r="11" spans="1:3" s="367" customFormat="1" ht="12" customHeight="1" x14ac:dyDescent="0.25">
      <c r="A11" s="448" t="s">
        <v>99</v>
      </c>
      <c r="B11" s="8" t="s">
        <v>278</v>
      </c>
      <c r="C11" s="314"/>
    </row>
    <row r="12" spans="1:3" s="367" customFormat="1" ht="12" customHeight="1" x14ac:dyDescent="0.25">
      <c r="A12" s="448" t="s">
        <v>100</v>
      </c>
      <c r="B12" s="8" t="s">
        <v>279</v>
      </c>
      <c r="C12" s="314"/>
    </row>
    <row r="13" spans="1:3" s="367" customFormat="1" ht="12" customHeight="1" x14ac:dyDescent="0.25">
      <c r="A13" s="448" t="s">
        <v>147</v>
      </c>
      <c r="B13" s="8" t="s">
        <v>280</v>
      </c>
      <c r="C13" s="314">
        <v>6506544</v>
      </c>
    </row>
    <row r="14" spans="1:3" s="367" customFormat="1" ht="12" customHeight="1" x14ac:dyDescent="0.25">
      <c r="A14" s="448" t="s">
        <v>101</v>
      </c>
      <c r="B14" s="8" t="s">
        <v>398</v>
      </c>
      <c r="C14" s="314">
        <v>2394976</v>
      </c>
    </row>
    <row r="15" spans="1:3" s="367" customFormat="1" ht="12" customHeight="1" x14ac:dyDescent="0.25">
      <c r="A15" s="448" t="s">
        <v>102</v>
      </c>
      <c r="B15" s="7" t="s">
        <v>399</v>
      </c>
      <c r="C15" s="314"/>
    </row>
    <row r="16" spans="1:3" s="367" customFormat="1" ht="12" customHeight="1" x14ac:dyDescent="0.25">
      <c r="A16" s="448" t="s">
        <v>112</v>
      </c>
      <c r="B16" s="8" t="s">
        <v>283</v>
      </c>
      <c r="C16" s="358"/>
    </row>
    <row r="17" spans="1:3" s="455" customFormat="1" ht="12" customHeight="1" x14ac:dyDescent="0.25">
      <c r="A17" s="448" t="s">
        <v>113</v>
      </c>
      <c r="B17" s="8" t="s">
        <v>284</v>
      </c>
      <c r="C17" s="314"/>
    </row>
    <row r="18" spans="1:3" s="455" customFormat="1" ht="12" customHeight="1" x14ac:dyDescent="0.25">
      <c r="A18" s="448" t="s">
        <v>114</v>
      </c>
      <c r="B18" s="8" t="s">
        <v>435</v>
      </c>
      <c r="C18" s="315"/>
    </row>
    <row r="19" spans="1:3" s="455" customFormat="1" ht="12" customHeight="1" thickBot="1" x14ac:dyDescent="0.3">
      <c r="A19" s="448" t="s">
        <v>115</v>
      </c>
      <c r="B19" s="7" t="s">
        <v>285</v>
      </c>
      <c r="C19" s="315"/>
    </row>
    <row r="20" spans="1:3" s="367" customFormat="1" ht="12" customHeight="1" thickBot="1" x14ac:dyDescent="0.3">
      <c r="A20" s="192" t="s">
        <v>19</v>
      </c>
      <c r="B20" s="233" t="s">
        <v>400</v>
      </c>
      <c r="C20" s="316">
        <f>SUM(C21:C23)</f>
        <v>0</v>
      </c>
    </row>
    <row r="21" spans="1:3" s="455" customFormat="1" ht="12" customHeight="1" x14ac:dyDescent="0.25">
      <c r="A21" s="448" t="s">
        <v>103</v>
      </c>
      <c r="B21" s="9" t="s">
        <v>257</v>
      </c>
      <c r="C21" s="314"/>
    </row>
    <row r="22" spans="1:3" s="455" customFormat="1" ht="12" customHeight="1" x14ac:dyDescent="0.25">
      <c r="A22" s="448" t="s">
        <v>104</v>
      </c>
      <c r="B22" s="8" t="s">
        <v>401</v>
      </c>
      <c r="C22" s="314"/>
    </row>
    <row r="23" spans="1:3" s="455" customFormat="1" ht="12" customHeight="1" x14ac:dyDescent="0.25">
      <c r="A23" s="448" t="s">
        <v>105</v>
      </c>
      <c r="B23" s="8" t="s">
        <v>402</v>
      </c>
      <c r="C23" s="314"/>
    </row>
    <row r="24" spans="1:3" s="455" customFormat="1" ht="12" customHeight="1" thickBot="1" x14ac:dyDescent="0.3">
      <c r="A24" s="448" t="s">
        <v>106</v>
      </c>
      <c r="B24" s="8" t="s">
        <v>524</v>
      </c>
      <c r="C24" s="314"/>
    </row>
    <row r="25" spans="1:3" s="455" customFormat="1" ht="12" customHeight="1" thickBot="1" x14ac:dyDescent="0.3">
      <c r="A25" s="200" t="s">
        <v>20</v>
      </c>
      <c r="B25" s="123" t="s">
        <v>173</v>
      </c>
      <c r="C25" s="342"/>
    </row>
    <row r="26" spans="1:3" s="455" customFormat="1" ht="12" customHeight="1" thickBot="1" x14ac:dyDescent="0.3">
      <c r="A26" s="200" t="s">
        <v>21</v>
      </c>
      <c r="B26" s="123" t="s">
        <v>403</v>
      </c>
      <c r="C26" s="316">
        <f>+C27+C28</f>
        <v>0</v>
      </c>
    </row>
    <row r="27" spans="1:3" s="455" customFormat="1" ht="12" customHeight="1" x14ac:dyDescent="0.25">
      <c r="A27" s="449" t="s">
        <v>267</v>
      </c>
      <c r="B27" s="450" t="s">
        <v>401</v>
      </c>
      <c r="C27" s="76"/>
    </row>
    <row r="28" spans="1:3" s="455" customFormat="1" ht="12" customHeight="1" x14ac:dyDescent="0.25">
      <c r="A28" s="449" t="s">
        <v>268</v>
      </c>
      <c r="B28" s="451" t="s">
        <v>404</v>
      </c>
      <c r="C28" s="317"/>
    </row>
    <row r="29" spans="1:3" s="455" customFormat="1" ht="12" customHeight="1" thickBot="1" x14ac:dyDescent="0.3">
      <c r="A29" s="448" t="s">
        <v>269</v>
      </c>
      <c r="B29" s="139" t="s">
        <v>525</v>
      </c>
      <c r="C29" s="83"/>
    </row>
    <row r="30" spans="1:3" s="455" customFormat="1" ht="12" customHeight="1" thickBot="1" x14ac:dyDescent="0.3">
      <c r="A30" s="200" t="s">
        <v>22</v>
      </c>
      <c r="B30" s="123" t="s">
        <v>405</v>
      </c>
      <c r="C30" s="316">
        <f>+C31+C32+C33</f>
        <v>0</v>
      </c>
    </row>
    <row r="31" spans="1:3" s="455" customFormat="1" ht="12" customHeight="1" x14ac:dyDescent="0.25">
      <c r="A31" s="449" t="s">
        <v>90</v>
      </c>
      <c r="B31" s="450" t="s">
        <v>290</v>
      </c>
      <c r="C31" s="76"/>
    </row>
    <row r="32" spans="1:3" s="455" customFormat="1" ht="12" customHeight="1" x14ac:dyDescent="0.25">
      <c r="A32" s="449" t="s">
        <v>91</v>
      </c>
      <c r="B32" s="451" t="s">
        <v>291</v>
      </c>
      <c r="C32" s="317"/>
    </row>
    <row r="33" spans="1:3" s="455" customFormat="1" ht="12" customHeight="1" thickBot="1" x14ac:dyDescent="0.3">
      <c r="A33" s="448" t="s">
        <v>92</v>
      </c>
      <c r="B33" s="139" t="s">
        <v>292</v>
      </c>
      <c r="C33" s="83"/>
    </row>
    <row r="34" spans="1:3" s="367" customFormat="1" ht="12" customHeight="1" thickBot="1" x14ac:dyDescent="0.3">
      <c r="A34" s="200" t="s">
        <v>23</v>
      </c>
      <c r="B34" s="123" t="s">
        <v>375</v>
      </c>
      <c r="C34" s="342"/>
    </row>
    <row r="35" spans="1:3" s="367" customFormat="1" ht="12" customHeight="1" thickBot="1" x14ac:dyDescent="0.3">
      <c r="A35" s="200" t="s">
        <v>24</v>
      </c>
      <c r="B35" s="123" t="s">
        <v>406</v>
      </c>
      <c r="C35" s="359"/>
    </row>
    <row r="36" spans="1:3" s="367" customFormat="1" ht="12" customHeight="1" thickBot="1" x14ac:dyDescent="0.3">
      <c r="A36" s="192" t="s">
        <v>25</v>
      </c>
      <c r="B36" s="123" t="s">
        <v>526</v>
      </c>
      <c r="C36" s="360">
        <f>+C8+C20+C25+C26+C30+C34+C35</f>
        <v>11324420</v>
      </c>
    </row>
    <row r="37" spans="1:3" s="367" customFormat="1" ht="12" customHeight="1" thickBot="1" x14ac:dyDescent="0.3">
      <c r="A37" s="234" t="s">
        <v>26</v>
      </c>
      <c r="B37" s="123" t="s">
        <v>408</v>
      </c>
      <c r="C37" s="360">
        <f>+C38+C39+C40</f>
        <v>17440364</v>
      </c>
    </row>
    <row r="38" spans="1:3" s="367" customFormat="1" ht="12" customHeight="1" x14ac:dyDescent="0.25">
      <c r="A38" s="449" t="s">
        <v>409</v>
      </c>
      <c r="B38" s="450" t="s">
        <v>235</v>
      </c>
      <c r="C38" s="76">
        <v>60200</v>
      </c>
    </row>
    <row r="39" spans="1:3" s="367" customFormat="1" ht="12" customHeight="1" x14ac:dyDescent="0.25">
      <c r="A39" s="449" t="s">
        <v>410</v>
      </c>
      <c r="B39" s="451" t="s">
        <v>2</v>
      </c>
      <c r="C39" s="317"/>
    </row>
    <row r="40" spans="1:3" s="455" customFormat="1" ht="12" customHeight="1" thickBot="1" x14ac:dyDescent="0.3">
      <c r="A40" s="448" t="s">
        <v>411</v>
      </c>
      <c r="B40" s="139" t="s">
        <v>412</v>
      </c>
      <c r="C40" s="83">
        <v>17380164</v>
      </c>
    </row>
    <row r="41" spans="1:3" s="455" customFormat="1" ht="15.15" customHeight="1" thickBot="1" x14ac:dyDescent="0.25">
      <c r="A41" s="234" t="s">
        <v>27</v>
      </c>
      <c r="B41" s="235" t="s">
        <v>413</v>
      </c>
      <c r="C41" s="363">
        <f>+C36+C37</f>
        <v>28764784</v>
      </c>
    </row>
    <row r="42" spans="1:3" s="455" customFormat="1" ht="15.15" customHeight="1" x14ac:dyDescent="0.25">
      <c r="A42" s="236"/>
      <c r="B42" s="237"/>
      <c r="C42" s="361"/>
    </row>
    <row r="43" spans="1:3" ht="13.8" thickBot="1" x14ac:dyDescent="0.3">
      <c r="A43" s="238"/>
      <c r="B43" s="239"/>
      <c r="C43" s="362"/>
    </row>
    <row r="44" spans="1:3" s="454" customFormat="1" ht="16.5" customHeight="1" thickBot="1" x14ac:dyDescent="0.3">
      <c r="A44" s="240"/>
      <c r="B44" s="241" t="s">
        <v>56</v>
      </c>
      <c r="C44" s="363"/>
    </row>
    <row r="45" spans="1:3" s="456" customFormat="1" ht="12" customHeight="1" thickBot="1" x14ac:dyDescent="0.3">
      <c r="A45" s="200" t="s">
        <v>18</v>
      </c>
      <c r="B45" s="123" t="s">
        <v>414</v>
      </c>
      <c r="C45" s="316">
        <f>SUM(C46:C50)</f>
        <v>28764784</v>
      </c>
    </row>
    <row r="46" spans="1:3" ht="12" customHeight="1" x14ac:dyDescent="0.25">
      <c r="A46" s="448" t="s">
        <v>97</v>
      </c>
      <c r="B46" s="9" t="s">
        <v>49</v>
      </c>
      <c r="C46" s="76">
        <v>10214000</v>
      </c>
    </row>
    <row r="47" spans="1:3" ht="12" customHeight="1" x14ac:dyDescent="0.25">
      <c r="A47" s="448" t="s">
        <v>98</v>
      </c>
      <c r="B47" s="8" t="s">
        <v>182</v>
      </c>
      <c r="C47" s="79">
        <v>1981980</v>
      </c>
    </row>
    <row r="48" spans="1:3" ht="12" customHeight="1" x14ac:dyDescent="0.25">
      <c r="A48" s="448" t="s">
        <v>99</v>
      </c>
      <c r="B48" s="8" t="s">
        <v>139</v>
      </c>
      <c r="C48" s="79">
        <v>16568804</v>
      </c>
    </row>
    <row r="49" spans="1:3" ht="12" customHeight="1" x14ac:dyDescent="0.25">
      <c r="A49" s="448" t="s">
        <v>100</v>
      </c>
      <c r="B49" s="8" t="s">
        <v>183</v>
      </c>
      <c r="C49" s="79"/>
    </row>
    <row r="50" spans="1:3" ht="12" customHeight="1" thickBot="1" x14ac:dyDescent="0.3">
      <c r="A50" s="448" t="s">
        <v>147</v>
      </c>
      <c r="B50" s="8" t="s">
        <v>184</v>
      </c>
      <c r="C50" s="79"/>
    </row>
    <row r="51" spans="1:3" ht="12" customHeight="1" thickBot="1" x14ac:dyDescent="0.3">
      <c r="A51" s="200" t="s">
        <v>19</v>
      </c>
      <c r="B51" s="123" t="s">
        <v>415</v>
      </c>
      <c r="C51" s="316">
        <f>SUM(C52:C54)</f>
        <v>0</v>
      </c>
    </row>
    <row r="52" spans="1:3" s="456" customFormat="1" ht="12" customHeight="1" x14ac:dyDescent="0.25">
      <c r="A52" s="448" t="s">
        <v>103</v>
      </c>
      <c r="B52" s="9" t="s">
        <v>229</v>
      </c>
      <c r="C52" s="76"/>
    </row>
    <row r="53" spans="1:3" ht="12" customHeight="1" x14ac:dyDescent="0.25">
      <c r="A53" s="448" t="s">
        <v>104</v>
      </c>
      <c r="B53" s="8" t="s">
        <v>186</v>
      </c>
      <c r="C53" s="79"/>
    </row>
    <row r="54" spans="1:3" ht="12" customHeight="1" x14ac:dyDescent="0.25">
      <c r="A54" s="448" t="s">
        <v>105</v>
      </c>
      <c r="B54" s="8" t="s">
        <v>57</v>
      </c>
      <c r="C54" s="79"/>
    </row>
    <row r="55" spans="1:3" ht="12" customHeight="1" thickBot="1" x14ac:dyDescent="0.3">
      <c r="A55" s="448" t="s">
        <v>106</v>
      </c>
      <c r="B55" s="8" t="s">
        <v>523</v>
      </c>
      <c r="C55" s="79"/>
    </row>
    <row r="56" spans="1:3" ht="15.15" customHeight="1" thickBot="1" x14ac:dyDescent="0.3">
      <c r="A56" s="200" t="s">
        <v>20</v>
      </c>
      <c r="B56" s="123" t="s">
        <v>13</v>
      </c>
      <c r="C56" s="342"/>
    </row>
    <row r="57" spans="1:3" ht="13.8" thickBot="1" x14ac:dyDescent="0.3">
      <c r="A57" s="200" t="s">
        <v>21</v>
      </c>
      <c r="B57" s="242" t="s">
        <v>528</v>
      </c>
      <c r="C57" s="364">
        <f>+C45+C51+C56</f>
        <v>28764784</v>
      </c>
    </row>
    <row r="58" spans="1:3" ht="15.15" customHeight="1" thickBot="1" x14ac:dyDescent="0.3">
      <c r="C58" s="624">
        <f>C41-C57</f>
        <v>0</v>
      </c>
    </row>
    <row r="59" spans="1:3" ht="14.4" customHeight="1" thickBot="1" x14ac:dyDescent="0.3">
      <c r="A59" s="245" t="s">
        <v>518</v>
      </c>
      <c r="B59" s="246"/>
      <c r="C59" s="120">
        <v>4</v>
      </c>
    </row>
    <row r="60" spans="1:3" ht="13.8" thickBot="1" x14ac:dyDescent="0.3">
      <c r="A60" s="245" t="s">
        <v>205</v>
      </c>
      <c r="B60" s="246"/>
      <c r="C60" s="120">
        <v>0</v>
      </c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C60"/>
  <sheetViews>
    <sheetView view="pageBreakPreview" zoomScaleNormal="100" zoomScaleSheetLayoutView="100" workbookViewId="0">
      <selection activeCell="C68" sqref="C68"/>
    </sheetView>
  </sheetViews>
  <sheetFormatPr defaultColWidth="9.33203125" defaultRowHeight="13.2" x14ac:dyDescent="0.25"/>
  <cols>
    <col min="1" max="1" width="13.77734375" style="243" customWidth="1"/>
    <col min="2" max="2" width="79.109375" style="244" customWidth="1"/>
    <col min="3" max="3" width="25" style="244" customWidth="1"/>
    <col min="4" max="16384" width="9.33203125" style="244"/>
  </cols>
  <sheetData>
    <row r="1" spans="1:3" s="224" customFormat="1" ht="21.15" customHeight="1" thickBot="1" x14ac:dyDescent="0.3">
      <c r="A1" s="223"/>
      <c r="B1" s="225"/>
      <c r="C1" s="589" t="str">
        <f>CONCATENATE("9.3.1. melléklet ",ALAPADATOK!A7," ",ALAPADATOK!B7," ",ALAPADATOK!C7," ",ALAPADATOK!D7," ",ALAPADATOK!E7," ",ALAPADATOK!F7," ",ALAPADATOK!G7," ",ALAPADATOK!H7)</f>
        <v>9.3.1. melléklet a … / 2019 ( VI. …. ) önkormányzati rendelethez</v>
      </c>
    </row>
    <row r="2" spans="1:3" s="452" customFormat="1" ht="34.200000000000003" x14ac:dyDescent="0.25">
      <c r="A2" s="404" t="s">
        <v>203</v>
      </c>
      <c r="B2" s="587" t="str">
        <f>CONCATENATE('KV_9.3.sz.mell'!B2)</f>
        <v>Hercegkúti Konyha</v>
      </c>
      <c r="C2" s="365" t="s">
        <v>59</v>
      </c>
    </row>
    <row r="3" spans="1:3" s="452" customFormat="1" ht="23.4" thickBot="1" x14ac:dyDescent="0.3">
      <c r="A3" s="446" t="s">
        <v>202</v>
      </c>
      <c r="B3" s="588" t="s">
        <v>416</v>
      </c>
      <c r="C3" s="366" t="s">
        <v>58</v>
      </c>
    </row>
    <row r="4" spans="1:3" s="453" customFormat="1" ht="15.9" customHeight="1" thickBot="1" x14ac:dyDescent="0.35">
      <c r="A4" s="226"/>
      <c r="B4" s="226"/>
      <c r="C4" s="227" t="str">
        <f>'KV_9.3.sz.mell'!C4</f>
        <v>Forintban!</v>
      </c>
    </row>
    <row r="5" spans="1:3" ht="13.8" thickBot="1" x14ac:dyDescent="0.3">
      <c r="A5" s="405" t="s">
        <v>204</v>
      </c>
      <c r="B5" s="228" t="s">
        <v>562</v>
      </c>
      <c r="C5" s="229" t="s">
        <v>54</v>
      </c>
    </row>
    <row r="6" spans="1:3" s="454" customFormat="1" ht="12.9" customHeight="1" thickBot="1" x14ac:dyDescent="0.3">
      <c r="A6" s="192"/>
      <c r="B6" s="193" t="s">
        <v>492</v>
      </c>
      <c r="C6" s="194" t="s">
        <v>493</v>
      </c>
    </row>
    <row r="7" spans="1:3" s="454" customFormat="1" ht="15.9" customHeight="1" thickBot="1" x14ac:dyDescent="0.3">
      <c r="A7" s="230"/>
      <c r="B7" s="231" t="s">
        <v>55</v>
      </c>
      <c r="C7" s="232"/>
    </row>
    <row r="8" spans="1:3" s="367" customFormat="1" ht="12" customHeight="1" thickBot="1" x14ac:dyDescent="0.3">
      <c r="A8" s="192" t="s">
        <v>18</v>
      </c>
      <c r="B8" s="233" t="s">
        <v>519</v>
      </c>
      <c r="C8" s="316">
        <f>SUM(C9:C19)</f>
        <v>11324420</v>
      </c>
    </row>
    <row r="9" spans="1:3" s="367" customFormat="1" ht="12" customHeight="1" thickBot="1" x14ac:dyDescent="0.3">
      <c r="A9" s="447" t="s">
        <v>97</v>
      </c>
      <c r="B9" s="10" t="s">
        <v>276</v>
      </c>
      <c r="C9" s="357">
        <f>'KV_9.3.sz.mell'!C9</f>
        <v>0</v>
      </c>
    </row>
    <row r="10" spans="1:3" s="367" customFormat="1" ht="12" customHeight="1" thickBot="1" x14ac:dyDescent="0.3">
      <c r="A10" s="448" t="s">
        <v>98</v>
      </c>
      <c r="B10" s="8" t="s">
        <v>277</v>
      </c>
      <c r="C10" s="357">
        <f>'KV_9.3.sz.mell'!C10</f>
        <v>2422900</v>
      </c>
    </row>
    <row r="11" spans="1:3" s="367" customFormat="1" ht="12" customHeight="1" thickBot="1" x14ac:dyDescent="0.3">
      <c r="A11" s="448" t="s">
        <v>99</v>
      </c>
      <c r="B11" s="8" t="s">
        <v>278</v>
      </c>
      <c r="C11" s="357">
        <f>'KV_9.3.sz.mell'!C11</f>
        <v>0</v>
      </c>
    </row>
    <row r="12" spans="1:3" s="367" customFormat="1" ht="12" customHeight="1" thickBot="1" x14ac:dyDescent="0.3">
      <c r="A12" s="448" t="s">
        <v>100</v>
      </c>
      <c r="B12" s="8" t="s">
        <v>279</v>
      </c>
      <c r="C12" s="357">
        <f>'KV_9.3.sz.mell'!C12</f>
        <v>0</v>
      </c>
    </row>
    <row r="13" spans="1:3" s="367" customFormat="1" ht="12" customHeight="1" thickBot="1" x14ac:dyDescent="0.3">
      <c r="A13" s="448" t="s">
        <v>147</v>
      </c>
      <c r="B13" s="8" t="s">
        <v>280</v>
      </c>
      <c r="C13" s="357">
        <f>'KV_9.3.sz.mell'!C13</f>
        <v>6506544</v>
      </c>
    </row>
    <row r="14" spans="1:3" s="367" customFormat="1" ht="12" customHeight="1" thickBot="1" x14ac:dyDescent="0.3">
      <c r="A14" s="448" t="s">
        <v>101</v>
      </c>
      <c r="B14" s="8" t="s">
        <v>398</v>
      </c>
      <c r="C14" s="357">
        <f>'KV_9.3.sz.mell'!C14</f>
        <v>2394976</v>
      </c>
    </row>
    <row r="15" spans="1:3" s="367" customFormat="1" ht="12" customHeight="1" thickBot="1" x14ac:dyDescent="0.3">
      <c r="A15" s="448" t="s">
        <v>102</v>
      </c>
      <c r="B15" s="7" t="s">
        <v>399</v>
      </c>
      <c r="C15" s="357">
        <f>'KV_9.3.sz.mell'!C15</f>
        <v>0</v>
      </c>
    </row>
    <row r="16" spans="1:3" s="367" customFormat="1" ht="12" customHeight="1" thickBot="1" x14ac:dyDescent="0.3">
      <c r="A16" s="448" t="s">
        <v>112</v>
      </c>
      <c r="B16" s="8" t="s">
        <v>283</v>
      </c>
      <c r="C16" s="357">
        <f>'KV_9.3.sz.mell'!C16</f>
        <v>0</v>
      </c>
    </row>
    <row r="17" spans="1:3" s="455" customFormat="1" ht="12" customHeight="1" thickBot="1" x14ac:dyDescent="0.3">
      <c r="A17" s="448" t="s">
        <v>113</v>
      </c>
      <c r="B17" s="8" t="s">
        <v>284</v>
      </c>
      <c r="C17" s="357">
        <f>'KV_9.3.sz.mell'!C17</f>
        <v>0</v>
      </c>
    </row>
    <row r="18" spans="1:3" s="455" customFormat="1" ht="12" customHeight="1" thickBot="1" x14ac:dyDescent="0.3">
      <c r="A18" s="448" t="s">
        <v>114</v>
      </c>
      <c r="B18" s="8" t="s">
        <v>435</v>
      </c>
      <c r="C18" s="357">
        <f>'KV_9.3.sz.mell'!C18</f>
        <v>0</v>
      </c>
    </row>
    <row r="19" spans="1:3" s="455" customFormat="1" ht="12" customHeight="1" thickBot="1" x14ac:dyDescent="0.3">
      <c r="A19" s="448" t="s">
        <v>115</v>
      </c>
      <c r="B19" s="7" t="s">
        <v>285</v>
      </c>
      <c r="C19" s="357">
        <f>'KV_9.3.sz.mell'!C19</f>
        <v>0</v>
      </c>
    </row>
    <row r="20" spans="1:3" s="367" customFormat="1" ht="12" customHeight="1" thickBot="1" x14ac:dyDescent="0.3">
      <c r="A20" s="192" t="s">
        <v>19</v>
      </c>
      <c r="B20" s="233" t="s">
        <v>400</v>
      </c>
      <c r="C20" s="316">
        <f>SUM(C21:C23)</f>
        <v>0</v>
      </c>
    </row>
    <row r="21" spans="1:3" s="455" customFormat="1" ht="12" customHeight="1" thickBot="1" x14ac:dyDescent="0.3">
      <c r="A21" s="448" t="s">
        <v>103</v>
      </c>
      <c r="B21" s="9" t="s">
        <v>257</v>
      </c>
      <c r="C21" s="357">
        <f>'KV_9.3.sz.mell'!C21</f>
        <v>0</v>
      </c>
    </row>
    <row r="22" spans="1:3" s="455" customFormat="1" ht="12" customHeight="1" thickBot="1" x14ac:dyDescent="0.3">
      <c r="A22" s="448" t="s">
        <v>104</v>
      </c>
      <c r="B22" s="8" t="s">
        <v>401</v>
      </c>
      <c r="C22" s="357">
        <f>'KV_9.3.sz.mell'!C22</f>
        <v>0</v>
      </c>
    </row>
    <row r="23" spans="1:3" s="455" customFormat="1" ht="12" customHeight="1" thickBot="1" x14ac:dyDescent="0.3">
      <c r="A23" s="448" t="s">
        <v>105</v>
      </c>
      <c r="B23" s="8" t="s">
        <v>402</v>
      </c>
      <c r="C23" s="357">
        <f>'KV_9.3.sz.mell'!C23</f>
        <v>0</v>
      </c>
    </row>
    <row r="24" spans="1:3" s="455" customFormat="1" ht="12" customHeight="1" thickBot="1" x14ac:dyDescent="0.3">
      <c r="A24" s="448" t="s">
        <v>106</v>
      </c>
      <c r="B24" s="8" t="s">
        <v>524</v>
      </c>
      <c r="C24" s="357">
        <f>'KV_9.3.sz.mell'!C24</f>
        <v>0</v>
      </c>
    </row>
    <row r="25" spans="1:3" s="455" customFormat="1" ht="12" customHeight="1" thickBot="1" x14ac:dyDescent="0.3">
      <c r="A25" s="200" t="s">
        <v>20</v>
      </c>
      <c r="B25" s="123" t="s">
        <v>173</v>
      </c>
      <c r="C25" s="342"/>
    </row>
    <row r="26" spans="1:3" s="455" customFormat="1" ht="12" customHeight="1" thickBot="1" x14ac:dyDescent="0.3">
      <c r="A26" s="200" t="s">
        <v>21</v>
      </c>
      <c r="B26" s="123" t="s">
        <v>403</v>
      </c>
      <c r="C26" s="316">
        <f>+C27+C28</f>
        <v>0</v>
      </c>
    </row>
    <row r="27" spans="1:3" s="455" customFormat="1" ht="12" customHeight="1" thickBot="1" x14ac:dyDescent="0.3">
      <c r="A27" s="449" t="s">
        <v>267</v>
      </c>
      <c r="B27" s="450" t="s">
        <v>401</v>
      </c>
      <c r="C27" s="357">
        <f>'KV_9.3.sz.mell'!C27</f>
        <v>0</v>
      </c>
    </row>
    <row r="28" spans="1:3" s="455" customFormat="1" ht="12" customHeight="1" thickBot="1" x14ac:dyDescent="0.3">
      <c r="A28" s="449" t="s">
        <v>268</v>
      </c>
      <c r="B28" s="451" t="s">
        <v>404</v>
      </c>
      <c r="C28" s="357">
        <f>'KV_9.3.sz.mell'!C28</f>
        <v>0</v>
      </c>
    </row>
    <row r="29" spans="1:3" s="455" customFormat="1" ht="12" customHeight="1" thickBot="1" x14ac:dyDescent="0.3">
      <c r="A29" s="448" t="s">
        <v>269</v>
      </c>
      <c r="B29" s="139" t="s">
        <v>525</v>
      </c>
      <c r="C29" s="357">
        <f>'KV_9.3.sz.mell'!C29</f>
        <v>0</v>
      </c>
    </row>
    <row r="30" spans="1:3" s="455" customFormat="1" ht="12" customHeight="1" thickBot="1" x14ac:dyDescent="0.3">
      <c r="A30" s="200" t="s">
        <v>22</v>
      </c>
      <c r="B30" s="123" t="s">
        <v>405</v>
      </c>
      <c r="C30" s="316">
        <f>+C31+C32+C33</f>
        <v>0</v>
      </c>
    </row>
    <row r="31" spans="1:3" s="455" customFormat="1" ht="12" customHeight="1" thickBot="1" x14ac:dyDescent="0.3">
      <c r="A31" s="449" t="s">
        <v>90</v>
      </c>
      <c r="B31" s="450" t="s">
        <v>290</v>
      </c>
      <c r="C31" s="357">
        <f>'KV_9.3.sz.mell'!C31</f>
        <v>0</v>
      </c>
    </row>
    <row r="32" spans="1:3" s="455" customFormat="1" ht="12" customHeight="1" thickBot="1" x14ac:dyDescent="0.3">
      <c r="A32" s="449" t="s">
        <v>91</v>
      </c>
      <c r="B32" s="451" t="s">
        <v>291</v>
      </c>
      <c r="C32" s="357">
        <f>'KV_9.3.sz.mell'!C32</f>
        <v>0</v>
      </c>
    </row>
    <row r="33" spans="1:3" s="455" customFormat="1" ht="12" customHeight="1" thickBot="1" x14ac:dyDescent="0.3">
      <c r="A33" s="448" t="s">
        <v>92</v>
      </c>
      <c r="B33" s="139" t="s">
        <v>292</v>
      </c>
      <c r="C33" s="357">
        <f>'KV_9.3.sz.mell'!C33</f>
        <v>0</v>
      </c>
    </row>
    <row r="34" spans="1:3" s="367" customFormat="1" ht="12" customHeight="1" thickBot="1" x14ac:dyDescent="0.3">
      <c r="A34" s="200" t="s">
        <v>23</v>
      </c>
      <c r="B34" s="123" t="s">
        <v>375</v>
      </c>
      <c r="C34" s="342"/>
    </row>
    <row r="35" spans="1:3" s="367" customFormat="1" ht="12" customHeight="1" thickBot="1" x14ac:dyDescent="0.3">
      <c r="A35" s="200" t="s">
        <v>24</v>
      </c>
      <c r="B35" s="123" t="s">
        <v>406</v>
      </c>
      <c r="C35" s="359"/>
    </row>
    <row r="36" spans="1:3" s="367" customFormat="1" ht="12" customHeight="1" thickBot="1" x14ac:dyDescent="0.3">
      <c r="A36" s="192" t="s">
        <v>25</v>
      </c>
      <c r="B36" s="123" t="s">
        <v>526</v>
      </c>
      <c r="C36" s="360">
        <f>+C8+C20+C25+C26+C30+C34+C35</f>
        <v>11324420</v>
      </c>
    </row>
    <row r="37" spans="1:3" s="367" customFormat="1" ht="12" customHeight="1" thickBot="1" x14ac:dyDescent="0.3">
      <c r="A37" s="234" t="s">
        <v>26</v>
      </c>
      <c r="B37" s="123" t="s">
        <v>408</v>
      </c>
      <c r="C37" s="360">
        <f>+C38+C39+C40</f>
        <v>17440364</v>
      </c>
    </row>
    <row r="38" spans="1:3" s="367" customFormat="1" ht="12" customHeight="1" thickBot="1" x14ac:dyDescent="0.3">
      <c r="A38" s="449" t="s">
        <v>409</v>
      </c>
      <c r="B38" s="450" t="s">
        <v>235</v>
      </c>
      <c r="C38" s="357">
        <f>'KV_9.3.sz.mell'!C38</f>
        <v>60200</v>
      </c>
    </row>
    <row r="39" spans="1:3" s="367" customFormat="1" ht="12" customHeight="1" thickBot="1" x14ac:dyDescent="0.3">
      <c r="A39" s="449" t="s">
        <v>410</v>
      </c>
      <c r="B39" s="451" t="s">
        <v>2</v>
      </c>
      <c r="C39" s="357">
        <f>'KV_9.3.sz.mell'!C39</f>
        <v>0</v>
      </c>
    </row>
    <row r="40" spans="1:3" s="455" customFormat="1" ht="12" customHeight="1" thickBot="1" x14ac:dyDescent="0.3">
      <c r="A40" s="448" t="s">
        <v>411</v>
      </c>
      <c r="B40" s="139" t="s">
        <v>412</v>
      </c>
      <c r="C40" s="357">
        <f>'KV_9.3.sz.mell'!C40</f>
        <v>17380164</v>
      </c>
    </row>
    <row r="41" spans="1:3" s="455" customFormat="1" ht="15.15" customHeight="1" thickBot="1" x14ac:dyDescent="0.25">
      <c r="A41" s="234" t="s">
        <v>27</v>
      </c>
      <c r="B41" s="235" t="s">
        <v>413</v>
      </c>
      <c r="C41" s="363">
        <f>+C36+C37</f>
        <v>28764784</v>
      </c>
    </row>
    <row r="42" spans="1:3" s="455" customFormat="1" ht="15.15" customHeight="1" x14ac:dyDescent="0.25">
      <c r="A42" s="236"/>
      <c r="B42" s="237"/>
      <c r="C42" s="361"/>
    </row>
    <row r="43" spans="1:3" ht="13.8" thickBot="1" x14ac:dyDescent="0.3">
      <c r="A43" s="238"/>
      <c r="B43" s="239"/>
      <c r="C43" s="362"/>
    </row>
    <row r="44" spans="1:3" s="454" customFormat="1" ht="16.5" customHeight="1" thickBot="1" x14ac:dyDescent="0.3">
      <c r="A44" s="240"/>
      <c r="B44" s="241" t="s">
        <v>56</v>
      </c>
      <c r="C44" s="363"/>
    </row>
    <row r="45" spans="1:3" s="456" customFormat="1" ht="12" customHeight="1" thickBot="1" x14ac:dyDescent="0.3">
      <c r="A45" s="200" t="s">
        <v>18</v>
      </c>
      <c r="B45" s="123" t="s">
        <v>414</v>
      </c>
      <c r="C45" s="316">
        <f>SUM(C46:C50)</f>
        <v>28764784</v>
      </c>
    </row>
    <row r="46" spans="1:3" ht="12" customHeight="1" thickBot="1" x14ac:dyDescent="0.3">
      <c r="A46" s="448" t="s">
        <v>97</v>
      </c>
      <c r="B46" s="9" t="s">
        <v>49</v>
      </c>
      <c r="C46" s="357">
        <f>'KV_9.3.sz.mell'!C46</f>
        <v>10214000</v>
      </c>
    </row>
    <row r="47" spans="1:3" ht="12" customHeight="1" thickBot="1" x14ac:dyDescent="0.3">
      <c r="A47" s="448" t="s">
        <v>98</v>
      </c>
      <c r="B47" s="8" t="s">
        <v>182</v>
      </c>
      <c r="C47" s="357">
        <f>'KV_9.3.sz.mell'!C47</f>
        <v>1981980</v>
      </c>
    </row>
    <row r="48" spans="1:3" ht="12" customHeight="1" thickBot="1" x14ac:dyDescent="0.3">
      <c r="A48" s="448" t="s">
        <v>99</v>
      </c>
      <c r="B48" s="8" t="s">
        <v>139</v>
      </c>
      <c r="C48" s="357">
        <f>'KV_9.3.sz.mell'!C48</f>
        <v>16568804</v>
      </c>
    </row>
    <row r="49" spans="1:3" ht="12" customHeight="1" thickBot="1" x14ac:dyDescent="0.3">
      <c r="A49" s="448" t="s">
        <v>100</v>
      </c>
      <c r="B49" s="8" t="s">
        <v>183</v>
      </c>
      <c r="C49" s="357">
        <f>'KV_9.3.sz.mell'!C49</f>
        <v>0</v>
      </c>
    </row>
    <row r="50" spans="1:3" ht="12" customHeight="1" thickBot="1" x14ac:dyDescent="0.3">
      <c r="A50" s="448" t="s">
        <v>147</v>
      </c>
      <c r="B50" s="8" t="s">
        <v>184</v>
      </c>
      <c r="C50" s="357">
        <f>'KV_9.3.sz.mell'!C50</f>
        <v>0</v>
      </c>
    </row>
    <row r="51" spans="1:3" ht="12" customHeight="1" thickBot="1" x14ac:dyDescent="0.3">
      <c r="A51" s="200" t="s">
        <v>19</v>
      </c>
      <c r="B51" s="123" t="s">
        <v>415</v>
      </c>
      <c r="C51" s="316">
        <f>SUM(C52:C54)</f>
        <v>0</v>
      </c>
    </row>
    <row r="52" spans="1:3" s="456" customFormat="1" ht="12" customHeight="1" thickBot="1" x14ac:dyDescent="0.3">
      <c r="A52" s="448" t="s">
        <v>103</v>
      </c>
      <c r="B52" s="9" t="s">
        <v>229</v>
      </c>
      <c r="C52" s="357">
        <f>'KV_9.3.sz.mell'!C52</f>
        <v>0</v>
      </c>
    </row>
    <row r="53" spans="1:3" ht="12" customHeight="1" thickBot="1" x14ac:dyDescent="0.3">
      <c r="A53" s="448" t="s">
        <v>104</v>
      </c>
      <c r="B53" s="8" t="s">
        <v>186</v>
      </c>
      <c r="C53" s="357">
        <f>'KV_9.3.sz.mell'!C53</f>
        <v>0</v>
      </c>
    </row>
    <row r="54" spans="1:3" ht="12" customHeight="1" thickBot="1" x14ac:dyDescent="0.3">
      <c r="A54" s="448" t="s">
        <v>105</v>
      </c>
      <c r="B54" s="8" t="s">
        <v>57</v>
      </c>
      <c r="C54" s="357">
        <f>'KV_9.3.sz.mell'!C54</f>
        <v>0</v>
      </c>
    </row>
    <row r="55" spans="1:3" ht="12" customHeight="1" thickBot="1" x14ac:dyDescent="0.3">
      <c r="A55" s="448" t="s">
        <v>106</v>
      </c>
      <c r="B55" s="8" t="s">
        <v>523</v>
      </c>
      <c r="C55" s="357">
        <f>'KV_9.3.sz.mell'!C55</f>
        <v>0</v>
      </c>
    </row>
    <row r="56" spans="1:3" ht="15.15" customHeight="1" thickBot="1" x14ac:dyDescent="0.3">
      <c r="A56" s="200" t="s">
        <v>20</v>
      </c>
      <c r="B56" s="123" t="s">
        <v>13</v>
      </c>
      <c r="C56" s="342"/>
    </row>
    <row r="57" spans="1:3" ht="13.8" thickBot="1" x14ac:dyDescent="0.3">
      <c r="A57" s="200" t="s">
        <v>21</v>
      </c>
      <c r="B57" s="242" t="s">
        <v>528</v>
      </c>
      <c r="C57" s="364">
        <f>+C45+C51+C56</f>
        <v>28764784</v>
      </c>
    </row>
    <row r="58" spans="1:3" ht="15.15" customHeight="1" thickBot="1" x14ac:dyDescent="0.3">
      <c r="C58" s="624">
        <f>C41-C57</f>
        <v>0</v>
      </c>
    </row>
    <row r="59" spans="1:3" ht="14.4" customHeight="1" thickBot="1" x14ac:dyDescent="0.3">
      <c r="A59" s="245" t="s">
        <v>518</v>
      </c>
      <c r="B59" s="246"/>
      <c r="C59" s="357">
        <f>'KV_9.3.sz.mell'!C59</f>
        <v>4</v>
      </c>
    </row>
    <row r="60" spans="1:3" ht="13.8" thickBot="1" x14ac:dyDescent="0.3">
      <c r="A60" s="245" t="s">
        <v>205</v>
      </c>
      <c r="B60" s="246"/>
      <c r="C60" s="357">
        <f>'KV_9.3.sz.mell'!C60</f>
        <v>0</v>
      </c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C60"/>
  <sheetViews>
    <sheetView view="pageBreakPreview" topLeftCell="A14" zoomScaleNormal="100" zoomScaleSheetLayoutView="100" workbookViewId="0">
      <selection activeCell="C68" sqref="C68"/>
    </sheetView>
  </sheetViews>
  <sheetFormatPr defaultColWidth="9.33203125" defaultRowHeight="13.2" x14ac:dyDescent="0.25"/>
  <cols>
    <col min="1" max="1" width="13.77734375" style="243" customWidth="1"/>
    <col min="2" max="2" width="79.109375" style="244" customWidth="1"/>
    <col min="3" max="3" width="25" style="244" customWidth="1"/>
    <col min="4" max="16384" width="9.33203125" style="244"/>
  </cols>
  <sheetData>
    <row r="1" spans="1:3" s="224" customFormat="1" ht="21.15" customHeight="1" thickBot="1" x14ac:dyDescent="0.3">
      <c r="A1" s="223"/>
      <c r="B1" s="225"/>
      <c r="C1" s="589" t="str">
        <f>CONCATENATE("9.3.2. melléklet ",ALAPADATOK!A7," ",ALAPADATOK!B7," ",ALAPADATOK!C7," ",ALAPADATOK!D7," ",ALAPADATOK!E7," ",ALAPADATOK!F7," ",ALAPADATOK!G7," ",ALAPADATOK!H7)</f>
        <v>9.3.2. melléklet a … / 2019 ( VI. …. ) önkormányzati rendelethez</v>
      </c>
    </row>
    <row r="2" spans="1:3" s="452" customFormat="1" ht="34.200000000000003" x14ac:dyDescent="0.25">
      <c r="A2" s="404" t="s">
        <v>203</v>
      </c>
      <c r="B2" s="587" t="str">
        <f>CONCATENATE('KV_9.3.1.sz.mell'!B2)</f>
        <v>Hercegkúti Konyha</v>
      </c>
      <c r="C2" s="365" t="s">
        <v>59</v>
      </c>
    </row>
    <row r="3" spans="1:3" s="452" customFormat="1" ht="23.4" thickBot="1" x14ac:dyDescent="0.3">
      <c r="A3" s="446" t="s">
        <v>202</v>
      </c>
      <c r="B3" s="588" t="s">
        <v>417</v>
      </c>
      <c r="C3" s="366" t="s">
        <v>59</v>
      </c>
    </row>
    <row r="4" spans="1:3" s="453" customFormat="1" ht="15.9" customHeight="1" thickBot="1" x14ac:dyDescent="0.35">
      <c r="A4" s="226"/>
      <c r="B4" s="226"/>
      <c r="C4" s="227" t="str">
        <f>'KV_9.3.1.sz.mell'!C4</f>
        <v>Forintban!</v>
      </c>
    </row>
    <row r="5" spans="1:3" ht="13.8" thickBot="1" x14ac:dyDescent="0.3">
      <c r="A5" s="405" t="s">
        <v>204</v>
      </c>
      <c r="B5" s="228" t="s">
        <v>562</v>
      </c>
      <c r="C5" s="229" t="s">
        <v>54</v>
      </c>
    </row>
    <row r="6" spans="1:3" s="454" customFormat="1" ht="12.9" customHeight="1" thickBot="1" x14ac:dyDescent="0.3">
      <c r="A6" s="192"/>
      <c r="B6" s="193" t="s">
        <v>492</v>
      </c>
      <c r="C6" s="194" t="s">
        <v>493</v>
      </c>
    </row>
    <row r="7" spans="1:3" s="454" customFormat="1" ht="15.9" customHeight="1" thickBot="1" x14ac:dyDescent="0.3">
      <c r="A7" s="230"/>
      <c r="B7" s="231" t="s">
        <v>55</v>
      </c>
      <c r="C7" s="232"/>
    </row>
    <row r="8" spans="1:3" s="367" customFormat="1" ht="12" customHeight="1" thickBot="1" x14ac:dyDescent="0.3">
      <c r="A8" s="192" t="s">
        <v>18</v>
      </c>
      <c r="B8" s="233" t="s">
        <v>519</v>
      </c>
      <c r="C8" s="316">
        <f>SUM(C9:C19)</f>
        <v>0</v>
      </c>
    </row>
    <row r="9" spans="1:3" s="367" customFormat="1" ht="12" customHeight="1" x14ac:dyDescent="0.25">
      <c r="A9" s="447" t="s">
        <v>97</v>
      </c>
      <c r="B9" s="10" t="s">
        <v>276</v>
      </c>
      <c r="C9" s="357"/>
    </row>
    <row r="10" spans="1:3" s="367" customFormat="1" ht="12" customHeight="1" x14ac:dyDescent="0.25">
      <c r="A10" s="448" t="s">
        <v>98</v>
      </c>
      <c r="B10" s="8" t="s">
        <v>277</v>
      </c>
      <c r="C10" s="314"/>
    </row>
    <row r="11" spans="1:3" s="367" customFormat="1" ht="12" customHeight="1" x14ac:dyDescent="0.25">
      <c r="A11" s="448" t="s">
        <v>99</v>
      </c>
      <c r="B11" s="8" t="s">
        <v>278</v>
      </c>
      <c r="C11" s="314"/>
    </row>
    <row r="12" spans="1:3" s="367" customFormat="1" ht="12" customHeight="1" x14ac:dyDescent="0.25">
      <c r="A12" s="448" t="s">
        <v>100</v>
      </c>
      <c r="B12" s="8" t="s">
        <v>279</v>
      </c>
      <c r="C12" s="314"/>
    </row>
    <row r="13" spans="1:3" s="367" customFormat="1" ht="12" customHeight="1" x14ac:dyDescent="0.25">
      <c r="A13" s="448" t="s">
        <v>147</v>
      </c>
      <c r="B13" s="8" t="s">
        <v>280</v>
      </c>
      <c r="C13" s="314"/>
    </row>
    <row r="14" spans="1:3" s="367" customFormat="1" ht="12" customHeight="1" x14ac:dyDescent="0.25">
      <c r="A14" s="448" t="s">
        <v>101</v>
      </c>
      <c r="B14" s="8" t="s">
        <v>398</v>
      </c>
      <c r="C14" s="314"/>
    </row>
    <row r="15" spans="1:3" s="367" customFormat="1" ht="12" customHeight="1" x14ac:dyDescent="0.25">
      <c r="A15" s="448" t="s">
        <v>102</v>
      </c>
      <c r="B15" s="7" t="s">
        <v>399</v>
      </c>
      <c r="C15" s="314"/>
    </row>
    <row r="16" spans="1:3" s="367" customFormat="1" ht="12" customHeight="1" x14ac:dyDescent="0.25">
      <c r="A16" s="448" t="s">
        <v>112</v>
      </c>
      <c r="B16" s="8" t="s">
        <v>283</v>
      </c>
      <c r="C16" s="358"/>
    </row>
    <row r="17" spans="1:3" s="455" customFormat="1" ht="12" customHeight="1" x14ac:dyDescent="0.25">
      <c r="A17" s="448" t="s">
        <v>113</v>
      </c>
      <c r="B17" s="8" t="s">
        <v>284</v>
      </c>
      <c r="C17" s="314"/>
    </row>
    <row r="18" spans="1:3" s="455" customFormat="1" ht="12" customHeight="1" x14ac:dyDescent="0.25">
      <c r="A18" s="448" t="s">
        <v>114</v>
      </c>
      <c r="B18" s="8" t="s">
        <v>435</v>
      </c>
      <c r="C18" s="315"/>
    </row>
    <row r="19" spans="1:3" s="455" customFormat="1" ht="12" customHeight="1" thickBot="1" x14ac:dyDescent="0.3">
      <c r="A19" s="448" t="s">
        <v>115</v>
      </c>
      <c r="B19" s="7" t="s">
        <v>285</v>
      </c>
      <c r="C19" s="315"/>
    </row>
    <row r="20" spans="1:3" s="367" customFormat="1" ht="12" customHeight="1" thickBot="1" x14ac:dyDescent="0.3">
      <c r="A20" s="192" t="s">
        <v>19</v>
      </c>
      <c r="B20" s="233" t="s">
        <v>400</v>
      </c>
      <c r="C20" s="316">
        <f>SUM(C21:C23)</f>
        <v>0</v>
      </c>
    </row>
    <row r="21" spans="1:3" s="455" customFormat="1" ht="12" customHeight="1" x14ac:dyDescent="0.25">
      <c r="A21" s="448" t="s">
        <v>103</v>
      </c>
      <c r="B21" s="9" t="s">
        <v>257</v>
      </c>
      <c r="C21" s="314"/>
    </row>
    <row r="22" spans="1:3" s="455" customFormat="1" ht="12" customHeight="1" x14ac:dyDescent="0.25">
      <c r="A22" s="448" t="s">
        <v>104</v>
      </c>
      <c r="B22" s="8" t="s">
        <v>401</v>
      </c>
      <c r="C22" s="314"/>
    </row>
    <row r="23" spans="1:3" s="455" customFormat="1" ht="12" customHeight="1" x14ac:dyDescent="0.25">
      <c r="A23" s="448" t="s">
        <v>105</v>
      </c>
      <c r="B23" s="8" t="s">
        <v>402</v>
      </c>
      <c r="C23" s="314"/>
    </row>
    <row r="24" spans="1:3" s="455" customFormat="1" ht="12" customHeight="1" thickBot="1" x14ac:dyDescent="0.3">
      <c r="A24" s="448" t="s">
        <v>106</v>
      </c>
      <c r="B24" s="8" t="s">
        <v>524</v>
      </c>
      <c r="C24" s="314"/>
    </row>
    <row r="25" spans="1:3" s="455" customFormat="1" ht="12" customHeight="1" thickBot="1" x14ac:dyDescent="0.3">
      <c r="A25" s="200" t="s">
        <v>20</v>
      </c>
      <c r="B25" s="123" t="s">
        <v>173</v>
      </c>
      <c r="C25" s="342"/>
    </row>
    <row r="26" spans="1:3" s="455" customFormat="1" ht="12" customHeight="1" thickBot="1" x14ac:dyDescent="0.3">
      <c r="A26" s="200" t="s">
        <v>21</v>
      </c>
      <c r="B26" s="123" t="s">
        <v>403</v>
      </c>
      <c r="C26" s="316">
        <f>+C27+C28</f>
        <v>0</v>
      </c>
    </row>
    <row r="27" spans="1:3" s="455" customFormat="1" ht="12" customHeight="1" x14ac:dyDescent="0.25">
      <c r="A27" s="449" t="s">
        <v>267</v>
      </c>
      <c r="B27" s="450" t="s">
        <v>401</v>
      </c>
      <c r="C27" s="76"/>
    </row>
    <row r="28" spans="1:3" s="455" customFormat="1" ht="12" customHeight="1" x14ac:dyDescent="0.25">
      <c r="A28" s="449" t="s">
        <v>268</v>
      </c>
      <c r="B28" s="451" t="s">
        <v>404</v>
      </c>
      <c r="C28" s="317"/>
    </row>
    <row r="29" spans="1:3" s="455" customFormat="1" ht="12" customHeight="1" thickBot="1" x14ac:dyDescent="0.3">
      <c r="A29" s="448" t="s">
        <v>269</v>
      </c>
      <c r="B29" s="139" t="s">
        <v>525</v>
      </c>
      <c r="C29" s="83"/>
    </row>
    <row r="30" spans="1:3" s="455" customFormat="1" ht="12" customHeight="1" thickBot="1" x14ac:dyDescent="0.3">
      <c r="A30" s="200" t="s">
        <v>22</v>
      </c>
      <c r="B30" s="123" t="s">
        <v>405</v>
      </c>
      <c r="C30" s="316">
        <f>+C31+C32+C33</f>
        <v>0</v>
      </c>
    </row>
    <row r="31" spans="1:3" s="455" customFormat="1" ht="12" customHeight="1" x14ac:dyDescent="0.25">
      <c r="A31" s="449" t="s">
        <v>90</v>
      </c>
      <c r="B31" s="450" t="s">
        <v>290</v>
      </c>
      <c r="C31" s="76"/>
    </row>
    <row r="32" spans="1:3" s="455" customFormat="1" ht="12" customHeight="1" x14ac:dyDescent="0.25">
      <c r="A32" s="449" t="s">
        <v>91</v>
      </c>
      <c r="B32" s="451" t="s">
        <v>291</v>
      </c>
      <c r="C32" s="317"/>
    </row>
    <row r="33" spans="1:3" s="455" customFormat="1" ht="12" customHeight="1" thickBot="1" x14ac:dyDescent="0.3">
      <c r="A33" s="448" t="s">
        <v>92</v>
      </c>
      <c r="B33" s="139" t="s">
        <v>292</v>
      </c>
      <c r="C33" s="83"/>
    </row>
    <row r="34" spans="1:3" s="367" customFormat="1" ht="12" customHeight="1" thickBot="1" x14ac:dyDescent="0.3">
      <c r="A34" s="200" t="s">
        <v>23</v>
      </c>
      <c r="B34" s="123" t="s">
        <v>375</v>
      </c>
      <c r="C34" s="342"/>
    </row>
    <row r="35" spans="1:3" s="367" customFormat="1" ht="12" customHeight="1" thickBot="1" x14ac:dyDescent="0.3">
      <c r="A35" s="200" t="s">
        <v>24</v>
      </c>
      <c r="B35" s="123" t="s">
        <v>406</v>
      </c>
      <c r="C35" s="359"/>
    </row>
    <row r="36" spans="1:3" s="367" customFormat="1" ht="12" customHeight="1" thickBot="1" x14ac:dyDescent="0.3">
      <c r="A36" s="192" t="s">
        <v>25</v>
      </c>
      <c r="B36" s="123" t="s">
        <v>526</v>
      </c>
      <c r="C36" s="360">
        <f>+C8+C20+C25+C26+C30+C34+C35</f>
        <v>0</v>
      </c>
    </row>
    <row r="37" spans="1:3" s="367" customFormat="1" ht="12" customHeight="1" thickBot="1" x14ac:dyDescent="0.3">
      <c r="A37" s="234" t="s">
        <v>26</v>
      </c>
      <c r="B37" s="123" t="s">
        <v>408</v>
      </c>
      <c r="C37" s="360">
        <f>+C38+C39+C40</f>
        <v>0</v>
      </c>
    </row>
    <row r="38" spans="1:3" s="367" customFormat="1" ht="12" customHeight="1" x14ac:dyDescent="0.25">
      <c r="A38" s="449" t="s">
        <v>409</v>
      </c>
      <c r="B38" s="450" t="s">
        <v>235</v>
      </c>
      <c r="C38" s="76"/>
    </row>
    <row r="39" spans="1:3" s="367" customFormat="1" ht="12" customHeight="1" x14ac:dyDescent="0.25">
      <c r="A39" s="449" t="s">
        <v>410</v>
      </c>
      <c r="B39" s="451" t="s">
        <v>2</v>
      </c>
      <c r="C39" s="317"/>
    </row>
    <row r="40" spans="1:3" s="455" customFormat="1" ht="12" customHeight="1" thickBot="1" x14ac:dyDescent="0.3">
      <c r="A40" s="448" t="s">
        <v>411</v>
      </c>
      <c r="B40" s="139" t="s">
        <v>412</v>
      </c>
      <c r="C40" s="83"/>
    </row>
    <row r="41" spans="1:3" s="455" customFormat="1" ht="15.15" customHeight="1" thickBot="1" x14ac:dyDescent="0.25">
      <c r="A41" s="234" t="s">
        <v>27</v>
      </c>
      <c r="B41" s="235" t="s">
        <v>413</v>
      </c>
      <c r="C41" s="363">
        <f>+C36+C37</f>
        <v>0</v>
      </c>
    </row>
    <row r="42" spans="1:3" s="455" customFormat="1" ht="15.15" customHeight="1" x14ac:dyDescent="0.25">
      <c r="A42" s="236"/>
      <c r="B42" s="237"/>
      <c r="C42" s="361"/>
    </row>
    <row r="43" spans="1:3" ht="13.8" thickBot="1" x14ac:dyDescent="0.3">
      <c r="A43" s="238"/>
      <c r="B43" s="239"/>
      <c r="C43" s="362"/>
    </row>
    <row r="44" spans="1:3" s="454" customFormat="1" ht="16.5" customHeight="1" thickBot="1" x14ac:dyDescent="0.3">
      <c r="A44" s="240"/>
      <c r="B44" s="241" t="s">
        <v>56</v>
      </c>
      <c r="C44" s="363"/>
    </row>
    <row r="45" spans="1:3" s="456" customFormat="1" ht="12" customHeight="1" thickBot="1" x14ac:dyDescent="0.3">
      <c r="A45" s="200" t="s">
        <v>18</v>
      </c>
      <c r="B45" s="123" t="s">
        <v>414</v>
      </c>
      <c r="C45" s="316">
        <f>SUM(C46:C50)</f>
        <v>0</v>
      </c>
    </row>
    <row r="46" spans="1:3" ht="12" customHeight="1" x14ac:dyDescent="0.25">
      <c r="A46" s="448" t="s">
        <v>97</v>
      </c>
      <c r="B46" s="9" t="s">
        <v>49</v>
      </c>
      <c r="C46" s="76"/>
    </row>
    <row r="47" spans="1:3" ht="12" customHeight="1" x14ac:dyDescent="0.25">
      <c r="A47" s="448" t="s">
        <v>98</v>
      </c>
      <c r="B47" s="8" t="s">
        <v>182</v>
      </c>
      <c r="C47" s="79"/>
    </row>
    <row r="48" spans="1:3" ht="12" customHeight="1" x14ac:dyDescent="0.25">
      <c r="A48" s="448" t="s">
        <v>99</v>
      </c>
      <c r="B48" s="8" t="s">
        <v>139</v>
      </c>
      <c r="C48" s="79"/>
    </row>
    <row r="49" spans="1:3" ht="12" customHeight="1" x14ac:dyDescent="0.25">
      <c r="A49" s="448" t="s">
        <v>100</v>
      </c>
      <c r="B49" s="8" t="s">
        <v>183</v>
      </c>
      <c r="C49" s="79"/>
    </row>
    <row r="50" spans="1:3" ht="12" customHeight="1" thickBot="1" x14ac:dyDescent="0.3">
      <c r="A50" s="448" t="s">
        <v>147</v>
      </c>
      <c r="B50" s="8" t="s">
        <v>184</v>
      </c>
      <c r="C50" s="79"/>
    </row>
    <row r="51" spans="1:3" ht="12" customHeight="1" thickBot="1" x14ac:dyDescent="0.3">
      <c r="A51" s="200" t="s">
        <v>19</v>
      </c>
      <c r="B51" s="123" t="s">
        <v>415</v>
      </c>
      <c r="C51" s="316">
        <f>SUM(C52:C54)</f>
        <v>0</v>
      </c>
    </row>
    <row r="52" spans="1:3" s="456" customFormat="1" ht="12" customHeight="1" x14ac:dyDescent="0.25">
      <c r="A52" s="448" t="s">
        <v>103</v>
      </c>
      <c r="B52" s="9" t="s">
        <v>229</v>
      </c>
      <c r="C52" s="76"/>
    </row>
    <row r="53" spans="1:3" ht="12" customHeight="1" x14ac:dyDescent="0.25">
      <c r="A53" s="448" t="s">
        <v>104</v>
      </c>
      <c r="B53" s="8" t="s">
        <v>186</v>
      </c>
      <c r="C53" s="79"/>
    </row>
    <row r="54" spans="1:3" ht="12" customHeight="1" x14ac:dyDescent="0.25">
      <c r="A54" s="448" t="s">
        <v>105</v>
      </c>
      <c r="B54" s="8" t="s">
        <v>57</v>
      </c>
      <c r="C54" s="79"/>
    </row>
    <row r="55" spans="1:3" ht="12" customHeight="1" thickBot="1" x14ac:dyDescent="0.3">
      <c r="A55" s="448" t="s">
        <v>106</v>
      </c>
      <c r="B55" s="8" t="s">
        <v>523</v>
      </c>
      <c r="C55" s="79"/>
    </row>
    <row r="56" spans="1:3" ht="15.15" customHeight="1" thickBot="1" x14ac:dyDescent="0.3">
      <c r="A56" s="200" t="s">
        <v>20</v>
      </c>
      <c r="B56" s="123" t="s">
        <v>13</v>
      </c>
      <c r="C56" s="342"/>
    </row>
    <row r="57" spans="1:3" ht="13.8" thickBot="1" x14ac:dyDescent="0.3">
      <c r="A57" s="200" t="s">
        <v>21</v>
      </c>
      <c r="B57" s="242" t="s">
        <v>528</v>
      </c>
      <c r="C57" s="364">
        <f>+C45+C51+C56</f>
        <v>0</v>
      </c>
    </row>
    <row r="58" spans="1:3" ht="15.15" customHeight="1" thickBot="1" x14ac:dyDescent="0.3">
      <c r="C58" s="624">
        <f>C41-C57</f>
        <v>0</v>
      </c>
    </row>
    <row r="59" spans="1:3" ht="14.4" customHeight="1" thickBot="1" x14ac:dyDescent="0.3">
      <c r="A59" s="245" t="s">
        <v>518</v>
      </c>
      <c r="B59" s="246"/>
      <c r="C59" s="120"/>
    </row>
    <row r="60" spans="1:3" ht="13.8" thickBot="1" x14ac:dyDescent="0.3">
      <c r="A60" s="245" t="s">
        <v>205</v>
      </c>
      <c r="B60" s="246"/>
      <c r="C60" s="120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C60"/>
  <sheetViews>
    <sheetView view="pageBreakPreview" zoomScaleNormal="100" zoomScaleSheetLayoutView="100" workbookViewId="0">
      <selection activeCell="C68" sqref="C68"/>
    </sheetView>
  </sheetViews>
  <sheetFormatPr defaultColWidth="9.33203125" defaultRowHeight="13.2" x14ac:dyDescent="0.25"/>
  <cols>
    <col min="1" max="1" width="13.77734375" style="243" customWidth="1"/>
    <col min="2" max="2" width="79.109375" style="244" customWidth="1"/>
    <col min="3" max="3" width="25" style="244" customWidth="1"/>
    <col min="4" max="16384" width="9.33203125" style="244"/>
  </cols>
  <sheetData>
    <row r="1" spans="1:3" s="224" customFormat="1" ht="21.15" customHeight="1" thickBot="1" x14ac:dyDescent="0.3">
      <c r="A1" s="223"/>
      <c r="B1" s="225"/>
      <c r="C1" s="589" t="str">
        <f>CONCATENATE("9.3.3. melléklet ",ALAPADATOK!A7," ",ALAPADATOK!B7," ",ALAPADATOK!C7," ",ALAPADATOK!D7," ",ALAPADATOK!E7," ",ALAPADATOK!F7," ",ALAPADATOK!G7," ",ALAPADATOK!H7)</f>
        <v>9.3.3. melléklet a … / 2019 ( VI. …. ) önkormányzati rendelethez</v>
      </c>
    </row>
    <row r="2" spans="1:3" s="452" customFormat="1" ht="34.200000000000003" x14ac:dyDescent="0.25">
      <c r="A2" s="404" t="s">
        <v>203</v>
      </c>
      <c r="B2" s="587" t="str">
        <f>CONCATENATE('KV_9.3.2.sz.mell'!B2)</f>
        <v>Hercegkúti Konyha</v>
      </c>
      <c r="C2" s="365" t="s">
        <v>59</v>
      </c>
    </row>
    <row r="3" spans="1:3" s="452" customFormat="1" ht="23.4" thickBot="1" x14ac:dyDescent="0.3">
      <c r="A3" s="446" t="s">
        <v>202</v>
      </c>
      <c r="B3" s="588" t="s">
        <v>529</v>
      </c>
      <c r="C3" s="366" t="s">
        <v>430</v>
      </c>
    </row>
    <row r="4" spans="1:3" s="453" customFormat="1" ht="15.9" customHeight="1" thickBot="1" x14ac:dyDescent="0.35">
      <c r="A4" s="226"/>
      <c r="B4" s="226"/>
      <c r="C4" s="227" t="str">
        <f>'KV_9.3.2.sz.mell'!C4</f>
        <v>Forintban!</v>
      </c>
    </row>
    <row r="5" spans="1:3" ht="13.8" thickBot="1" x14ac:dyDescent="0.3">
      <c r="A5" s="405" t="s">
        <v>204</v>
      </c>
      <c r="B5" s="228" t="s">
        <v>562</v>
      </c>
      <c r="C5" s="552" t="s">
        <v>54</v>
      </c>
    </row>
    <row r="6" spans="1:3" s="454" customFormat="1" ht="12.9" customHeight="1" thickBot="1" x14ac:dyDescent="0.3">
      <c r="A6" s="192"/>
      <c r="B6" s="193" t="s">
        <v>492</v>
      </c>
      <c r="C6" s="194" t="s">
        <v>493</v>
      </c>
    </row>
    <row r="7" spans="1:3" s="454" customFormat="1" ht="15.9" customHeight="1" thickBot="1" x14ac:dyDescent="0.3">
      <c r="A7" s="230"/>
      <c r="B7" s="231" t="s">
        <v>55</v>
      </c>
      <c r="C7" s="232"/>
    </row>
    <row r="8" spans="1:3" s="367" customFormat="1" ht="12" customHeight="1" thickBot="1" x14ac:dyDescent="0.3">
      <c r="A8" s="192" t="s">
        <v>18</v>
      </c>
      <c r="B8" s="233" t="s">
        <v>519</v>
      </c>
      <c r="C8" s="316">
        <f>SUM(C9:C19)</f>
        <v>0</v>
      </c>
    </row>
    <row r="9" spans="1:3" s="367" customFormat="1" ht="12" customHeight="1" x14ac:dyDescent="0.25">
      <c r="A9" s="447" t="s">
        <v>97</v>
      </c>
      <c r="B9" s="10" t="s">
        <v>276</v>
      </c>
      <c r="C9" s="357"/>
    </row>
    <row r="10" spans="1:3" s="367" customFormat="1" ht="12" customHeight="1" x14ac:dyDescent="0.25">
      <c r="A10" s="448" t="s">
        <v>98</v>
      </c>
      <c r="B10" s="8" t="s">
        <v>277</v>
      </c>
      <c r="C10" s="314"/>
    </row>
    <row r="11" spans="1:3" s="367" customFormat="1" ht="12" customHeight="1" x14ac:dyDescent="0.25">
      <c r="A11" s="448" t="s">
        <v>99</v>
      </c>
      <c r="B11" s="8" t="s">
        <v>278</v>
      </c>
      <c r="C11" s="314"/>
    </row>
    <row r="12" spans="1:3" s="367" customFormat="1" ht="12" customHeight="1" x14ac:dyDescent="0.25">
      <c r="A12" s="448" t="s">
        <v>100</v>
      </c>
      <c r="B12" s="8" t="s">
        <v>279</v>
      </c>
      <c r="C12" s="314"/>
    </row>
    <row r="13" spans="1:3" s="367" customFormat="1" ht="12" customHeight="1" x14ac:dyDescent="0.25">
      <c r="A13" s="448" t="s">
        <v>147</v>
      </c>
      <c r="B13" s="8" t="s">
        <v>280</v>
      </c>
      <c r="C13" s="314"/>
    </row>
    <row r="14" spans="1:3" s="367" customFormat="1" ht="12" customHeight="1" x14ac:dyDescent="0.25">
      <c r="A14" s="448" t="s">
        <v>101</v>
      </c>
      <c r="B14" s="8" t="s">
        <v>398</v>
      </c>
      <c r="C14" s="314"/>
    </row>
    <row r="15" spans="1:3" s="367" customFormat="1" ht="12" customHeight="1" x14ac:dyDescent="0.25">
      <c r="A15" s="448" t="s">
        <v>102</v>
      </c>
      <c r="B15" s="7" t="s">
        <v>399</v>
      </c>
      <c r="C15" s="314"/>
    </row>
    <row r="16" spans="1:3" s="367" customFormat="1" ht="12" customHeight="1" x14ac:dyDescent="0.25">
      <c r="A16" s="448" t="s">
        <v>112</v>
      </c>
      <c r="B16" s="8" t="s">
        <v>283</v>
      </c>
      <c r="C16" s="358"/>
    </row>
    <row r="17" spans="1:3" s="455" customFormat="1" ht="12" customHeight="1" x14ac:dyDescent="0.25">
      <c r="A17" s="448" t="s">
        <v>113</v>
      </c>
      <c r="B17" s="8" t="s">
        <v>284</v>
      </c>
      <c r="C17" s="314"/>
    </row>
    <row r="18" spans="1:3" s="455" customFormat="1" ht="12" customHeight="1" x14ac:dyDescent="0.25">
      <c r="A18" s="448" t="s">
        <v>114</v>
      </c>
      <c r="B18" s="8" t="s">
        <v>435</v>
      </c>
      <c r="C18" s="315"/>
    </row>
    <row r="19" spans="1:3" s="455" customFormat="1" ht="12" customHeight="1" thickBot="1" x14ac:dyDescent="0.3">
      <c r="A19" s="448" t="s">
        <v>115</v>
      </c>
      <c r="B19" s="7" t="s">
        <v>285</v>
      </c>
      <c r="C19" s="315"/>
    </row>
    <row r="20" spans="1:3" s="367" customFormat="1" ht="12" customHeight="1" thickBot="1" x14ac:dyDescent="0.3">
      <c r="A20" s="192" t="s">
        <v>19</v>
      </c>
      <c r="B20" s="233" t="s">
        <v>400</v>
      </c>
      <c r="C20" s="316">
        <f>SUM(C21:C23)</f>
        <v>0</v>
      </c>
    </row>
    <row r="21" spans="1:3" s="455" customFormat="1" ht="12" customHeight="1" x14ac:dyDescent="0.25">
      <c r="A21" s="448" t="s">
        <v>103</v>
      </c>
      <c r="B21" s="9" t="s">
        <v>257</v>
      </c>
      <c r="C21" s="314"/>
    </row>
    <row r="22" spans="1:3" s="455" customFormat="1" ht="12" customHeight="1" x14ac:dyDescent="0.25">
      <c r="A22" s="448" t="s">
        <v>104</v>
      </c>
      <c r="B22" s="8" t="s">
        <v>401</v>
      </c>
      <c r="C22" s="314"/>
    </row>
    <row r="23" spans="1:3" s="455" customFormat="1" ht="12" customHeight="1" x14ac:dyDescent="0.25">
      <c r="A23" s="448" t="s">
        <v>105</v>
      </c>
      <c r="B23" s="8" t="s">
        <v>402</v>
      </c>
      <c r="C23" s="314"/>
    </row>
    <row r="24" spans="1:3" s="455" customFormat="1" ht="12" customHeight="1" thickBot="1" x14ac:dyDescent="0.3">
      <c r="A24" s="448" t="s">
        <v>106</v>
      </c>
      <c r="B24" s="8" t="s">
        <v>524</v>
      </c>
      <c r="C24" s="314"/>
    </row>
    <row r="25" spans="1:3" s="455" customFormat="1" ht="12" customHeight="1" thickBot="1" x14ac:dyDescent="0.3">
      <c r="A25" s="200" t="s">
        <v>20</v>
      </c>
      <c r="B25" s="123" t="s">
        <v>173</v>
      </c>
      <c r="C25" s="342"/>
    </row>
    <row r="26" spans="1:3" s="455" customFormat="1" ht="12" customHeight="1" thickBot="1" x14ac:dyDescent="0.3">
      <c r="A26" s="200" t="s">
        <v>21</v>
      </c>
      <c r="B26" s="123" t="s">
        <v>403</v>
      </c>
      <c r="C26" s="316">
        <f>+C27+C28</f>
        <v>0</v>
      </c>
    </row>
    <row r="27" spans="1:3" s="455" customFormat="1" ht="12" customHeight="1" x14ac:dyDescent="0.25">
      <c r="A27" s="449" t="s">
        <v>267</v>
      </c>
      <c r="B27" s="450" t="s">
        <v>401</v>
      </c>
      <c r="C27" s="76"/>
    </row>
    <row r="28" spans="1:3" s="455" customFormat="1" ht="12" customHeight="1" x14ac:dyDescent="0.25">
      <c r="A28" s="449" t="s">
        <v>268</v>
      </c>
      <c r="B28" s="451" t="s">
        <v>404</v>
      </c>
      <c r="C28" s="317"/>
    </row>
    <row r="29" spans="1:3" s="455" customFormat="1" ht="12" customHeight="1" thickBot="1" x14ac:dyDescent="0.3">
      <c r="A29" s="448" t="s">
        <v>269</v>
      </c>
      <c r="B29" s="139" t="s">
        <v>525</v>
      </c>
      <c r="C29" s="83"/>
    </row>
    <row r="30" spans="1:3" s="455" customFormat="1" ht="12" customHeight="1" thickBot="1" x14ac:dyDescent="0.3">
      <c r="A30" s="200" t="s">
        <v>22</v>
      </c>
      <c r="B30" s="123" t="s">
        <v>405</v>
      </c>
      <c r="C30" s="316">
        <f>+C31+C32+C33</f>
        <v>0</v>
      </c>
    </row>
    <row r="31" spans="1:3" s="455" customFormat="1" ht="12" customHeight="1" x14ac:dyDescent="0.25">
      <c r="A31" s="449" t="s">
        <v>90</v>
      </c>
      <c r="B31" s="450" t="s">
        <v>290</v>
      </c>
      <c r="C31" s="76"/>
    </row>
    <row r="32" spans="1:3" s="455" customFormat="1" ht="12" customHeight="1" x14ac:dyDescent="0.25">
      <c r="A32" s="449" t="s">
        <v>91</v>
      </c>
      <c r="B32" s="451" t="s">
        <v>291</v>
      </c>
      <c r="C32" s="317"/>
    </row>
    <row r="33" spans="1:3" s="455" customFormat="1" ht="12" customHeight="1" thickBot="1" x14ac:dyDescent="0.3">
      <c r="A33" s="448" t="s">
        <v>92</v>
      </c>
      <c r="B33" s="139" t="s">
        <v>292</v>
      </c>
      <c r="C33" s="83"/>
    </row>
    <row r="34" spans="1:3" s="367" customFormat="1" ht="12" customHeight="1" thickBot="1" x14ac:dyDescent="0.3">
      <c r="A34" s="200" t="s">
        <v>23</v>
      </c>
      <c r="B34" s="123" t="s">
        <v>375</v>
      </c>
      <c r="C34" s="342"/>
    </row>
    <row r="35" spans="1:3" s="367" customFormat="1" ht="12" customHeight="1" thickBot="1" x14ac:dyDescent="0.3">
      <c r="A35" s="200" t="s">
        <v>24</v>
      </c>
      <c r="B35" s="123" t="s">
        <v>406</v>
      </c>
      <c r="C35" s="359"/>
    </row>
    <row r="36" spans="1:3" s="367" customFormat="1" ht="12" customHeight="1" thickBot="1" x14ac:dyDescent="0.3">
      <c r="A36" s="192" t="s">
        <v>25</v>
      </c>
      <c r="B36" s="123" t="s">
        <v>526</v>
      </c>
      <c r="C36" s="360">
        <f>+C8+C20+C25+C26+C30+C34+C35</f>
        <v>0</v>
      </c>
    </row>
    <row r="37" spans="1:3" s="367" customFormat="1" ht="12" customHeight="1" thickBot="1" x14ac:dyDescent="0.3">
      <c r="A37" s="234" t="s">
        <v>26</v>
      </c>
      <c r="B37" s="123" t="s">
        <v>408</v>
      </c>
      <c r="C37" s="360">
        <f>+C38+C39+C40</f>
        <v>0</v>
      </c>
    </row>
    <row r="38" spans="1:3" s="367" customFormat="1" ht="12" customHeight="1" x14ac:dyDescent="0.25">
      <c r="A38" s="449" t="s">
        <v>409</v>
      </c>
      <c r="B38" s="450" t="s">
        <v>235</v>
      </c>
      <c r="C38" s="76"/>
    </row>
    <row r="39" spans="1:3" s="367" customFormat="1" ht="12" customHeight="1" x14ac:dyDescent="0.25">
      <c r="A39" s="449" t="s">
        <v>410</v>
      </c>
      <c r="B39" s="451" t="s">
        <v>2</v>
      </c>
      <c r="C39" s="317"/>
    </row>
    <row r="40" spans="1:3" s="455" customFormat="1" ht="12" customHeight="1" thickBot="1" x14ac:dyDescent="0.3">
      <c r="A40" s="448" t="s">
        <v>411</v>
      </c>
      <c r="B40" s="139" t="s">
        <v>412</v>
      </c>
      <c r="C40" s="83"/>
    </row>
    <row r="41" spans="1:3" s="455" customFormat="1" ht="15.15" customHeight="1" thickBot="1" x14ac:dyDescent="0.25">
      <c r="A41" s="234" t="s">
        <v>27</v>
      </c>
      <c r="B41" s="235" t="s">
        <v>413</v>
      </c>
      <c r="C41" s="363">
        <f>+C36+C37</f>
        <v>0</v>
      </c>
    </row>
    <row r="42" spans="1:3" s="455" customFormat="1" ht="15.15" customHeight="1" x14ac:dyDescent="0.25">
      <c r="A42" s="236"/>
      <c r="B42" s="237"/>
      <c r="C42" s="361"/>
    </row>
    <row r="43" spans="1:3" ht="13.8" thickBot="1" x14ac:dyDescent="0.3">
      <c r="A43" s="238"/>
      <c r="B43" s="239"/>
      <c r="C43" s="362"/>
    </row>
    <row r="44" spans="1:3" s="454" customFormat="1" ht="16.5" customHeight="1" thickBot="1" x14ac:dyDescent="0.3">
      <c r="A44" s="240"/>
      <c r="B44" s="241" t="s">
        <v>56</v>
      </c>
      <c r="C44" s="363"/>
    </row>
    <row r="45" spans="1:3" s="456" customFormat="1" ht="12" customHeight="1" thickBot="1" x14ac:dyDescent="0.3">
      <c r="A45" s="200" t="s">
        <v>18</v>
      </c>
      <c r="B45" s="123" t="s">
        <v>414</v>
      </c>
      <c r="C45" s="316">
        <f>SUM(C46:C50)</f>
        <v>0</v>
      </c>
    </row>
    <row r="46" spans="1:3" ht="12" customHeight="1" x14ac:dyDescent="0.25">
      <c r="A46" s="448" t="s">
        <v>97</v>
      </c>
      <c r="B46" s="9" t="s">
        <v>49</v>
      </c>
      <c r="C46" s="76"/>
    </row>
    <row r="47" spans="1:3" ht="12" customHeight="1" x14ac:dyDescent="0.25">
      <c r="A47" s="448" t="s">
        <v>98</v>
      </c>
      <c r="B47" s="8" t="s">
        <v>182</v>
      </c>
      <c r="C47" s="79"/>
    </row>
    <row r="48" spans="1:3" ht="12" customHeight="1" x14ac:dyDescent="0.25">
      <c r="A48" s="448" t="s">
        <v>99</v>
      </c>
      <c r="B48" s="8" t="s">
        <v>139</v>
      </c>
      <c r="C48" s="79"/>
    </row>
    <row r="49" spans="1:3" ht="12" customHeight="1" x14ac:dyDescent="0.25">
      <c r="A49" s="448" t="s">
        <v>100</v>
      </c>
      <c r="B49" s="8" t="s">
        <v>183</v>
      </c>
      <c r="C49" s="79"/>
    </row>
    <row r="50" spans="1:3" ht="12" customHeight="1" thickBot="1" x14ac:dyDescent="0.3">
      <c r="A50" s="448" t="s">
        <v>147</v>
      </c>
      <c r="B50" s="8" t="s">
        <v>184</v>
      </c>
      <c r="C50" s="79"/>
    </row>
    <row r="51" spans="1:3" ht="12" customHeight="1" thickBot="1" x14ac:dyDescent="0.3">
      <c r="A51" s="200" t="s">
        <v>19</v>
      </c>
      <c r="B51" s="123" t="s">
        <v>415</v>
      </c>
      <c r="C51" s="316">
        <f>SUM(C52:C54)</f>
        <v>0</v>
      </c>
    </row>
    <row r="52" spans="1:3" s="456" customFormat="1" ht="12" customHeight="1" x14ac:dyDescent="0.25">
      <c r="A52" s="448" t="s">
        <v>103</v>
      </c>
      <c r="B52" s="9" t="s">
        <v>229</v>
      </c>
      <c r="C52" s="76"/>
    </row>
    <row r="53" spans="1:3" ht="12" customHeight="1" x14ac:dyDescent="0.25">
      <c r="A53" s="448" t="s">
        <v>104</v>
      </c>
      <c r="B53" s="8" t="s">
        <v>186</v>
      </c>
      <c r="C53" s="79"/>
    </row>
    <row r="54" spans="1:3" ht="12" customHeight="1" x14ac:dyDescent="0.25">
      <c r="A54" s="448" t="s">
        <v>105</v>
      </c>
      <c r="B54" s="8" t="s">
        <v>57</v>
      </c>
      <c r="C54" s="79"/>
    </row>
    <row r="55" spans="1:3" ht="12" customHeight="1" thickBot="1" x14ac:dyDescent="0.3">
      <c r="A55" s="448" t="s">
        <v>106</v>
      </c>
      <c r="B55" s="8" t="s">
        <v>523</v>
      </c>
      <c r="C55" s="79"/>
    </row>
    <row r="56" spans="1:3" ht="15.15" customHeight="1" thickBot="1" x14ac:dyDescent="0.3">
      <c r="A56" s="200" t="s">
        <v>20</v>
      </c>
      <c r="B56" s="123" t="s">
        <v>13</v>
      </c>
      <c r="C56" s="342"/>
    </row>
    <row r="57" spans="1:3" ht="13.8" thickBot="1" x14ac:dyDescent="0.3">
      <c r="A57" s="200" t="s">
        <v>21</v>
      </c>
      <c r="B57" s="242" t="s">
        <v>528</v>
      </c>
      <c r="C57" s="364">
        <f>+C45+C51+C56</f>
        <v>0</v>
      </c>
    </row>
    <row r="58" spans="1:3" ht="15.15" customHeight="1" thickBot="1" x14ac:dyDescent="0.3">
      <c r="C58" s="624">
        <f>C41-C57</f>
        <v>0</v>
      </c>
    </row>
    <row r="59" spans="1:3" ht="14.4" customHeight="1" thickBot="1" x14ac:dyDescent="0.3">
      <c r="A59" s="245" t="s">
        <v>518</v>
      </c>
      <c r="B59" s="246"/>
      <c r="C59" s="120"/>
    </row>
    <row r="60" spans="1:3" ht="13.8" thickBot="1" x14ac:dyDescent="0.3">
      <c r="A60" s="245" t="s">
        <v>205</v>
      </c>
      <c r="B60" s="246"/>
      <c r="C60" s="120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92D050"/>
  </sheetPr>
  <dimension ref="A2:G29"/>
  <sheetViews>
    <sheetView view="pageBreakPreview" zoomScaleNormal="120" zoomScaleSheetLayoutView="100" workbookViewId="0">
      <selection activeCell="C68" sqref="C68"/>
    </sheetView>
  </sheetViews>
  <sheetFormatPr defaultColWidth="9.33203125" defaultRowHeight="13.2" x14ac:dyDescent="0.25"/>
  <cols>
    <col min="1" max="1" width="5.44140625" style="46" customWidth="1"/>
    <col min="2" max="2" width="33.109375" style="46" customWidth="1"/>
    <col min="3" max="3" width="12.33203125" style="46" customWidth="1"/>
    <col min="4" max="4" width="11.44140625" style="46" customWidth="1"/>
    <col min="5" max="5" width="11.33203125" style="46" customWidth="1"/>
    <col min="6" max="6" width="11" style="46" customWidth="1"/>
    <col min="7" max="7" width="14.33203125" style="46" customWidth="1"/>
    <col min="8" max="16384" width="9.33203125" style="46"/>
  </cols>
  <sheetData>
    <row r="2" spans="1:7" ht="13.8" x14ac:dyDescent="0.25">
      <c r="B2" s="1609" t="str">
        <f>CONCATENATE("10. melléklet ",ALAPADATOK!A7," ",ALAPADATOK!B7," ",ALAPADATOK!C7," ",ALAPADATOK!D7," ",ALAPADATOK!E7," ",ALAPADATOK!F7," ",ALAPADATOK!G7," ",ALAPADATOK!H7)</f>
        <v>10. melléklet a … / 2019 ( VI. …. ) önkormányzati rendelethez</v>
      </c>
      <c r="C2" s="1609"/>
      <c r="D2" s="1609"/>
      <c r="E2" s="1609"/>
      <c r="F2" s="1609"/>
      <c r="G2" s="1609"/>
    </row>
    <row r="4" spans="1:7" ht="43.5" customHeight="1" x14ac:dyDescent="0.3">
      <c r="A4" s="1608" t="s">
        <v>3</v>
      </c>
      <c r="B4" s="1608"/>
      <c r="C4" s="1608"/>
      <c r="D4" s="1608"/>
      <c r="E4" s="1608"/>
      <c r="F4" s="1608"/>
      <c r="G4" s="1608"/>
    </row>
    <row r="6" spans="1:7" s="158" customFormat="1" ht="27.15" customHeight="1" x14ac:dyDescent="0.35">
      <c r="A6" s="1345" t="s">
        <v>209</v>
      </c>
      <c r="C6" s="1607" t="s">
        <v>210</v>
      </c>
      <c r="D6" s="1607"/>
      <c r="E6" s="1607"/>
      <c r="F6" s="1607"/>
      <c r="G6" s="1607"/>
    </row>
    <row r="7" spans="1:7" s="158" customFormat="1" ht="15.6" x14ac:dyDescent="0.3"/>
    <row r="8" spans="1:7" s="158" customFormat="1" ht="24.75" customHeight="1" x14ac:dyDescent="0.35">
      <c r="A8" s="1345" t="s">
        <v>211</v>
      </c>
      <c r="C8" s="1607" t="s">
        <v>210</v>
      </c>
      <c r="D8" s="1607"/>
      <c r="E8" s="1607"/>
      <c r="F8" s="1607"/>
    </row>
    <row r="9" spans="1:7" s="159" customFormat="1" x14ac:dyDescent="0.25"/>
    <row r="10" spans="1:7" s="160" customFormat="1" ht="15.15" customHeight="1" x14ac:dyDescent="0.25">
      <c r="A10" s="262" t="s">
        <v>565</v>
      </c>
      <c r="B10" s="261"/>
      <c r="C10" s="261"/>
      <c r="D10" s="261"/>
      <c r="E10" s="261"/>
      <c r="F10" s="261"/>
      <c r="G10" s="261"/>
    </row>
    <row r="11" spans="1:7" s="160" customFormat="1" ht="15.15" customHeight="1" thickBot="1" x14ac:dyDescent="0.35">
      <c r="A11" s="262" t="s">
        <v>212</v>
      </c>
      <c r="B11" s="261"/>
      <c r="C11" s="261"/>
      <c r="D11" s="261"/>
      <c r="E11" s="261"/>
      <c r="F11" s="261"/>
      <c r="G11" s="1346" t="str">
        <f>'KV_9.3.3.sz.mell'!C4</f>
        <v>Forintban!</v>
      </c>
    </row>
    <row r="12" spans="1:7" s="75" customFormat="1" ht="42" customHeight="1" thickBot="1" x14ac:dyDescent="0.3">
      <c r="A12" s="189" t="s">
        <v>16</v>
      </c>
      <c r="B12" s="190" t="s">
        <v>213</v>
      </c>
      <c r="C12" s="190" t="s">
        <v>214</v>
      </c>
      <c r="D12" s="190" t="s">
        <v>215</v>
      </c>
      <c r="E12" s="190" t="s">
        <v>216</v>
      </c>
      <c r="F12" s="190" t="s">
        <v>217</v>
      </c>
      <c r="G12" s="191" t="s">
        <v>52</v>
      </c>
    </row>
    <row r="13" spans="1:7" ht="24" customHeight="1" x14ac:dyDescent="0.25">
      <c r="A13" s="248" t="s">
        <v>18</v>
      </c>
      <c r="B13" s="198" t="s">
        <v>218</v>
      </c>
      <c r="C13" s="161"/>
      <c r="D13" s="161"/>
      <c r="E13" s="161"/>
      <c r="F13" s="161"/>
      <c r="G13" s="249">
        <f>SUM(C13:F13)</f>
        <v>0</v>
      </c>
    </row>
    <row r="14" spans="1:7" ht="24" customHeight="1" x14ac:dyDescent="0.25">
      <c r="A14" s="250" t="s">
        <v>19</v>
      </c>
      <c r="B14" s="199" t="s">
        <v>219</v>
      </c>
      <c r="C14" s="162"/>
      <c r="D14" s="162"/>
      <c r="E14" s="162"/>
      <c r="F14" s="162"/>
      <c r="G14" s="251">
        <f t="shared" ref="G14:G19" si="0">SUM(C14:F14)</f>
        <v>0</v>
      </c>
    </row>
    <row r="15" spans="1:7" ht="24" customHeight="1" x14ac:dyDescent="0.25">
      <c r="A15" s="250" t="s">
        <v>20</v>
      </c>
      <c r="B15" s="199" t="s">
        <v>220</v>
      </c>
      <c r="C15" s="162"/>
      <c r="D15" s="162"/>
      <c r="E15" s="162"/>
      <c r="F15" s="162"/>
      <c r="G15" s="251">
        <f t="shared" si="0"/>
        <v>0</v>
      </c>
    </row>
    <row r="16" spans="1:7" ht="24" customHeight="1" x14ac:dyDescent="0.25">
      <c r="A16" s="250" t="s">
        <v>21</v>
      </c>
      <c r="B16" s="199" t="s">
        <v>221</v>
      </c>
      <c r="C16" s="162"/>
      <c r="D16" s="162"/>
      <c r="E16" s="162"/>
      <c r="F16" s="162"/>
      <c r="G16" s="251">
        <f t="shared" si="0"/>
        <v>0</v>
      </c>
    </row>
    <row r="17" spans="1:7" ht="24" customHeight="1" x14ac:dyDescent="0.25">
      <c r="A17" s="250" t="s">
        <v>22</v>
      </c>
      <c r="B17" s="199" t="s">
        <v>222</v>
      </c>
      <c r="C17" s="162"/>
      <c r="D17" s="162"/>
      <c r="E17" s="162"/>
      <c r="F17" s="162"/>
      <c r="G17" s="251">
        <f t="shared" si="0"/>
        <v>0</v>
      </c>
    </row>
    <row r="18" spans="1:7" ht="24" customHeight="1" thickBot="1" x14ac:dyDescent="0.3">
      <c r="A18" s="252" t="s">
        <v>23</v>
      </c>
      <c r="B18" s="253" t="s">
        <v>223</v>
      </c>
      <c r="C18" s="163"/>
      <c r="D18" s="163"/>
      <c r="E18" s="163"/>
      <c r="F18" s="163"/>
      <c r="G18" s="254">
        <f t="shared" si="0"/>
        <v>0</v>
      </c>
    </row>
    <row r="19" spans="1:7" s="164" customFormat="1" ht="24" customHeight="1" thickBot="1" x14ac:dyDescent="0.3">
      <c r="A19" s="255" t="s">
        <v>24</v>
      </c>
      <c r="B19" s="256" t="s">
        <v>52</v>
      </c>
      <c r="C19" s="257">
        <f>SUM(C13:C18)</f>
        <v>0</v>
      </c>
      <c r="D19" s="257">
        <f>SUM(D13:D18)</f>
        <v>0</v>
      </c>
      <c r="E19" s="257">
        <f>SUM(E13:E18)</f>
        <v>0</v>
      </c>
      <c r="F19" s="257">
        <f>SUM(F13:F18)</f>
        <v>0</v>
      </c>
      <c r="G19" s="258">
        <f t="shared" si="0"/>
        <v>0</v>
      </c>
    </row>
    <row r="20" spans="1:7" s="159" customFormat="1" x14ac:dyDescent="0.25">
      <c r="A20" s="209"/>
      <c r="B20" s="209"/>
      <c r="C20" s="209"/>
      <c r="D20" s="209"/>
      <c r="E20" s="209"/>
      <c r="F20" s="209"/>
      <c r="G20" s="209"/>
    </row>
    <row r="21" spans="1:7" s="159" customFormat="1" x14ac:dyDescent="0.25">
      <c r="A21" s="209"/>
      <c r="B21" s="209"/>
      <c r="C21" s="209"/>
      <c r="D21" s="209"/>
      <c r="E21" s="209"/>
      <c r="F21" s="209"/>
      <c r="G21" s="209"/>
    </row>
    <row r="22" spans="1:7" s="159" customFormat="1" x14ac:dyDescent="0.25">
      <c r="A22" s="209"/>
      <c r="B22" s="209"/>
      <c r="C22" s="209"/>
      <c r="D22" s="209"/>
      <c r="E22" s="209"/>
      <c r="F22" s="209"/>
      <c r="G22" s="209"/>
    </row>
    <row r="23" spans="1:7" s="159" customFormat="1" ht="15.6" x14ac:dyDescent="0.3">
      <c r="A23" s="1610" t="str">
        <f>+CONCATENATE("......................, ",LEFT(KV_ÖSSZEFÜGGÉSEK!A5,4),". .......................... hó ..... nap")</f>
        <v>......................, 2019. .......................... hó ..... nap</v>
      </c>
      <c r="B23" s="1611"/>
      <c r="C23" s="1611"/>
      <c r="D23" s="1611"/>
      <c r="G23" s="209"/>
    </row>
    <row r="24" spans="1:7" s="159" customFormat="1" x14ac:dyDescent="0.25">
      <c r="A24" s="209"/>
      <c r="B24" s="209"/>
      <c r="C24" s="209"/>
      <c r="D24" s="209"/>
      <c r="E24" s="209"/>
      <c r="F24" s="209"/>
      <c r="G24" s="209"/>
    </row>
    <row r="25" spans="1:7" x14ac:dyDescent="0.25">
      <c r="A25" s="209"/>
      <c r="B25" s="209"/>
      <c r="C25" s="209"/>
      <c r="D25" s="209"/>
      <c r="E25" s="209"/>
      <c r="F25" s="209"/>
      <c r="G25" s="209"/>
    </row>
    <row r="26" spans="1:7" x14ac:dyDescent="0.25">
      <c r="A26" s="209"/>
      <c r="B26" s="209"/>
      <c r="C26" s="159"/>
      <c r="D26" s="159"/>
      <c r="E26" s="159"/>
      <c r="F26" s="159"/>
      <c r="G26" s="209"/>
    </row>
    <row r="27" spans="1:7" ht="13.8" x14ac:dyDescent="0.3">
      <c r="A27" s="209"/>
      <c r="B27" s="209"/>
      <c r="C27" s="259"/>
      <c r="D27" s="260" t="s">
        <v>224</v>
      </c>
      <c r="E27" s="260"/>
      <c r="F27" s="259"/>
      <c r="G27" s="209"/>
    </row>
    <row r="28" spans="1:7" ht="13.8" x14ac:dyDescent="0.3">
      <c r="C28" s="165"/>
      <c r="D28" s="166"/>
      <c r="E28" s="166"/>
      <c r="F28" s="165"/>
    </row>
    <row r="29" spans="1:7" ht="13.8" x14ac:dyDescent="0.3">
      <c r="C29" s="165"/>
      <c r="D29" s="166"/>
      <c r="E29" s="166"/>
      <c r="F29" s="165"/>
    </row>
  </sheetData>
  <sheetProtection sheet="1"/>
  <mergeCells count="5">
    <mergeCell ref="C6:G6"/>
    <mergeCell ref="C8:F8"/>
    <mergeCell ref="A4:G4"/>
    <mergeCell ref="B2:G2"/>
    <mergeCell ref="A23:D23"/>
  </mergeCells>
  <phoneticPr fontId="29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B16"/>
  <sheetViews>
    <sheetView view="pageBreakPreview" zoomScale="60" zoomScaleNormal="120" workbookViewId="0">
      <selection activeCell="B32" sqref="B32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2" spans="1:2" ht="15.6" x14ac:dyDescent="0.3">
      <c r="A2" s="625" t="s">
        <v>150</v>
      </c>
    </row>
    <row r="4" spans="1:2" x14ac:dyDescent="0.25">
      <c r="A4" s="135"/>
      <c r="B4" s="135"/>
    </row>
    <row r="5" spans="1:2" s="145" customFormat="1" ht="15.6" x14ac:dyDescent="0.3">
      <c r="A5" s="86" t="s">
        <v>578</v>
      </c>
      <c r="B5" s="144"/>
    </row>
    <row r="6" spans="1:2" x14ac:dyDescent="0.25">
      <c r="A6" s="135"/>
      <c r="B6" s="135"/>
    </row>
    <row r="7" spans="1:2" x14ac:dyDescent="0.25">
      <c r="A7" s="135" t="s">
        <v>543</v>
      </c>
      <c r="B7" s="135" t="s">
        <v>486</v>
      </c>
    </row>
    <row r="8" spans="1:2" x14ac:dyDescent="0.25">
      <c r="A8" s="135" t="s">
        <v>544</v>
      </c>
      <c r="B8" s="135" t="s">
        <v>487</v>
      </c>
    </row>
    <row r="9" spans="1:2" x14ac:dyDescent="0.25">
      <c r="A9" s="135" t="s">
        <v>545</v>
      </c>
      <c r="B9" s="135" t="s">
        <v>488</v>
      </c>
    </row>
    <row r="10" spans="1:2" x14ac:dyDescent="0.25">
      <c r="A10" s="135"/>
      <c r="B10" s="135"/>
    </row>
    <row r="11" spans="1:2" x14ac:dyDescent="0.25">
      <c r="A11" s="135"/>
      <c r="B11" s="135"/>
    </row>
    <row r="12" spans="1:2" s="145" customFormat="1" ht="15.6" x14ac:dyDescent="0.3">
      <c r="A12" s="86" t="str">
        <f>+CONCATENATE(LEFT(A5,4),". évi előirányzat KIADÁSOK")</f>
        <v>2019. évi előirányzat KIADÁSOK</v>
      </c>
      <c r="B12" s="144"/>
    </row>
    <row r="13" spans="1:2" x14ac:dyDescent="0.25">
      <c r="A13" s="135"/>
      <c r="B13" s="135"/>
    </row>
    <row r="14" spans="1:2" x14ac:dyDescent="0.25">
      <c r="A14" s="135" t="s">
        <v>546</v>
      </c>
      <c r="B14" s="135" t="s">
        <v>489</v>
      </c>
    </row>
    <row r="15" spans="1:2" x14ac:dyDescent="0.25">
      <c r="A15" s="135" t="s">
        <v>547</v>
      </c>
      <c r="B15" s="135" t="s">
        <v>490</v>
      </c>
    </row>
    <row r="16" spans="1:2" x14ac:dyDescent="0.25">
      <c r="A16" s="135" t="s">
        <v>548</v>
      </c>
      <c r="B16" s="135" t="s">
        <v>491</v>
      </c>
    </row>
  </sheetData>
  <sheetProtection sheet="1"/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92D050"/>
  </sheetPr>
  <dimension ref="A1:G170"/>
  <sheetViews>
    <sheetView zoomScale="120" zoomScaleNormal="120" zoomScaleSheetLayoutView="100" workbookViewId="0">
      <selection activeCell="C68" sqref="C68"/>
    </sheetView>
  </sheetViews>
  <sheetFormatPr defaultColWidth="9.33203125" defaultRowHeight="15.6" x14ac:dyDescent="0.3"/>
  <cols>
    <col min="1" max="1" width="9" style="381" customWidth="1"/>
    <col min="2" max="2" width="75.77734375" style="381" customWidth="1"/>
    <col min="3" max="3" width="15.44140625" style="382" customWidth="1"/>
    <col min="4" max="5" width="15.44140625" style="381" customWidth="1"/>
    <col min="6" max="6" width="9" style="37" customWidth="1"/>
    <col min="7" max="16384" width="9.33203125" style="37"/>
  </cols>
  <sheetData>
    <row r="1" spans="1:5" ht="14.4" customHeight="1" x14ac:dyDescent="0.3">
      <c r="E1" s="651" t="str">
        <f>CONCATENATE("1. tájékoztató tábla ",ALAPADATOK!A7," ",ALAPADATOK!B7," ",ALAPADATOK!C7," ",ALAPADATOK!D7," ",ALAPADATOK!E7," ",ALAPADATOK!F7," ",ALAPADATOK!G7," ",ALAPADATOK!H7)</f>
        <v>1. tájékoztató tábla a … / 2019 ( VI. …. ) önkormányzati rendelethez</v>
      </c>
    </row>
    <row r="2" spans="1:5" x14ac:dyDescent="0.3">
      <c r="A2" s="1612" t="str">
        <f>CONCATENATE(ALAPADATOK!A3)</f>
        <v>Hercegkút Község Önkormányzata</v>
      </c>
      <c r="B2" s="1612"/>
      <c r="C2" s="1613"/>
      <c r="D2" s="1612"/>
      <c r="E2" s="1612"/>
    </row>
    <row r="3" spans="1:5" x14ac:dyDescent="0.3">
      <c r="A3" s="1612" t="s">
        <v>1131</v>
      </c>
      <c r="B3" s="1612"/>
      <c r="C3" s="1613"/>
      <c r="D3" s="1612"/>
      <c r="E3" s="1612"/>
    </row>
    <row r="4" spans="1:5" ht="15.9" customHeight="1" x14ac:dyDescent="0.3">
      <c r="A4" s="1545" t="s">
        <v>15</v>
      </c>
      <c r="B4" s="1545"/>
      <c r="C4" s="1545"/>
      <c r="D4" s="1545"/>
      <c r="E4" s="1545"/>
    </row>
    <row r="5" spans="1:5" ht="15.9" customHeight="1" thickBot="1" x14ac:dyDescent="0.35">
      <c r="A5" s="1544" t="s">
        <v>151</v>
      </c>
      <c r="B5" s="1544"/>
      <c r="D5" s="138"/>
      <c r="E5" s="306" t="str">
        <f>'KV_10.sz.mell'!G11</f>
        <v>Forintban!</v>
      </c>
    </row>
    <row r="6" spans="1:5" ht="30.75" customHeight="1" thickBot="1" x14ac:dyDescent="0.35">
      <c r="A6" s="23" t="s">
        <v>68</v>
      </c>
      <c r="B6" s="24" t="s">
        <v>17</v>
      </c>
      <c r="C6" s="24" t="str">
        <f>+CONCATENATE(LEFT(KV_ÖSSZEFÜGGÉSEK!A5,4)-2,". évi tény")</f>
        <v>2017. évi tény</v>
      </c>
      <c r="D6" s="403" t="str">
        <f>+CONCATENATE(LEFT(KV_ÖSSZEFÜGGÉSEK!A5,4)-1,". évi tény")</f>
        <v>2018. évi tény</v>
      </c>
      <c r="E6" s="157" t="s">
        <v>1132</v>
      </c>
    </row>
    <row r="7" spans="1:5" s="39" customFormat="1" ht="12" customHeight="1" thickBot="1" x14ac:dyDescent="0.25">
      <c r="A7" s="32" t="s">
        <v>492</v>
      </c>
      <c r="B7" s="33" t="s">
        <v>493</v>
      </c>
      <c r="C7" s="33" t="s">
        <v>494</v>
      </c>
      <c r="D7" s="33" t="s">
        <v>496</v>
      </c>
      <c r="E7" s="445" t="s">
        <v>495</v>
      </c>
    </row>
    <row r="8" spans="1:5" s="1" customFormat="1" ht="12" customHeight="1" thickBot="1" x14ac:dyDescent="0.3">
      <c r="A8" s="20" t="s">
        <v>18</v>
      </c>
      <c r="B8" s="21" t="s">
        <v>251</v>
      </c>
      <c r="C8" s="395">
        <f>+C9+C10+C11+C12+C13+C14</f>
        <v>64560069</v>
      </c>
      <c r="D8" s="395">
        <f>+D9+D10+D11+D12+D13+D14</f>
        <v>63017312</v>
      </c>
      <c r="E8" s="263">
        <f>+E9+E10+E11+E12+E13+E14</f>
        <v>60665753</v>
      </c>
    </row>
    <row r="9" spans="1:5" s="1" customFormat="1" ht="12" customHeight="1" x14ac:dyDescent="0.25">
      <c r="A9" s="15" t="s">
        <v>97</v>
      </c>
      <c r="B9" s="413" t="s">
        <v>252</v>
      </c>
      <c r="C9" s="397">
        <v>12719723</v>
      </c>
      <c r="D9" s="397">
        <v>10608163</v>
      </c>
      <c r="E9" s="265">
        <f>'Z_1.1.sz.mell.'!E12</f>
        <v>9779681</v>
      </c>
    </row>
    <row r="10" spans="1:5" s="1" customFormat="1" ht="12" customHeight="1" x14ac:dyDescent="0.25">
      <c r="A10" s="14" t="s">
        <v>98</v>
      </c>
      <c r="B10" s="414" t="s">
        <v>253</v>
      </c>
      <c r="C10" s="396">
        <v>28411950</v>
      </c>
      <c r="D10" s="396">
        <v>29638051</v>
      </c>
      <c r="E10" s="265">
        <f>'Z_1.1.sz.mell.'!E13</f>
        <v>30239766</v>
      </c>
    </row>
    <row r="11" spans="1:5" s="1" customFormat="1" ht="12" customHeight="1" x14ac:dyDescent="0.25">
      <c r="A11" s="14" t="s">
        <v>99</v>
      </c>
      <c r="B11" s="414" t="s">
        <v>254</v>
      </c>
      <c r="C11" s="396">
        <v>18524320</v>
      </c>
      <c r="D11" s="396">
        <v>18089901</v>
      </c>
      <c r="E11" s="265">
        <f>'Z_1.1.sz.mell.'!E14</f>
        <v>17210242</v>
      </c>
    </row>
    <row r="12" spans="1:5" s="1" customFormat="1" ht="12" customHeight="1" x14ac:dyDescent="0.25">
      <c r="A12" s="14" t="s">
        <v>100</v>
      </c>
      <c r="B12" s="414" t="s">
        <v>255</v>
      </c>
      <c r="C12" s="396">
        <v>1425456</v>
      </c>
      <c r="D12" s="396">
        <v>2046590</v>
      </c>
      <c r="E12" s="265">
        <f>'Z_1.1.sz.mell.'!E15</f>
        <v>2044924</v>
      </c>
    </row>
    <row r="13" spans="1:5" s="1" customFormat="1" ht="12" customHeight="1" x14ac:dyDescent="0.25">
      <c r="A13" s="14" t="s">
        <v>147</v>
      </c>
      <c r="B13" s="292" t="s">
        <v>431</v>
      </c>
      <c r="C13" s="396">
        <v>3478620</v>
      </c>
      <c r="D13" s="396">
        <v>2634607</v>
      </c>
      <c r="E13" s="265">
        <f>'Z_1.1.sz.mell.'!E16</f>
        <v>1391140</v>
      </c>
    </row>
    <row r="14" spans="1:5" s="1" customFormat="1" ht="12" customHeight="1" thickBot="1" x14ac:dyDescent="0.3">
      <c r="A14" s="16" t="s">
        <v>101</v>
      </c>
      <c r="B14" s="293" t="s">
        <v>432</v>
      </c>
      <c r="C14" s="396"/>
      <c r="D14" s="396"/>
      <c r="E14" s="265">
        <f>'Z_1.1.sz.mell.'!E17</f>
        <v>0</v>
      </c>
    </row>
    <row r="15" spans="1:5" s="1" customFormat="1" ht="12" customHeight="1" thickBot="1" x14ac:dyDescent="0.3">
      <c r="A15" s="20" t="s">
        <v>19</v>
      </c>
      <c r="B15" s="291" t="s">
        <v>256</v>
      </c>
      <c r="C15" s="395">
        <f>+C16+C17+C18+C19+C20</f>
        <v>26778565</v>
      </c>
      <c r="D15" s="395">
        <f>+D16+D17+D18+D19+D20</f>
        <v>62274473</v>
      </c>
      <c r="E15" s="263">
        <f>+E16+E17+E18+E19+E20</f>
        <v>22676471</v>
      </c>
    </row>
    <row r="16" spans="1:5" s="1" customFormat="1" ht="12" customHeight="1" x14ac:dyDescent="0.25">
      <c r="A16" s="15" t="s">
        <v>103</v>
      </c>
      <c r="B16" s="413" t="s">
        <v>257</v>
      </c>
      <c r="C16" s="397"/>
      <c r="D16" s="397"/>
      <c r="E16" s="265">
        <f>'Z_1.1.sz.mell.'!E19</f>
        <v>0</v>
      </c>
    </row>
    <row r="17" spans="1:5" s="1" customFormat="1" ht="12" customHeight="1" x14ac:dyDescent="0.25">
      <c r="A17" s="14" t="s">
        <v>104</v>
      </c>
      <c r="B17" s="414" t="s">
        <v>258</v>
      </c>
      <c r="C17" s="396"/>
      <c r="D17" s="396"/>
      <c r="E17" s="265">
        <f>'Z_1.1.sz.mell.'!E20</f>
        <v>0</v>
      </c>
    </row>
    <row r="18" spans="1:5" s="1" customFormat="1" ht="12" customHeight="1" x14ac:dyDescent="0.25">
      <c r="A18" s="14" t="s">
        <v>105</v>
      </c>
      <c r="B18" s="414" t="s">
        <v>421</v>
      </c>
      <c r="C18" s="396"/>
      <c r="D18" s="396"/>
      <c r="E18" s="265">
        <f>'Z_1.1.sz.mell.'!E21</f>
        <v>0</v>
      </c>
    </row>
    <row r="19" spans="1:5" s="1" customFormat="1" ht="12" customHeight="1" x14ac:dyDescent="0.25">
      <c r="A19" s="14" t="s">
        <v>106</v>
      </c>
      <c r="B19" s="414" t="s">
        <v>422</v>
      </c>
      <c r="C19" s="396"/>
      <c r="D19" s="396"/>
      <c r="E19" s="265">
        <f>'Z_1.1.sz.mell.'!E22</f>
        <v>0</v>
      </c>
    </row>
    <row r="20" spans="1:5" s="1" customFormat="1" ht="12" customHeight="1" x14ac:dyDescent="0.25">
      <c r="A20" s="14" t="s">
        <v>107</v>
      </c>
      <c r="B20" s="414" t="s">
        <v>259</v>
      </c>
      <c r="C20" s="396">
        <v>26778565</v>
      </c>
      <c r="D20" s="396">
        <v>62274473</v>
      </c>
      <c r="E20" s="265">
        <f>'Z_1.1.sz.mell.'!E23</f>
        <v>22676471</v>
      </c>
    </row>
    <row r="21" spans="1:5" s="1" customFormat="1" ht="12" customHeight="1" thickBot="1" x14ac:dyDescent="0.3">
      <c r="A21" s="16" t="s">
        <v>116</v>
      </c>
      <c r="B21" s="293" t="s">
        <v>260</v>
      </c>
      <c r="C21" s="398"/>
      <c r="D21" s="398"/>
      <c r="E21" s="265">
        <f>'Z_1.1.sz.mell.'!E24</f>
        <v>0</v>
      </c>
    </row>
    <row r="22" spans="1:5" s="1" customFormat="1" ht="12" customHeight="1" thickBot="1" x14ac:dyDescent="0.3">
      <c r="A22" s="20" t="s">
        <v>20</v>
      </c>
      <c r="B22" s="21" t="s">
        <v>261</v>
      </c>
      <c r="C22" s="395">
        <f>+C23+C24+C25+C26+C27</f>
        <v>120545401</v>
      </c>
      <c r="D22" s="395">
        <f>+D23+D24+D25+D26+D27</f>
        <v>63335582</v>
      </c>
      <c r="E22" s="263">
        <f>+E23+E24+E25+E26+E27</f>
        <v>89837682</v>
      </c>
    </row>
    <row r="23" spans="1:5" s="1" customFormat="1" ht="12" customHeight="1" x14ac:dyDescent="0.25">
      <c r="A23" s="15" t="s">
        <v>86</v>
      </c>
      <c r="B23" s="413" t="s">
        <v>262</v>
      </c>
      <c r="C23" s="397">
        <v>45796894</v>
      </c>
      <c r="D23" s="397">
        <v>46180109</v>
      </c>
      <c r="E23" s="265">
        <f>'Z_1.1.sz.mell.'!E26</f>
        <v>35024166</v>
      </c>
    </row>
    <row r="24" spans="1:5" s="1" customFormat="1" ht="12" customHeight="1" x14ac:dyDescent="0.25">
      <c r="A24" s="14" t="s">
        <v>87</v>
      </c>
      <c r="B24" s="414" t="s">
        <v>263</v>
      </c>
      <c r="C24" s="396"/>
      <c r="D24" s="396"/>
      <c r="E24" s="265">
        <f>'Z_1.1.sz.mell.'!E27</f>
        <v>0</v>
      </c>
    </row>
    <row r="25" spans="1:5" s="1" customFormat="1" ht="12" customHeight="1" x14ac:dyDescent="0.25">
      <c r="A25" s="14" t="s">
        <v>88</v>
      </c>
      <c r="B25" s="414" t="s">
        <v>423</v>
      </c>
      <c r="C25" s="396"/>
      <c r="D25" s="396"/>
      <c r="E25" s="265">
        <f>'Z_1.1.sz.mell.'!E28</f>
        <v>0</v>
      </c>
    </row>
    <row r="26" spans="1:5" s="1" customFormat="1" ht="12" customHeight="1" x14ac:dyDescent="0.25">
      <c r="A26" s="14" t="s">
        <v>89</v>
      </c>
      <c r="B26" s="414" t="s">
        <v>424</v>
      </c>
      <c r="C26" s="396"/>
      <c r="D26" s="396"/>
      <c r="E26" s="265">
        <f>'Z_1.1.sz.mell.'!E29</f>
        <v>0</v>
      </c>
    </row>
    <row r="27" spans="1:5" s="1" customFormat="1" ht="12" customHeight="1" x14ac:dyDescent="0.25">
      <c r="A27" s="14" t="s">
        <v>170</v>
      </c>
      <c r="B27" s="414" t="s">
        <v>264</v>
      </c>
      <c r="C27" s="396">
        <v>74748507</v>
      </c>
      <c r="D27" s="396">
        <v>17155473</v>
      </c>
      <c r="E27" s="265">
        <f>'Z_1.1.sz.mell.'!E30</f>
        <v>54813516</v>
      </c>
    </row>
    <row r="28" spans="1:5" s="1" customFormat="1" ht="12" customHeight="1" thickBot="1" x14ac:dyDescent="0.3">
      <c r="A28" s="16" t="s">
        <v>171</v>
      </c>
      <c r="B28" s="415" t="s">
        <v>265</v>
      </c>
      <c r="C28" s="398">
        <v>28545251</v>
      </c>
      <c r="D28" s="398">
        <v>15548499</v>
      </c>
      <c r="E28" s="265">
        <f>'Z_1.1.sz.mell.'!E31</f>
        <v>58244872</v>
      </c>
    </row>
    <row r="29" spans="1:5" s="1" customFormat="1" ht="12" customHeight="1" thickBot="1" x14ac:dyDescent="0.3">
      <c r="A29" s="20" t="s">
        <v>172</v>
      </c>
      <c r="B29" s="21" t="s">
        <v>266</v>
      </c>
      <c r="C29" s="402">
        <f>SUM(C30:C36)</f>
        <v>6285814</v>
      </c>
      <c r="D29" s="402">
        <f>SUM(D30:D36)</f>
        <v>6680682</v>
      </c>
      <c r="E29" s="444">
        <f>SUM(E30:E36)</f>
        <v>7183721</v>
      </c>
    </row>
    <row r="30" spans="1:5" s="1" customFormat="1" ht="12" customHeight="1" x14ac:dyDescent="0.25">
      <c r="A30" s="15" t="s">
        <v>267</v>
      </c>
      <c r="B30" s="413" t="s">
        <v>1127</v>
      </c>
      <c r="C30" s="397">
        <v>1479483</v>
      </c>
      <c r="D30" s="397">
        <v>1459218</v>
      </c>
      <c r="E30" s="265">
        <f>'Z_1.1.sz.mell.'!E33</f>
        <v>1488000</v>
      </c>
    </row>
    <row r="31" spans="1:5" s="1" customFormat="1" ht="12" customHeight="1" x14ac:dyDescent="0.25">
      <c r="A31" s="14" t="s">
        <v>268</v>
      </c>
      <c r="B31" s="414" t="s">
        <v>555</v>
      </c>
      <c r="C31" s="396"/>
      <c r="D31" s="396"/>
      <c r="E31" s="265">
        <f>'Z_1.1.sz.mell.'!E34</f>
        <v>0</v>
      </c>
    </row>
    <row r="32" spans="1:5" s="1" customFormat="1" ht="12" customHeight="1" x14ac:dyDescent="0.25">
      <c r="A32" s="14" t="s">
        <v>269</v>
      </c>
      <c r="B32" s="414" t="s">
        <v>556</v>
      </c>
      <c r="C32" s="396"/>
      <c r="D32" s="396"/>
      <c r="E32" s="265">
        <f>'Z_1.1.sz.mell.'!E35</f>
        <v>0</v>
      </c>
    </row>
    <row r="33" spans="1:5" s="1" customFormat="1" ht="12" customHeight="1" x14ac:dyDescent="0.25">
      <c r="A33" s="14" t="s">
        <v>270</v>
      </c>
      <c r="B33" s="414" t="s">
        <v>557</v>
      </c>
      <c r="C33" s="396"/>
      <c r="D33" s="396"/>
      <c r="E33" s="265">
        <f>'Z_1.1.sz.mell.'!E36</f>
        <v>0</v>
      </c>
    </row>
    <row r="34" spans="1:5" s="1" customFormat="1" ht="12" customHeight="1" x14ac:dyDescent="0.25">
      <c r="A34" s="14" t="s">
        <v>551</v>
      </c>
      <c r="B34" s="414" t="s">
        <v>271</v>
      </c>
      <c r="C34" s="396">
        <v>4803775</v>
      </c>
      <c r="D34" s="396">
        <v>5175007</v>
      </c>
      <c r="E34" s="265">
        <f>'Z_1.1.sz.mell.'!E37</f>
        <v>5469593</v>
      </c>
    </row>
    <row r="35" spans="1:5" s="1" customFormat="1" ht="12" customHeight="1" x14ac:dyDescent="0.25">
      <c r="A35" s="14" t="s">
        <v>552</v>
      </c>
      <c r="B35" s="414" t="s">
        <v>272</v>
      </c>
      <c r="C35" s="396"/>
      <c r="D35" s="396"/>
      <c r="E35" s="265">
        <f>'Z_1.1.sz.mell.'!E38</f>
        <v>0</v>
      </c>
    </row>
    <row r="36" spans="1:5" s="1" customFormat="1" ht="12" customHeight="1" thickBot="1" x14ac:dyDescent="0.3">
      <c r="A36" s="16" t="s">
        <v>553</v>
      </c>
      <c r="B36" s="415" t="s">
        <v>273</v>
      </c>
      <c r="C36" s="398">
        <v>2556</v>
      </c>
      <c r="D36" s="398">
        <v>46457</v>
      </c>
      <c r="E36" s="265">
        <f>'Z_1.1.sz.mell.'!E39</f>
        <v>226128</v>
      </c>
    </row>
    <row r="37" spans="1:5" s="1" customFormat="1" ht="12" customHeight="1" thickBot="1" x14ac:dyDescent="0.3">
      <c r="A37" s="20" t="s">
        <v>22</v>
      </c>
      <c r="B37" s="21" t="s">
        <v>433</v>
      </c>
      <c r="C37" s="395">
        <f>SUM(C38:C48)</f>
        <v>21598946</v>
      </c>
      <c r="D37" s="395">
        <f>SUM(D38:D48)</f>
        <v>27579886</v>
      </c>
      <c r="E37" s="263">
        <f>SUM(E38:E48)</f>
        <v>32050924</v>
      </c>
    </row>
    <row r="38" spans="1:5" s="1" customFormat="1" ht="12" customHeight="1" x14ac:dyDescent="0.25">
      <c r="A38" s="15" t="s">
        <v>90</v>
      </c>
      <c r="B38" s="413" t="s">
        <v>276</v>
      </c>
      <c r="C38" s="397">
        <v>714062</v>
      </c>
      <c r="D38" s="397">
        <v>56364</v>
      </c>
      <c r="E38" s="265">
        <f>'Z_1.1.sz.mell.'!E41</f>
        <v>148757</v>
      </c>
    </row>
    <row r="39" spans="1:5" s="1" customFormat="1" ht="12" customHeight="1" x14ac:dyDescent="0.25">
      <c r="A39" s="14" t="s">
        <v>91</v>
      </c>
      <c r="B39" s="414" t="s">
        <v>277</v>
      </c>
      <c r="C39" s="396">
        <v>8216127</v>
      </c>
      <c r="D39" s="396">
        <v>11506430</v>
      </c>
      <c r="E39" s="265">
        <f>'Z_1.1.sz.mell.'!E42</f>
        <v>16904645</v>
      </c>
    </row>
    <row r="40" spans="1:5" s="1" customFormat="1" ht="12" customHeight="1" x14ac:dyDescent="0.25">
      <c r="A40" s="14" t="s">
        <v>92</v>
      </c>
      <c r="B40" s="414" t="s">
        <v>278</v>
      </c>
      <c r="C40" s="396">
        <v>1924558</v>
      </c>
      <c r="D40" s="396">
        <v>3882969</v>
      </c>
      <c r="E40" s="265">
        <f>'Z_1.1.sz.mell.'!E43</f>
        <v>2454840</v>
      </c>
    </row>
    <row r="41" spans="1:5" s="1" customFormat="1" ht="12" customHeight="1" x14ac:dyDescent="0.25">
      <c r="A41" s="14" t="s">
        <v>174</v>
      </c>
      <c r="B41" s="414" t="s">
        <v>279</v>
      </c>
      <c r="C41" s="396"/>
      <c r="D41" s="396"/>
      <c r="E41" s="265">
        <f>'Z_1.1.sz.mell.'!E44</f>
        <v>0</v>
      </c>
    </row>
    <row r="42" spans="1:5" s="1" customFormat="1" ht="12" customHeight="1" x14ac:dyDescent="0.25">
      <c r="A42" s="14" t="s">
        <v>175</v>
      </c>
      <c r="B42" s="414" t="s">
        <v>280</v>
      </c>
      <c r="C42" s="396">
        <v>6563801</v>
      </c>
      <c r="D42" s="396">
        <v>7392231</v>
      </c>
      <c r="E42" s="265">
        <f>'Z_1.1.sz.mell.'!E45</f>
        <v>7144957</v>
      </c>
    </row>
    <row r="43" spans="1:5" s="1" customFormat="1" ht="12" customHeight="1" x14ac:dyDescent="0.25">
      <c r="A43" s="14" t="s">
        <v>176</v>
      </c>
      <c r="B43" s="414" t="s">
        <v>281</v>
      </c>
      <c r="C43" s="396">
        <v>3841922</v>
      </c>
      <c r="D43" s="396">
        <v>4735392</v>
      </c>
      <c r="E43" s="265">
        <f>'Z_1.1.sz.mell.'!E46</f>
        <v>4784215</v>
      </c>
    </row>
    <row r="44" spans="1:5" s="1" customFormat="1" ht="12" customHeight="1" x14ac:dyDescent="0.25">
      <c r="A44" s="14" t="s">
        <v>177</v>
      </c>
      <c r="B44" s="414" t="s">
        <v>282</v>
      </c>
      <c r="C44" s="396">
        <v>325472</v>
      </c>
      <c r="D44" s="396"/>
      <c r="E44" s="265">
        <f>'Z_1.1.sz.mell.'!E47</f>
        <v>120000</v>
      </c>
    </row>
    <row r="45" spans="1:5" s="1" customFormat="1" ht="12" customHeight="1" x14ac:dyDescent="0.25">
      <c r="A45" s="14" t="s">
        <v>178</v>
      </c>
      <c r="B45" s="414" t="s">
        <v>558</v>
      </c>
      <c r="C45" s="396">
        <v>1925</v>
      </c>
      <c r="D45" s="396">
        <v>93</v>
      </c>
      <c r="E45" s="265">
        <f>'Z_1.1.sz.mell.'!E48</f>
        <v>78</v>
      </c>
    </row>
    <row r="46" spans="1:5" s="1" customFormat="1" ht="12" customHeight="1" x14ac:dyDescent="0.25">
      <c r="A46" s="14" t="s">
        <v>274</v>
      </c>
      <c r="B46" s="414" t="s">
        <v>284</v>
      </c>
      <c r="C46" s="399"/>
      <c r="D46" s="399"/>
      <c r="E46" s="265">
        <f>'Z_1.1.sz.mell.'!E49</f>
        <v>0</v>
      </c>
    </row>
    <row r="47" spans="1:5" s="1" customFormat="1" ht="12" customHeight="1" x14ac:dyDescent="0.25">
      <c r="A47" s="16" t="s">
        <v>275</v>
      </c>
      <c r="B47" s="415" t="s">
        <v>435</v>
      </c>
      <c r="C47" s="400"/>
      <c r="D47" s="400"/>
      <c r="E47" s="265">
        <f>'Z_1.1.sz.mell.'!E50</f>
        <v>0</v>
      </c>
    </row>
    <row r="48" spans="1:5" s="1" customFormat="1" ht="12" customHeight="1" thickBot="1" x14ac:dyDescent="0.3">
      <c r="A48" s="16" t="s">
        <v>434</v>
      </c>
      <c r="B48" s="293" t="s">
        <v>285</v>
      </c>
      <c r="C48" s="400">
        <v>11079</v>
      </c>
      <c r="D48" s="400">
        <v>6407</v>
      </c>
      <c r="E48" s="265">
        <f>'Z_1.1.sz.mell.'!E51</f>
        <v>493432</v>
      </c>
    </row>
    <row r="49" spans="1:5" s="1" customFormat="1" ht="12" customHeight="1" thickBot="1" x14ac:dyDescent="0.3">
      <c r="A49" s="20" t="s">
        <v>23</v>
      </c>
      <c r="B49" s="21" t="s">
        <v>286</v>
      </c>
      <c r="C49" s="395">
        <f>SUM(C50:C54)</f>
        <v>0</v>
      </c>
      <c r="D49" s="395">
        <f>SUM(D50:D54)</f>
        <v>1296950</v>
      </c>
      <c r="E49" s="263">
        <f>SUM(E50:E54)</f>
        <v>6000000</v>
      </c>
    </row>
    <row r="50" spans="1:5" s="1" customFormat="1" ht="12" customHeight="1" x14ac:dyDescent="0.25">
      <c r="A50" s="15" t="s">
        <v>93</v>
      </c>
      <c r="B50" s="413" t="s">
        <v>290</v>
      </c>
      <c r="C50" s="459"/>
      <c r="D50" s="459"/>
      <c r="E50" s="265">
        <f>'Z_1.1.sz.mell.'!E53</f>
        <v>0</v>
      </c>
    </row>
    <row r="51" spans="1:5" s="1" customFormat="1" ht="12" customHeight="1" x14ac:dyDescent="0.25">
      <c r="A51" s="14" t="s">
        <v>94</v>
      </c>
      <c r="B51" s="414" t="s">
        <v>291</v>
      </c>
      <c r="C51" s="399"/>
      <c r="D51" s="399">
        <v>1296950</v>
      </c>
      <c r="E51" s="265">
        <f>'Z_1.1.sz.mell.'!E54</f>
        <v>6000000</v>
      </c>
    </row>
    <row r="52" spans="1:5" s="1" customFormat="1" ht="12" customHeight="1" x14ac:dyDescent="0.25">
      <c r="A52" s="14" t="s">
        <v>287</v>
      </c>
      <c r="B52" s="414" t="s">
        <v>292</v>
      </c>
      <c r="C52" s="399"/>
      <c r="D52" s="399"/>
      <c r="E52" s="265">
        <f>'Z_1.1.sz.mell.'!E55</f>
        <v>0</v>
      </c>
    </row>
    <row r="53" spans="1:5" s="1" customFormat="1" ht="12" customHeight="1" x14ac:dyDescent="0.25">
      <c r="A53" s="14" t="s">
        <v>288</v>
      </c>
      <c r="B53" s="414" t="s">
        <v>293</v>
      </c>
      <c r="C53" s="399"/>
      <c r="D53" s="399"/>
      <c r="E53" s="265">
        <f>'Z_1.1.sz.mell.'!E56</f>
        <v>0</v>
      </c>
    </row>
    <row r="54" spans="1:5" s="1" customFormat="1" ht="12" customHeight="1" thickBot="1" x14ac:dyDescent="0.3">
      <c r="A54" s="16" t="s">
        <v>289</v>
      </c>
      <c r="B54" s="293" t="s">
        <v>294</v>
      </c>
      <c r="C54" s="400"/>
      <c r="D54" s="400"/>
      <c r="E54" s="265">
        <f>'Z_1.1.sz.mell.'!E57</f>
        <v>0</v>
      </c>
    </row>
    <row r="55" spans="1:5" s="1" customFormat="1" ht="12" customHeight="1" thickBot="1" x14ac:dyDescent="0.3">
      <c r="A55" s="20" t="s">
        <v>179</v>
      </c>
      <c r="B55" s="21" t="s">
        <v>295</v>
      </c>
      <c r="C55" s="395">
        <f>SUM(C56:C58)</f>
        <v>695580</v>
      </c>
      <c r="D55" s="395">
        <f>SUM(D56:D58)</f>
        <v>644990</v>
      </c>
      <c r="E55" s="263">
        <f>SUM(E56:E58)</f>
        <v>542170</v>
      </c>
    </row>
    <row r="56" spans="1:5" s="1" customFormat="1" ht="12" customHeight="1" x14ac:dyDescent="0.25">
      <c r="A56" s="15" t="s">
        <v>95</v>
      </c>
      <c r="B56" s="413" t="s">
        <v>296</v>
      </c>
      <c r="C56" s="397"/>
      <c r="D56" s="397"/>
      <c r="E56" s="265">
        <f>'Z_1.1.sz.mell.'!E59</f>
        <v>0</v>
      </c>
    </row>
    <row r="57" spans="1:5" s="1" customFormat="1" ht="12" customHeight="1" x14ac:dyDescent="0.25">
      <c r="A57" s="14" t="s">
        <v>96</v>
      </c>
      <c r="B57" s="414" t="s">
        <v>425</v>
      </c>
      <c r="C57" s="396"/>
      <c r="D57" s="396"/>
      <c r="E57" s="265">
        <f>'Z_1.1.sz.mell.'!E60</f>
        <v>0</v>
      </c>
    </row>
    <row r="58" spans="1:5" s="1" customFormat="1" ht="12" customHeight="1" x14ac:dyDescent="0.25">
      <c r="A58" s="14" t="s">
        <v>299</v>
      </c>
      <c r="B58" s="414" t="s">
        <v>297</v>
      </c>
      <c r="C58" s="396">
        <v>695580</v>
      </c>
      <c r="D58" s="396">
        <v>644990</v>
      </c>
      <c r="E58" s="265">
        <f>'Z_1.1.sz.mell.'!E61</f>
        <v>542170</v>
      </c>
    </row>
    <row r="59" spans="1:5" s="1" customFormat="1" ht="12" customHeight="1" thickBot="1" x14ac:dyDescent="0.3">
      <c r="A59" s="16" t="s">
        <v>300</v>
      </c>
      <c r="B59" s="293" t="s">
        <v>298</v>
      </c>
      <c r="C59" s="398"/>
      <c r="D59" s="398"/>
      <c r="E59" s="265">
        <f>'Z_1.1.sz.mell.'!E62</f>
        <v>0</v>
      </c>
    </row>
    <row r="60" spans="1:5" s="1" customFormat="1" ht="12" customHeight="1" thickBot="1" x14ac:dyDescent="0.3">
      <c r="A60" s="20" t="s">
        <v>25</v>
      </c>
      <c r="B60" s="291" t="s">
        <v>301</v>
      </c>
      <c r="C60" s="395">
        <f>SUM(C61:C63)</f>
        <v>2050000</v>
      </c>
      <c r="D60" s="395">
        <f>SUM(D61:D63)</f>
        <v>6781001</v>
      </c>
      <c r="E60" s="263">
        <f>SUM(E61:E63)</f>
        <v>17023000</v>
      </c>
    </row>
    <row r="61" spans="1:5" s="1" customFormat="1" ht="12" customHeight="1" x14ac:dyDescent="0.25">
      <c r="A61" s="15" t="s">
        <v>180</v>
      </c>
      <c r="B61" s="413" t="s">
        <v>303</v>
      </c>
      <c r="C61" s="399"/>
      <c r="D61" s="399"/>
      <c r="E61" s="265">
        <f>'Z_1.1.sz.mell.'!E64</f>
        <v>0</v>
      </c>
    </row>
    <row r="62" spans="1:5" s="1" customFormat="1" ht="12" customHeight="1" x14ac:dyDescent="0.25">
      <c r="A62" s="14" t="s">
        <v>181</v>
      </c>
      <c r="B62" s="414" t="s">
        <v>426</v>
      </c>
      <c r="C62" s="399"/>
      <c r="D62" s="399"/>
      <c r="E62" s="265">
        <f>'Z_1.1.sz.mell.'!E65</f>
        <v>0</v>
      </c>
    </row>
    <row r="63" spans="1:5" s="1" customFormat="1" ht="12" customHeight="1" x14ac:dyDescent="0.25">
      <c r="A63" s="14" t="s">
        <v>230</v>
      </c>
      <c r="B63" s="414" t="s">
        <v>304</v>
      </c>
      <c r="C63" s="399">
        <v>2050000</v>
      </c>
      <c r="D63" s="399">
        <v>6781001</v>
      </c>
      <c r="E63" s="265">
        <f>'Z_1.1.sz.mell.'!E66</f>
        <v>17023000</v>
      </c>
    </row>
    <row r="64" spans="1:5" s="1" customFormat="1" ht="12" customHeight="1" thickBot="1" x14ac:dyDescent="0.3">
      <c r="A64" s="16" t="s">
        <v>302</v>
      </c>
      <c r="B64" s="293" t="s">
        <v>305</v>
      </c>
      <c r="C64" s="399"/>
      <c r="D64" s="399"/>
      <c r="E64" s="265">
        <f>'Z_1.1.sz.mell.'!E67</f>
        <v>0</v>
      </c>
    </row>
    <row r="65" spans="1:7" s="1" customFormat="1" ht="12" customHeight="1" thickBot="1" x14ac:dyDescent="0.3">
      <c r="A65" s="484" t="s">
        <v>475</v>
      </c>
      <c r="B65" s="21" t="s">
        <v>306</v>
      </c>
      <c r="C65" s="402">
        <f>+C8+C15+C22+C29+C37+C49+C55+C60</f>
        <v>242514375</v>
      </c>
      <c r="D65" s="402">
        <f>+D8+D15+D22+D29+D37+D49+D55+D60</f>
        <v>231610876</v>
      </c>
      <c r="E65" s="444">
        <f>+E8+E15+E22+E29+E37+E49+E55+E60</f>
        <v>235979721</v>
      </c>
    </row>
    <row r="66" spans="1:7" s="1" customFormat="1" ht="12" customHeight="1" thickBot="1" x14ac:dyDescent="0.3">
      <c r="A66" s="460" t="s">
        <v>307</v>
      </c>
      <c r="B66" s="291" t="s">
        <v>542</v>
      </c>
      <c r="C66" s="395">
        <f>SUM(C67:C69)</f>
        <v>27600000</v>
      </c>
      <c r="D66" s="395">
        <f>SUM(D67:D69)</f>
        <v>20700000</v>
      </c>
      <c r="E66" s="263">
        <f>SUM(E67:E69)</f>
        <v>25102000</v>
      </c>
    </row>
    <row r="67" spans="1:7" s="1" customFormat="1" ht="12" customHeight="1" x14ac:dyDescent="0.25">
      <c r="A67" s="15" t="s">
        <v>336</v>
      </c>
      <c r="B67" s="413" t="s">
        <v>309</v>
      </c>
      <c r="C67" s="399"/>
      <c r="D67" s="399"/>
      <c r="E67" s="265">
        <f>'Z_1.1.sz.mell.'!E70</f>
        <v>0</v>
      </c>
    </row>
    <row r="68" spans="1:7" s="1" customFormat="1" ht="12" customHeight="1" x14ac:dyDescent="0.25">
      <c r="A68" s="14" t="s">
        <v>345</v>
      </c>
      <c r="B68" s="414" t="s">
        <v>310</v>
      </c>
      <c r="C68" s="399">
        <v>27600000</v>
      </c>
      <c r="D68" s="399">
        <v>20700000</v>
      </c>
      <c r="E68" s="265">
        <f>'Z_1.1.sz.mell.'!E71</f>
        <v>25102000</v>
      </c>
    </row>
    <row r="69" spans="1:7" s="1" customFormat="1" ht="12" customHeight="1" thickBot="1" x14ac:dyDescent="0.3">
      <c r="A69" s="16" t="s">
        <v>346</v>
      </c>
      <c r="B69" s="478" t="s">
        <v>460</v>
      </c>
      <c r="C69" s="399"/>
      <c r="D69" s="399"/>
      <c r="E69" s="265">
        <f>'Z_1.1.sz.mell.'!E72</f>
        <v>0</v>
      </c>
    </row>
    <row r="70" spans="1:7" s="1" customFormat="1" ht="12" customHeight="1" thickBot="1" x14ac:dyDescent="0.3">
      <c r="A70" s="460" t="s">
        <v>312</v>
      </c>
      <c r="B70" s="291" t="s">
        <v>313</v>
      </c>
      <c r="C70" s="395">
        <f>SUM(C71:C74)</f>
        <v>0</v>
      </c>
      <c r="D70" s="395">
        <f>SUM(D71:D74)</f>
        <v>0</v>
      </c>
      <c r="E70" s="263">
        <f>SUM(E71:E74)</f>
        <v>0</v>
      </c>
    </row>
    <row r="71" spans="1:7" s="1" customFormat="1" ht="12" customHeight="1" x14ac:dyDescent="0.25">
      <c r="A71" s="15" t="s">
        <v>148</v>
      </c>
      <c r="B71" s="557" t="s">
        <v>314</v>
      </c>
      <c r="C71" s="399"/>
      <c r="D71" s="399"/>
      <c r="E71" s="265">
        <f>'Z_1.1.sz.mell.'!E74</f>
        <v>0</v>
      </c>
    </row>
    <row r="72" spans="1:7" s="1" customFormat="1" ht="13.5" customHeight="1" x14ac:dyDescent="0.3">
      <c r="A72" s="14" t="s">
        <v>149</v>
      </c>
      <c r="B72" s="557" t="s">
        <v>570</v>
      </c>
      <c r="C72" s="399"/>
      <c r="D72" s="399"/>
      <c r="E72" s="265">
        <f>'Z_1.1.sz.mell.'!E75</f>
        <v>0</v>
      </c>
      <c r="G72" s="40"/>
    </row>
    <row r="73" spans="1:7" s="1" customFormat="1" ht="12" customHeight="1" x14ac:dyDescent="0.25">
      <c r="A73" s="14" t="s">
        <v>337</v>
      </c>
      <c r="B73" s="557" t="s">
        <v>315</v>
      </c>
      <c r="C73" s="399"/>
      <c r="D73" s="399"/>
      <c r="E73" s="265">
        <f>'Z_1.1.sz.mell.'!E76</f>
        <v>0</v>
      </c>
    </row>
    <row r="74" spans="1:7" s="1" customFormat="1" ht="12" customHeight="1" thickBot="1" x14ac:dyDescent="0.3">
      <c r="A74" s="16" t="s">
        <v>338</v>
      </c>
      <c r="B74" s="558" t="s">
        <v>571</v>
      </c>
      <c r="C74" s="399"/>
      <c r="D74" s="399"/>
      <c r="E74" s="265">
        <f>'Z_1.1.sz.mell.'!E77</f>
        <v>0</v>
      </c>
    </row>
    <row r="75" spans="1:7" s="1" customFormat="1" ht="12" customHeight="1" thickBot="1" x14ac:dyDescent="0.3">
      <c r="A75" s="460" t="s">
        <v>316</v>
      </c>
      <c r="B75" s="291" t="s">
        <v>317</v>
      </c>
      <c r="C75" s="395">
        <f>SUM(C76:C77)</f>
        <v>38569303</v>
      </c>
      <c r="D75" s="395">
        <f>SUM(D76:D77)</f>
        <v>81475956</v>
      </c>
      <c r="E75" s="263">
        <f>SUM(E76:E77)</f>
        <v>99584055</v>
      </c>
    </row>
    <row r="76" spans="1:7" s="1" customFormat="1" ht="12" customHeight="1" x14ac:dyDescent="0.25">
      <c r="A76" s="15" t="s">
        <v>339</v>
      </c>
      <c r="B76" s="413" t="s">
        <v>318</v>
      </c>
      <c r="C76" s="399">
        <v>38569303</v>
      </c>
      <c r="D76" s="399">
        <v>81475956</v>
      </c>
      <c r="E76" s="265">
        <f>'Z_1.1.sz.mell.'!E79</f>
        <v>99584055</v>
      </c>
    </row>
    <row r="77" spans="1:7" s="1" customFormat="1" ht="12" customHeight="1" thickBot="1" x14ac:dyDescent="0.3">
      <c r="A77" s="16" t="s">
        <v>340</v>
      </c>
      <c r="B77" s="293" t="s">
        <v>319</v>
      </c>
      <c r="C77" s="399"/>
      <c r="D77" s="399"/>
      <c r="E77" s="265">
        <f>'Z_1.1.sz.mell.'!E80</f>
        <v>0</v>
      </c>
    </row>
    <row r="78" spans="1:7" s="1" customFormat="1" ht="12" customHeight="1" thickBot="1" x14ac:dyDescent="0.3">
      <c r="A78" s="460" t="s">
        <v>320</v>
      </c>
      <c r="B78" s="291" t="s">
        <v>321</v>
      </c>
      <c r="C78" s="395">
        <f>SUM(C79:C81)</f>
        <v>1983488</v>
      </c>
      <c r="D78" s="395">
        <f>SUM(D79:D81)</f>
        <v>2617650</v>
      </c>
      <c r="E78" s="263">
        <f>SUM(E79:E81)</f>
        <v>2290030</v>
      </c>
    </row>
    <row r="79" spans="1:7" s="1" customFormat="1" ht="12" customHeight="1" x14ac:dyDescent="0.25">
      <c r="A79" s="15" t="s">
        <v>341</v>
      </c>
      <c r="B79" s="413" t="s">
        <v>322</v>
      </c>
      <c r="C79" s="399">
        <v>1983488</v>
      </c>
      <c r="D79" s="399">
        <v>2617650</v>
      </c>
      <c r="E79" s="265">
        <f>'Z_1.1.sz.mell.'!E82</f>
        <v>2290030</v>
      </c>
    </row>
    <row r="80" spans="1:7" s="1" customFormat="1" ht="12" customHeight="1" x14ac:dyDescent="0.25">
      <c r="A80" s="14" t="s">
        <v>342</v>
      </c>
      <c r="B80" s="414" t="s">
        <v>323</v>
      </c>
      <c r="C80" s="399"/>
      <c r="D80" s="399"/>
      <c r="E80" s="265">
        <f>'Z_1.1.sz.mell.'!E83</f>
        <v>0</v>
      </c>
    </row>
    <row r="81" spans="1:6" s="1" customFormat="1" ht="12" customHeight="1" thickBot="1" x14ac:dyDescent="0.3">
      <c r="A81" s="16" t="s">
        <v>343</v>
      </c>
      <c r="B81" s="293" t="s">
        <v>572</v>
      </c>
      <c r="C81" s="399"/>
      <c r="D81" s="399"/>
      <c r="E81" s="265">
        <f>'Z_1.1.sz.mell.'!E84</f>
        <v>0</v>
      </c>
    </row>
    <row r="82" spans="1:6" s="1" customFormat="1" ht="12" customHeight="1" thickBot="1" x14ac:dyDescent="0.3">
      <c r="A82" s="460" t="s">
        <v>324</v>
      </c>
      <c r="B82" s="291" t="s">
        <v>344</v>
      </c>
      <c r="C82" s="395">
        <f>SUM(C83:C86)</f>
        <v>0</v>
      </c>
      <c r="D82" s="395">
        <f>SUM(D83:D86)</f>
        <v>0</v>
      </c>
      <c r="E82" s="263">
        <f>SUM(E83:E86)</f>
        <v>0</v>
      </c>
    </row>
    <row r="83" spans="1:6" s="1" customFormat="1" ht="12" customHeight="1" x14ac:dyDescent="0.25">
      <c r="A83" s="417" t="s">
        <v>325</v>
      </c>
      <c r="B83" s="413" t="s">
        <v>326</v>
      </c>
      <c r="C83" s="399"/>
      <c r="D83" s="399"/>
      <c r="E83" s="265">
        <f>'Z_1.1.sz.mell.'!E86</f>
        <v>0</v>
      </c>
    </row>
    <row r="84" spans="1:6" s="1" customFormat="1" ht="12" customHeight="1" x14ac:dyDescent="0.25">
      <c r="A84" s="418" t="s">
        <v>327</v>
      </c>
      <c r="B84" s="414" t="s">
        <v>328</v>
      </c>
      <c r="C84" s="399"/>
      <c r="D84" s="399"/>
      <c r="E84" s="265">
        <f>'Z_1.1.sz.mell.'!E87</f>
        <v>0</v>
      </c>
    </row>
    <row r="85" spans="1:6" s="1" customFormat="1" ht="12" customHeight="1" x14ac:dyDescent="0.25">
      <c r="A85" s="418" t="s">
        <v>329</v>
      </c>
      <c r="B85" s="414" t="s">
        <v>330</v>
      </c>
      <c r="C85" s="399"/>
      <c r="D85" s="399"/>
      <c r="E85" s="265">
        <f>'Z_1.1.sz.mell.'!E88</f>
        <v>0</v>
      </c>
    </row>
    <row r="86" spans="1:6" s="1" customFormat="1" ht="12" customHeight="1" thickBot="1" x14ac:dyDescent="0.3">
      <c r="A86" s="419" t="s">
        <v>331</v>
      </c>
      <c r="B86" s="293" t="s">
        <v>332</v>
      </c>
      <c r="C86" s="399"/>
      <c r="D86" s="399"/>
      <c r="E86" s="265">
        <f>'Z_1.1.sz.mell.'!E89</f>
        <v>0</v>
      </c>
    </row>
    <row r="87" spans="1:6" s="1" customFormat="1" ht="12" customHeight="1" thickBot="1" x14ac:dyDescent="0.3">
      <c r="A87" s="460" t="s">
        <v>333</v>
      </c>
      <c r="B87" s="291" t="s">
        <v>474</v>
      </c>
      <c r="C87" s="462"/>
      <c r="D87" s="462"/>
      <c r="E87" s="463"/>
    </row>
    <row r="88" spans="1:6" s="1" customFormat="1" ht="12" customHeight="1" thickBot="1" x14ac:dyDescent="0.3">
      <c r="A88" s="460" t="s">
        <v>335</v>
      </c>
      <c r="B88" s="291" t="s">
        <v>334</v>
      </c>
      <c r="C88" s="462"/>
      <c r="D88" s="462"/>
      <c r="E88" s="463"/>
    </row>
    <row r="89" spans="1:6" s="1" customFormat="1" ht="12" customHeight="1" thickBot="1" x14ac:dyDescent="0.3">
      <c r="A89" s="460" t="s">
        <v>347</v>
      </c>
      <c r="B89" s="420" t="s">
        <v>477</v>
      </c>
      <c r="C89" s="402">
        <f>+C66+C70+C75+C78+C82+C88+C87</f>
        <v>68152791</v>
      </c>
      <c r="D89" s="402">
        <f>+D66+D70+D75+D78+D82+D88+D87</f>
        <v>104793606</v>
      </c>
      <c r="E89" s="444">
        <f>+E66+E70+E75+E78+E82+E88+E87</f>
        <v>126976085</v>
      </c>
    </row>
    <row r="90" spans="1:6" s="1" customFormat="1" ht="12" customHeight="1" thickBot="1" x14ac:dyDescent="0.3">
      <c r="A90" s="461" t="s">
        <v>476</v>
      </c>
      <c r="B90" s="421" t="s">
        <v>478</v>
      </c>
      <c r="C90" s="402">
        <f>+C65+C89</f>
        <v>310667166</v>
      </c>
      <c r="D90" s="402">
        <f>+D65+D89</f>
        <v>336404482</v>
      </c>
      <c r="E90" s="444">
        <f>+E65+E89</f>
        <v>362955806</v>
      </c>
    </row>
    <row r="91" spans="1:6" s="1" customFormat="1" ht="12" customHeight="1" x14ac:dyDescent="0.25">
      <c r="A91" s="368"/>
      <c r="B91" s="369"/>
      <c r="C91" s="370"/>
      <c r="D91" s="371"/>
      <c r="E91" s="372"/>
    </row>
    <row r="92" spans="1:6" s="1" customFormat="1" ht="12" customHeight="1" x14ac:dyDescent="0.25">
      <c r="A92" s="1545" t="s">
        <v>47</v>
      </c>
      <c r="B92" s="1545"/>
      <c r="C92" s="1545"/>
      <c r="D92" s="1545"/>
      <c r="E92" s="1545"/>
    </row>
    <row r="93" spans="1:6" s="1" customFormat="1" ht="12" customHeight="1" thickBot="1" x14ac:dyDescent="0.3">
      <c r="A93" s="1550" t="s">
        <v>152</v>
      </c>
      <c r="B93" s="1550"/>
      <c r="C93" s="382"/>
      <c r="D93" s="138"/>
      <c r="E93" s="306" t="str">
        <f>E5</f>
        <v>Forintban!</v>
      </c>
    </row>
    <row r="94" spans="1:6" s="1" customFormat="1" ht="24" customHeight="1" thickBot="1" x14ac:dyDescent="0.3">
      <c r="A94" s="23" t="s">
        <v>16</v>
      </c>
      <c r="B94" s="24" t="s">
        <v>48</v>
      </c>
      <c r="C94" s="24" t="str">
        <f>+C6</f>
        <v>2017. évi tény</v>
      </c>
      <c r="D94" s="24" t="str">
        <f>+D6</f>
        <v>2018. évi tény</v>
      </c>
      <c r="E94" s="157" t="str">
        <f>+E6</f>
        <v>2019. évi tény</v>
      </c>
      <c r="F94" s="146"/>
    </row>
    <row r="95" spans="1:6" s="1" customFormat="1" ht="12" customHeight="1" thickBot="1" x14ac:dyDescent="0.3">
      <c r="A95" s="32" t="s">
        <v>492</v>
      </c>
      <c r="B95" s="33" t="s">
        <v>493</v>
      </c>
      <c r="C95" s="33" t="s">
        <v>494</v>
      </c>
      <c r="D95" s="33" t="s">
        <v>496</v>
      </c>
      <c r="E95" s="445" t="s">
        <v>495</v>
      </c>
      <c r="F95" s="146"/>
    </row>
    <row r="96" spans="1:6" s="1" customFormat="1" ht="15.15" customHeight="1" thickBot="1" x14ac:dyDescent="0.3">
      <c r="A96" s="22" t="s">
        <v>18</v>
      </c>
      <c r="B96" s="28" t="s">
        <v>436</v>
      </c>
      <c r="C96" s="394">
        <f>C97+C98+C99+C100+C101+C114</f>
        <v>126083824</v>
      </c>
      <c r="D96" s="394">
        <f>D97+D98+D99+D100+D101+D114</f>
        <v>135112272</v>
      </c>
      <c r="E96" s="487">
        <f>E97+E98+E99+E100+E101+E114</f>
        <v>131858295</v>
      </c>
      <c r="F96" s="146"/>
    </row>
    <row r="97" spans="1:5" s="1" customFormat="1" ht="12.9" customHeight="1" thickBot="1" x14ac:dyDescent="0.3">
      <c r="A97" s="17" t="s">
        <v>97</v>
      </c>
      <c r="B97" s="10" t="s">
        <v>49</v>
      </c>
      <c r="C97" s="494">
        <v>58380872</v>
      </c>
      <c r="D97" s="494">
        <v>58695324</v>
      </c>
      <c r="E97" s="488">
        <f>'Z_1.1.sz.mell.'!E101</f>
        <v>64575763</v>
      </c>
    </row>
    <row r="98" spans="1:5" ht="16.5" customHeight="1" thickBot="1" x14ac:dyDescent="0.35">
      <c r="A98" s="14" t="s">
        <v>98</v>
      </c>
      <c r="B98" s="8" t="s">
        <v>182</v>
      </c>
      <c r="C98" s="396">
        <v>11729211</v>
      </c>
      <c r="D98" s="396">
        <v>10110402</v>
      </c>
      <c r="E98" s="488">
        <f>'Z_1.1.sz.mell.'!E102</f>
        <v>11124581</v>
      </c>
    </row>
    <row r="99" spans="1:5" ht="16.2" thickBot="1" x14ac:dyDescent="0.35">
      <c r="A99" s="14" t="s">
        <v>99</v>
      </c>
      <c r="B99" s="8" t="s">
        <v>139</v>
      </c>
      <c r="C99" s="398">
        <v>48401676</v>
      </c>
      <c r="D99" s="398">
        <v>60372660</v>
      </c>
      <c r="E99" s="488">
        <f>'Z_1.1.sz.mell.'!E103</f>
        <v>52009988</v>
      </c>
    </row>
    <row r="100" spans="1:5" s="39" customFormat="1" ht="12" customHeight="1" thickBot="1" x14ac:dyDescent="0.25">
      <c r="A100" s="14" t="s">
        <v>100</v>
      </c>
      <c r="B100" s="11" t="s">
        <v>183</v>
      </c>
      <c r="C100" s="398">
        <v>2302126</v>
      </c>
      <c r="D100" s="398">
        <v>1394000</v>
      </c>
      <c r="E100" s="488">
        <f>'Z_1.1.sz.mell.'!E104</f>
        <v>540000</v>
      </c>
    </row>
    <row r="101" spans="1:5" ht="12" customHeight="1" thickBot="1" x14ac:dyDescent="0.35">
      <c r="A101" s="14" t="s">
        <v>111</v>
      </c>
      <c r="B101" s="19" t="s">
        <v>184</v>
      </c>
      <c r="C101" s="398">
        <v>5269939</v>
      </c>
      <c r="D101" s="398">
        <v>4539886</v>
      </c>
      <c r="E101" s="488">
        <f>'Z_1.1.sz.mell.'!E105</f>
        <v>3607963</v>
      </c>
    </row>
    <row r="102" spans="1:5" ht="12" customHeight="1" thickBot="1" x14ac:dyDescent="0.35">
      <c r="A102" s="14" t="s">
        <v>101</v>
      </c>
      <c r="B102" s="8" t="s">
        <v>441</v>
      </c>
      <c r="C102" s="398">
        <v>881808</v>
      </c>
      <c r="D102" s="398">
        <v>127594</v>
      </c>
      <c r="E102" s="488">
        <f>'Z_1.1.sz.mell.'!E106</f>
        <v>147620</v>
      </c>
    </row>
    <row r="103" spans="1:5" ht="12" customHeight="1" thickBot="1" x14ac:dyDescent="0.35">
      <c r="A103" s="14" t="s">
        <v>102</v>
      </c>
      <c r="B103" s="142" t="s">
        <v>440</v>
      </c>
      <c r="C103" s="398"/>
      <c r="D103" s="398"/>
      <c r="E103" s="488">
        <f>'Z_1.1.sz.mell.'!E107</f>
        <v>0</v>
      </c>
    </row>
    <row r="104" spans="1:5" ht="12" customHeight="1" thickBot="1" x14ac:dyDescent="0.35">
      <c r="A104" s="14" t="s">
        <v>112</v>
      </c>
      <c r="B104" s="142" t="s">
        <v>439</v>
      </c>
      <c r="C104" s="398"/>
      <c r="D104" s="398"/>
      <c r="E104" s="488">
        <f>'Z_1.1.sz.mell.'!E108</f>
        <v>0</v>
      </c>
    </row>
    <row r="105" spans="1:5" ht="12" customHeight="1" thickBot="1" x14ac:dyDescent="0.35">
      <c r="A105" s="14" t="s">
        <v>113</v>
      </c>
      <c r="B105" s="140" t="s">
        <v>350</v>
      </c>
      <c r="C105" s="398"/>
      <c r="D105" s="398"/>
      <c r="E105" s="488">
        <f>'Z_1.1.sz.mell.'!E109</f>
        <v>0</v>
      </c>
    </row>
    <row r="106" spans="1:5" ht="12" customHeight="1" thickBot="1" x14ac:dyDescent="0.35">
      <c r="A106" s="14" t="s">
        <v>114</v>
      </c>
      <c r="B106" s="141" t="s">
        <v>351</v>
      </c>
      <c r="C106" s="398"/>
      <c r="D106" s="398"/>
      <c r="E106" s="488">
        <f>'Z_1.1.sz.mell.'!E110</f>
        <v>0</v>
      </c>
    </row>
    <row r="107" spans="1:5" ht="12" customHeight="1" thickBot="1" x14ac:dyDescent="0.35">
      <c r="A107" s="14" t="s">
        <v>115</v>
      </c>
      <c r="B107" s="141" t="s">
        <v>352</v>
      </c>
      <c r="C107" s="398"/>
      <c r="D107" s="398"/>
      <c r="E107" s="488">
        <f>'Z_1.1.sz.mell.'!E111</f>
        <v>0</v>
      </c>
    </row>
    <row r="108" spans="1:5" ht="12" customHeight="1" thickBot="1" x14ac:dyDescent="0.35">
      <c r="A108" s="14" t="s">
        <v>117</v>
      </c>
      <c r="B108" s="140" t="s">
        <v>353</v>
      </c>
      <c r="C108" s="398">
        <v>1434532</v>
      </c>
      <c r="D108" s="398">
        <v>2158732</v>
      </c>
      <c r="E108" s="488">
        <f>'Z_1.1.sz.mell.'!E112</f>
        <v>2838343</v>
      </c>
    </row>
    <row r="109" spans="1:5" ht="12" customHeight="1" thickBot="1" x14ac:dyDescent="0.35">
      <c r="A109" s="14" t="s">
        <v>185</v>
      </c>
      <c r="B109" s="140" t="s">
        <v>354</v>
      </c>
      <c r="C109" s="398"/>
      <c r="D109" s="398"/>
      <c r="E109" s="488">
        <f>'Z_1.1.sz.mell.'!E113</f>
        <v>0</v>
      </c>
    </row>
    <row r="110" spans="1:5" ht="12" customHeight="1" thickBot="1" x14ac:dyDescent="0.35">
      <c r="A110" s="14" t="s">
        <v>348</v>
      </c>
      <c r="B110" s="141" t="s">
        <v>355</v>
      </c>
      <c r="C110" s="398"/>
      <c r="D110" s="398"/>
      <c r="E110" s="488">
        <f>'Z_1.1.sz.mell.'!E114</f>
        <v>0</v>
      </c>
    </row>
    <row r="111" spans="1:5" ht="12" customHeight="1" thickBot="1" x14ac:dyDescent="0.35">
      <c r="A111" s="13" t="s">
        <v>349</v>
      </c>
      <c r="B111" s="142" t="s">
        <v>356</v>
      </c>
      <c r="C111" s="398"/>
      <c r="D111" s="398"/>
      <c r="E111" s="488">
        <f>'Z_1.1.sz.mell.'!E115</f>
        <v>0</v>
      </c>
    </row>
    <row r="112" spans="1:5" ht="12" customHeight="1" thickBot="1" x14ac:dyDescent="0.35">
      <c r="A112" s="14" t="s">
        <v>437</v>
      </c>
      <c r="B112" s="142" t="s">
        <v>357</v>
      </c>
      <c r="C112" s="398"/>
      <c r="D112" s="398"/>
      <c r="E112" s="488">
        <f>'Z_1.1.sz.mell.'!E116</f>
        <v>0</v>
      </c>
    </row>
    <row r="113" spans="1:5" ht="12" customHeight="1" thickBot="1" x14ac:dyDescent="0.35">
      <c r="A113" s="16" t="s">
        <v>438</v>
      </c>
      <c r="B113" s="142" t="s">
        <v>358</v>
      </c>
      <c r="C113" s="398">
        <v>2953599</v>
      </c>
      <c r="D113" s="398">
        <v>2253560</v>
      </c>
      <c r="E113" s="488">
        <f>'Z_1.1.sz.mell.'!E117</f>
        <v>622000</v>
      </c>
    </row>
    <row r="114" spans="1:5" ht="12" customHeight="1" thickBot="1" x14ac:dyDescent="0.35">
      <c r="A114" s="14" t="s">
        <v>442</v>
      </c>
      <c r="B114" s="11" t="s">
        <v>50</v>
      </c>
      <c r="C114" s="396"/>
      <c r="D114" s="396"/>
      <c r="E114" s="488">
        <f>'Z_1.1.sz.mell.'!E118</f>
        <v>0</v>
      </c>
    </row>
    <row r="115" spans="1:5" ht="12" customHeight="1" thickBot="1" x14ac:dyDescent="0.35">
      <c r="A115" s="14" t="s">
        <v>443</v>
      </c>
      <c r="B115" s="8" t="s">
        <v>445</v>
      </c>
      <c r="C115" s="396"/>
      <c r="D115" s="396"/>
      <c r="E115" s="488">
        <f>'Z_1.1.sz.mell.'!E119</f>
        <v>0</v>
      </c>
    </row>
    <row r="116" spans="1:5" ht="12" customHeight="1" thickBot="1" x14ac:dyDescent="0.35">
      <c r="A116" s="18" t="s">
        <v>444</v>
      </c>
      <c r="B116" s="482" t="s">
        <v>446</v>
      </c>
      <c r="C116" s="495"/>
      <c r="D116" s="495"/>
      <c r="E116" s="488">
        <f>'Z_1.1.sz.mell.'!E120</f>
        <v>0</v>
      </c>
    </row>
    <row r="117" spans="1:5" ht="12" customHeight="1" thickBot="1" x14ac:dyDescent="0.35">
      <c r="A117" s="479" t="s">
        <v>19</v>
      </c>
      <c r="B117" s="480" t="s">
        <v>359</v>
      </c>
      <c r="C117" s="496">
        <f>+C118+C120+C122</f>
        <v>72997116</v>
      </c>
      <c r="D117" s="496">
        <f>+D118+D120+D122</f>
        <v>77653353</v>
      </c>
      <c r="E117" s="490">
        <f>+E118+E120+E122</f>
        <v>85179712</v>
      </c>
    </row>
    <row r="118" spans="1:5" ht="12" customHeight="1" thickBot="1" x14ac:dyDescent="0.35">
      <c r="A118" s="15" t="s">
        <v>103</v>
      </c>
      <c r="B118" s="8" t="s">
        <v>229</v>
      </c>
      <c r="C118" s="397">
        <v>14883543</v>
      </c>
      <c r="D118" s="397">
        <v>7125817</v>
      </c>
      <c r="E118" s="488">
        <f>'Z_1.1.sz.mell.'!E122</f>
        <v>60561056</v>
      </c>
    </row>
    <row r="119" spans="1:5" ht="16.2" thickBot="1" x14ac:dyDescent="0.35">
      <c r="A119" s="15" t="s">
        <v>104</v>
      </c>
      <c r="B119" s="12" t="s">
        <v>363</v>
      </c>
      <c r="C119" s="397"/>
      <c r="D119" s="397"/>
      <c r="E119" s="488">
        <f>'Z_1.1.sz.mell.'!E123</f>
        <v>0</v>
      </c>
    </row>
    <row r="120" spans="1:5" ht="12" customHeight="1" thickBot="1" x14ac:dyDescent="0.35">
      <c r="A120" s="15" t="s">
        <v>105</v>
      </c>
      <c r="B120" s="12" t="s">
        <v>186</v>
      </c>
      <c r="C120" s="396">
        <v>51308673</v>
      </c>
      <c r="D120" s="396">
        <v>70261531</v>
      </c>
      <c r="E120" s="488">
        <f>'Z_1.1.sz.mell.'!E124</f>
        <v>24568656</v>
      </c>
    </row>
    <row r="121" spans="1:5" ht="12" customHeight="1" thickBot="1" x14ac:dyDescent="0.35">
      <c r="A121" s="15" t="s">
        <v>106</v>
      </c>
      <c r="B121" s="12" t="s">
        <v>364</v>
      </c>
      <c r="C121" s="396"/>
      <c r="D121" s="396"/>
      <c r="E121" s="488">
        <f>'Z_1.1.sz.mell.'!E125</f>
        <v>0</v>
      </c>
    </row>
    <row r="122" spans="1:5" ht="12" customHeight="1" thickBot="1" x14ac:dyDescent="0.35">
      <c r="A122" s="15" t="s">
        <v>107</v>
      </c>
      <c r="B122" s="293" t="s">
        <v>231</v>
      </c>
      <c r="C122" s="396">
        <v>6804900</v>
      </c>
      <c r="D122" s="396">
        <v>266005</v>
      </c>
      <c r="E122" s="488">
        <f>'Z_1.1.sz.mell.'!E126</f>
        <v>50000</v>
      </c>
    </row>
    <row r="123" spans="1:5" ht="12" customHeight="1" thickBot="1" x14ac:dyDescent="0.35">
      <c r="A123" s="15" t="s">
        <v>116</v>
      </c>
      <c r="B123" s="292" t="s">
        <v>427</v>
      </c>
      <c r="C123" s="396"/>
      <c r="D123" s="396"/>
      <c r="E123" s="488">
        <f>'Z_1.1.sz.mell.'!E127</f>
        <v>0</v>
      </c>
    </row>
    <row r="124" spans="1:5" ht="12" customHeight="1" thickBot="1" x14ac:dyDescent="0.35">
      <c r="A124" s="15" t="s">
        <v>118</v>
      </c>
      <c r="B124" s="409" t="s">
        <v>369</v>
      </c>
      <c r="C124" s="396"/>
      <c r="D124" s="396"/>
      <c r="E124" s="488">
        <f>'Z_1.1.sz.mell.'!E128</f>
        <v>0</v>
      </c>
    </row>
    <row r="125" spans="1:5" ht="12" customHeight="1" thickBot="1" x14ac:dyDescent="0.35">
      <c r="A125" s="15" t="s">
        <v>187</v>
      </c>
      <c r="B125" s="141" t="s">
        <v>352</v>
      </c>
      <c r="C125" s="396"/>
      <c r="D125" s="396"/>
      <c r="E125" s="488">
        <f>'Z_1.1.sz.mell.'!E129</f>
        <v>0</v>
      </c>
    </row>
    <row r="126" spans="1:5" ht="12" customHeight="1" thickBot="1" x14ac:dyDescent="0.35">
      <c r="A126" s="15" t="s">
        <v>188</v>
      </c>
      <c r="B126" s="141" t="s">
        <v>368</v>
      </c>
      <c r="C126" s="396">
        <v>6804900</v>
      </c>
      <c r="D126" s="396">
        <v>266005</v>
      </c>
      <c r="E126" s="488">
        <f>'Z_1.1.sz.mell.'!E130</f>
        <v>0</v>
      </c>
    </row>
    <row r="127" spans="1:5" ht="12" customHeight="1" thickBot="1" x14ac:dyDescent="0.35">
      <c r="A127" s="15" t="s">
        <v>189</v>
      </c>
      <c r="B127" s="141" t="s">
        <v>367</v>
      </c>
      <c r="C127" s="396"/>
      <c r="D127" s="396"/>
      <c r="E127" s="488">
        <f>'Z_1.1.sz.mell.'!E131</f>
        <v>0</v>
      </c>
    </row>
    <row r="128" spans="1:5" ht="12" customHeight="1" thickBot="1" x14ac:dyDescent="0.35">
      <c r="A128" s="15" t="s">
        <v>360</v>
      </c>
      <c r="B128" s="141" t="s">
        <v>355</v>
      </c>
      <c r="C128" s="396"/>
      <c r="D128" s="396"/>
      <c r="E128" s="488">
        <f>'Z_1.1.sz.mell.'!E132</f>
        <v>0</v>
      </c>
    </row>
    <row r="129" spans="1:5" ht="12" customHeight="1" thickBot="1" x14ac:dyDescent="0.35">
      <c r="A129" s="15" t="s">
        <v>361</v>
      </c>
      <c r="B129" s="141" t="s">
        <v>366</v>
      </c>
      <c r="C129" s="396"/>
      <c r="D129" s="396"/>
      <c r="E129" s="488">
        <f>'Z_1.1.sz.mell.'!E133</f>
        <v>0</v>
      </c>
    </row>
    <row r="130" spans="1:5" ht="12" customHeight="1" thickBot="1" x14ac:dyDescent="0.35">
      <c r="A130" s="13" t="s">
        <v>362</v>
      </c>
      <c r="B130" s="141" t="s">
        <v>365</v>
      </c>
      <c r="C130" s="398"/>
      <c r="D130" s="398"/>
      <c r="E130" s="488">
        <f>'Z_1.1.sz.mell.'!E134</f>
        <v>50000</v>
      </c>
    </row>
    <row r="131" spans="1:5" ht="12" customHeight="1" thickBot="1" x14ac:dyDescent="0.35">
      <c r="A131" s="20" t="s">
        <v>20</v>
      </c>
      <c r="B131" s="123" t="s">
        <v>447</v>
      </c>
      <c r="C131" s="395">
        <f>+C96+C117</f>
        <v>199080940</v>
      </c>
      <c r="D131" s="395">
        <f>+D96+D117</f>
        <v>212765625</v>
      </c>
      <c r="E131" s="263">
        <f>+E96+E117</f>
        <v>217038007</v>
      </c>
    </row>
    <row r="132" spans="1:5" ht="12" customHeight="1" thickBot="1" x14ac:dyDescent="0.35">
      <c r="A132" s="20" t="s">
        <v>21</v>
      </c>
      <c r="B132" s="123" t="s">
        <v>448</v>
      </c>
      <c r="C132" s="395">
        <f>+C133+C134+C135</f>
        <v>28194821</v>
      </c>
      <c r="D132" s="395">
        <f>+D133+D134+D135</f>
        <v>21334737</v>
      </c>
      <c r="E132" s="263">
        <f>+E133+E134+E135</f>
        <v>25778709</v>
      </c>
    </row>
    <row r="133" spans="1:5" ht="12" customHeight="1" thickBot="1" x14ac:dyDescent="0.35">
      <c r="A133" s="15" t="s">
        <v>267</v>
      </c>
      <c r="B133" s="12" t="s">
        <v>455</v>
      </c>
      <c r="C133" s="396">
        <v>594821</v>
      </c>
      <c r="D133" s="396">
        <v>634737</v>
      </c>
      <c r="E133" s="488">
        <f>'Z_1.1.sz.mell.'!E137</f>
        <v>0</v>
      </c>
    </row>
    <row r="134" spans="1:5" ht="12" customHeight="1" thickBot="1" x14ac:dyDescent="0.35">
      <c r="A134" s="15" t="s">
        <v>268</v>
      </c>
      <c r="B134" s="12" t="s">
        <v>456</v>
      </c>
      <c r="C134" s="396">
        <v>27600000</v>
      </c>
      <c r="D134" s="396">
        <v>20700000</v>
      </c>
      <c r="E134" s="488">
        <f>'Z_1.1.sz.mell.'!E138</f>
        <v>25102000</v>
      </c>
    </row>
    <row r="135" spans="1:5" ht="12" customHeight="1" thickBot="1" x14ac:dyDescent="0.35">
      <c r="A135" s="13" t="s">
        <v>269</v>
      </c>
      <c r="B135" s="12" t="s">
        <v>457</v>
      </c>
      <c r="C135" s="396"/>
      <c r="D135" s="396"/>
      <c r="E135" s="488">
        <f>'Z_1.1.sz.mell.'!E139</f>
        <v>676709</v>
      </c>
    </row>
    <row r="136" spans="1:5" ht="12" customHeight="1" thickBot="1" x14ac:dyDescent="0.35">
      <c r="A136" s="20" t="s">
        <v>22</v>
      </c>
      <c r="B136" s="123" t="s">
        <v>449</v>
      </c>
      <c r="C136" s="395">
        <f>SUM(C137:C142)</f>
        <v>0</v>
      </c>
      <c r="D136" s="395">
        <f>SUM(D137:D142)</f>
        <v>0</v>
      </c>
      <c r="E136" s="263">
        <f>SUM(E137:E142)</f>
        <v>0</v>
      </c>
    </row>
    <row r="137" spans="1:5" ht="12" customHeight="1" thickBot="1" x14ac:dyDescent="0.35">
      <c r="A137" s="15" t="s">
        <v>90</v>
      </c>
      <c r="B137" s="9" t="s">
        <v>458</v>
      </c>
      <c r="C137" s="396"/>
      <c r="D137" s="396"/>
      <c r="E137" s="488">
        <f>'Z_1.1.sz.mell.'!E141</f>
        <v>0</v>
      </c>
    </row>
    <row r="138" spans="1:5" ht="12" customHeight="1" thickBot="1" x14ac:dyDescent="0.35">
      <c r="A138" s="15" t="s">
        <v>91</v>
      </c>
      <c r="B138" s="9" t="s">
        <v>450</v>
      </c>
      <c r="C138" s="396"/>
      <c r="D138" s="396"/>
      <c r="E138" s="488">
        <f>'Z_1.1.sz.mell.'!E142</f>
        <v>0</v>
      </c>
    </row>
    <row r="139" spans="1:5" ht="12" customHeight="1" thickBot="1" x14ac:dyDescent="0.35">
      <c r="A139" s="15" t="s">
        <v>92</v>
      </c>
      <c r="B139" s="9" t="s">
        <v>451</v>
      </c>
      <c r="C139" s="396"/>
      <c r="D139" s="396"/>
      <c r="E139" s="488">
        <f>'Z_1.1.sz.mell.'!E143</f>
        <v>0</v>
      </c>
    </row>
    <row r="140" spans="1:5" ht="12" customHeight="1" thickBot="1" x14ac:dyDescent="0.35">
      <c r="A140" s="15" t="s">
        <v>174</v>
      </c>
      <c r="B140" s="9" t="s">
        <v>452</v>
      </c>
      <c r="C140" s="396"/>
      <c r="D140" s="396"/>
      <c r="E140" s="488">
        <f>'Z_1.1.sz.mell.'!E144</f>
        <v>0</v>
      </c>
    </row>
    <row r="141" spans="1:5" ht="12" customHeight="1" thickBot="1" x14ac:dyDescent="0.35">
      <c r="A141" s="15" t="s">
        <v>175</v>
      </c>
      <c r="B141" s="9" t="s">
        <v>453</v>
      </c>
      <c r="C141" s="396"/>
      <c r="D141" s="396"/>
      <c r="E141" s="488">
        <f>'Z_1.1.sz.mell.'!E145</f>
        <v>0</v>
      </c>
    </row>
    <row r="142" spans="1:5" ht="12" customHeight="1" thickBot="1" x14ac:dyDescent="0.35">
      <c r="A142" s="13" t="s">
        <v>176</v>
      </c>
      <c r="B142" s="9" t="s">
        <v>454</v>
      </c>
      <c r="C142" s="396"/>
      <c r="D142" s="396"/>
      <c r="E142" s="488">
        <f>'Z_1.1.sz.mell.'!E146</f>
        <v>0</v>
      </c>
    </row>
    <row r="143" spans="1:5" ht="12" customHeight="1" thickBot="1" x14ac:dyDescent="0.35">
      <c r="A143" s="20" t="s">
        <v>23</v>
      </c>
      <c r="B143" s="123" t="s">
        <v>462</v>
      </c>
      <c r="C143" s="402">
        <f>+C144+C145+C146+C147</f>
        <v>1915449</v>
      </c>
      <c r="D143" s="402">
        <f>+D144+D145+D146+D147</f>
        <v>2720065</v>
      </c>
      <c r="E143" s="444">
        <f>+E144+E145+E146+E147</f>
        <v>1881073</v>
      </c>
    </row>
    <row r="144" spans="1:5" ht="12" customHeight="1" thickBot="1" x14ac:dyDescent="0.35">
      <c r="A144" s="15" t="s">
        <v>93</v>
      </c>
      <c r="B144" s="9" t="s">
        <v>370</v>
      </c>
      <c r="C144" s="396"/>
      <c r="D144" s="396"/>
      <c r="E144" s="488">
        <f>'Z_1.1.sz.mell.'!E148</f>
        <v>0</v>
      </c>
    </row>
    <row r="145" spans="1:6" ht="12" customHeight="1" thickBot="1" x14ac:dyDescent="0.35">
      <c r="A145" s="15" t="s">
        <v>94</v>
      </c>
      <c r="B145" s="9" t="s">
        <v>371</v>
      </c>
      <c r="C145" s="396">
        <v>1915449</v>
      </c>
      <c r="D145" s="396">
        <v>2720065</v>
      </c>
      <c r="E145" s="488">
        <f>'Z_1.1.sz.mell.'!E149</f>
        <v>1881073</v>
      </c>
    </row>
    <row r="146" spans="1:6" ht="12" customHeight="1" thickBot="1" x14ac:dyDescent="0.35">
      <c r="A146" s="15" t="s">
        <v>287</v>
      </c>
      <c r="B146" s="9" t="s">
        <v>463</v>
      </c>
      <c r="C146" s="396"/>
      <c r="D146" s="396"/>
      <c r="E146" s="488">
        <f>'Z_1.1.sz.mell.'!E150</f>
        <v>0</v>
      </c>
    </row>
    <row r="147" spans="1:6" ht="12" customHeight="1" thickBot="1" x14ac:dyDescent="0.35">
      <c r="A147" s="13" t="s">
        <v>288</v>
      </c>
      <c r="B147" s="7" t="s">
        <v>389</v>
      </c>
      <c r="C147" s="396"/>
      <c r="D147" s="396"/>
      <c r="E147" s="488">
        <f>'Z_1.1.sz.mell.'!E151</f>
        <v>0</v>
      </c>
    </row>
    <row r="148" spans="1:6" ht="12" customHeight="1" thickBot="1" x14ac:dyDescent="0.35">
      <c r="A148" s="20" t="s">
        <v>24</v>
      </c>
      <c r="B148" s="123" t="s">
        <v>464</v>
      </c>
      <c r="C148" s="497">
        <f>SUM(C149:C153)</f>
        <v>0</v>
      </c>
      <c r="D148" s="497">
        <f>SUM(D149:D153)</f>
        <v>0</v>
      </c>
      <c r="E148" s="491">
        <f>SUM(E149:E153)</f>
        <v>0</v>
      </c>
    </row>
    <row r="149" spans="1:6" ht="12" customHeight="1" thickBot="1" x14ac:dyDescent="0.35">
      <c r="A149" s="15" t="s">
        <v>95</v>
      </c>
      <c r="B149" s="9" t="s">
        <v>459</v>
      </c>
      <c r="C149" s="396"/>
      <c r="D149" s="396"/>
      <c r="E149" s="488">
        <f>'Z_1.1.sz.mell.'!E153</f>
        <v>0</v>
      </c>
    </row>
    <row r="150" spans="1:6" ht="12" customHeight="1" thickBot="1" x14ac:dyDescent="0.35">
      <c r="A150" s="15" t="s">
        <v>96</v>
      </c>
      <c r="B150" s="9" t="s">
        <v>466</v>
      </c>
      <c r="C150" s="396"/>
      <c r="D150" s="396"/>
      <c r="E150" s="488">
        <f>'Z_1.1.sz.mell.'!E154</f>
        <v>0</v>
      </c>
    </row>
    <row r="151" spans="1:6" ht="12" customHeight="1" thickBot="1" x14ac:dyDescent="0.35">
      <c r="A151" s="15" t="s">
        <v>299</v>
      </c>
      <c r="B151" s="9" t="s">
        <v>461</v>
      </c>
      <c r="C151" s="396"/>
      <c r="D151" s="396"/>
      <c r="E151" s="488">
        <f>'Z_1.1.sz.mell.'!E155</f>
        <v>0</v>
      </c>
    </row>
    <row r="152" spans="1:6" ht="12" customHeight="1" thickBot="1" x14ac:dyDescent="0.35">
      <c r="A152" s="15" t="s">
        <v>300</v>
      </c>
      <c r="B152" s="9" t="s">
        <v>467</v>
      </c>
      <c r="C152" s="396"/>
      <c r="D152" s="396"/>
      <c r="E152" s="488">
        <f>'Z_1.1.sz.mell.'!E156</f>
        <v>0</v>
      </c>
    </row>
    <row r="153" spans="1:6" ht="12" customHeight="1" thickBot="1" x14ac:dyDescent="0.35">
      <c r="A153" s="15" t="s">
        <v>465</v>
      </c>
      <c r="B153" s="9" t="s">
        <v>468</v>
      </c>
      <c r="C153" s="396"/>
      <c r="D153" s="396"/>
      <c r="E153" s="488">
        <f>'Z_1.1.sz.mell.'!E157</f>
        <v>0</v>
      </c>
    </row>
    <row r="154" spans="1:6" ht="12" customHeight="1" thickBot="1" x14ac:dyDescent="0.35">
      <c r="A154" s="20" t="s">
        <v>25</v>
      </c>
      <c r="B154" s="123" t="s">
        <v>469</v>
      </c>
      <c r="C154" s="498"/>
      <c r="D154" s="498"/>
      <c r="E154" s="492"/>
    </row>
    <row r="155" spans="1:6" ht="12" customHeight="1" thickBot="1" x14ac:dyDescent="0.35">
      <c r="A155" s="20" t="s">
        <v>26</v>
      </c>
      <c r="B155" s="123" t="s">
        <v>470</v>
      </c>
      <c r="C155" s="498"/>
      <c r="D155" s="498"/>
      <c r="E155" s="492"/>
    </row>
    <row r="156" spans="1:6" ht="15.15" customHeight="1" thickBot="1" x14ac:dyDescent="0.35">
      <c r="A156" s="20" t="s">
        <v>27</v>
      </c>
      <c r="B156" s="123" t="s">
        <v>472</v>
      </c>
      <c r="C156" s="499">
        <f>+C132+C136+C143+C148+C154+C155</f>
        <v>30110270</v>
      </c>
      <c r="D156" s="499">
        <f>+D132+D136+D143+D148+D154+D155</f>
        <v>24054802</v>
      </c>
      <c r="E156" s="493">
        <f>+E132+E136+E143+E148+E154+E155</f>
        <v>27659782</v>
      </c>
      <c r="F156" s="124"/>
    </row>
    <row r="157" spans="1:6" s="1" customFormat="1" ht="12.9" customHeight="1" thickBot="1" x14ac:dyDescent="0.3">
      <c r="A157" s="1511" t="s">
        <v>28</v>
      </c>
      <c r="B157" s="1512" t="s">
        <v>471</v>
      </c>
      <c r="C157" s="1513">
        <f>+C131+C156</f>
        <v>229191210</v>
      </c>
      <c r="D157" s="1513">
        <f>+D131+D156</f>
        <v>236820427</v>
      </c>
      <c r="E157" s="1514">
        <f>+E131+E156</f>
        <v>244697789</v>
      </c>
    </row>
    <row r="158" spans="1:6" ht="16.2" thickBot="1" x14ac:dyDescent="0.35">
      <c r="A158" s="1515" t="s">
        <v>29</v>
      </c>
      <c r="B158" s="1515" t="s">
        <v>1323</v>
      </c>
      <c r="C158" s="1516">
        <f t="shared" ref="C158:D158" si="0">C90-C157</f>
        <v>81475956</v>
      </c>
      <c r="D158" s="1516">
        <f t="shared" si="0"/>
        <v>99584055</v>
      </c>
      <c r="E158" s="1516">
        <f>E90-E157</f>
        <v>118258017</v>
      </c>
    </row>
    <row r="159" spans="1:6" x14ac:dyDescent="0.3">
      <c r="C159" s="381"/>
    </row>
    <row r="160" spans="1:6" x14ac:dyDescent="0.3">
      <c r="C160" s="381"/>
    </row>
    <row r="161" spans="3:3" ht="16.5" customHeight="1" x14ac:dyDescent="0.3">
      <c r="C161" s="381"/>
    </row>
    <row r="162" spans="3:3" x14ac:dyDescent="0.3">
      <c r="C162" s="381"/>
    </row>
    <row r="163" spans="3:3" x14ac:dyDescent="0.3">
      <c r="C163" s="381"/>
    </row>
    <row r="164" spans="3:3" x14ac:dyDescent="0.3">
      <c r="C164" s="381"/>
    </row>
    <row r="165" spans="3:3" x14ac:dyDescent="0.3">
      <c r="C165" s="381"/>
    </row>
    <row r="166" spans="3:3" x14ac:dyDescent="0.3">
      <c r="C166" s="381"/>
    </row>
    <row r="167" spans="3:3" x14ac:dyDescent="0.3">
      <c r="C167" s="381"/>
    </row>
    <row r="168" spans="3:3" x14ac:dyDescent="0.3">
      <c r="C168" s="381"/>
    </row>
    <row r="169" spans="3:3" x14ac:dyDescent="0.3">
      <c r="C169" s="381"/>
    </row>
    <row r="170" spans="3:3" x14ac:dyDescent="0.3">
      <c r="C170" s="381"/>
    </row>
  </sheetData>
  <mergeCells count="6">
    <mergeCell ref="A4:E4"/>
    <mergeCell ref="A92:E92"/>
    <mergeCell ref="A93:B93"/>
    <mergeCell ref="A5:B5"/>
    <mergeCell ref="A2:E2"/>
    <mergeCell ref="A3:E3"/>
  </mergeCells>
  <phoneticPr fontId="29" type="noConversion"/>
  <printOptions horizontalCentered="1"/>
  <pageMargins left="0.78740157480314965" right="0.78740157480314965" top="0.6692913385826772" bottom="0.47244094488188981" header="0.39370078740157483" footer="0.19685039370078741"/>
  <pageSetup paperSize="9" scale="65" fitToWidth="3" fitToHeight="2" orientation="portrait" r:id="rId1"/>
  <headerFooter alignWithMargins="0"/>
  <rowBreaks count="1" manualBreakCount="1">
    <brk id="91" max="4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92D050"/>
  </sheetPr>
  <dimension ref="A1:J18"/>
  <sheetViews>
    <sheetView view="pageBreakPreview" zoomScaleNormal="120" zoomScaleSheetLayoutView="100" workbookViewId="0">
      <selection activeCell="C68" sqref="C68"/>
    </sheetView>
  </sheetViews>
  <sheetFormatPr defaultColWidth="9.33203125" defaultRowHeight="13.2" x14ac:dyDescent="0.25"/>
  <cols>
    <col min="1" max="1" width="6.77734375" style="184" customWidth="1"/>
    <col min="2" max="2" width="49.6640625" style="53" customWidth="1"/>
    <col min="3" max="8" width="12.77734375" style="53" customWidth="1"/>
    <col min="9" max="9" width="14.33203125" style="53" customWidth="1"/>
    <col min="10" max="10" width="4.33203125" style="53" customWidth="1"/>
    <col min="11" max="16384" width="9.33203125" style="53"/>
  </cols>
  <sheetData>
    <row r="1" spans="1:10" ht="27.75" customHeight="1" x14ac:dyDescent="0.25">
      <c r="A1" s="1574" t="s">
        <v>4</v>
      </c>
      <c r="B1" s="1574"/>
      <c r="C1" s="1574"/>
      <c r="D1" s="1574"/>
      <c r="E1" s="1574"/>
      <c r="F1" s="1574"/>
      <c r="G1" s="1574"/>
      <c r="H1" s="1574"/>
      <c r="I1" s="1574"/>
      <c r="J1" s="1614" t="str">
        <f>CONCATENATE("2. tájékoztató tábla ",ALAPADATOK!A7," ",ALAPADATOK!B7," ",ALAPADATOK!C7," ",ALAPADATOK!D7," ",ALAPADATOK!E7," ",ALAPADATOK!F7," ",ALAPADATOK!G7," ",ALAPADATOK!H7)</f>
        <v>2. tájékoztató tábla a … / 2019 ( VI. …. ) önkormányzati rendelethez</v>
      </c>
    </row>
    <row r="2" spans="1:10" ht="20.399999999999999" customHeight="1" thickBot="1" x14ac:dyDescent="0.35">
      <c r="I2" s="472" t="str">
        <f>'KV_1.sz.tájékoztató_t.'!E5</f>
        <v>Forintban!</v>
      </c>
      <c r="J2" s="1614"/>
    </row>
    <row r="3" spans="1:10" s="473" customFormat="1" ht="26.4" customHeight="1" x14ac:dyDescent="0.25">
      <c r="A3" s="1622" t="s">
        <v>68</v>
      </c>
      <c r="B3" s="1617" t="s">
        <v>84</v>
      </c>
      <c r="C3" s="1622" t="s">
        <v>85</v>
      </c>
      <c r="D3" s="1622" t="str">
        <f>+CONCATENATE(LEFT(KV_ÖSSZEFÜGGÉSEK!A5,4)," előtti kifizetés")</f>
        <v>2019 előtti kifizetés</v>
      </c>
      <c r="E3" s="1619" t="s">
        <v>67</v>
      </c>
      <c r="F3" s="1620"/>
      <c r="G3" s="1620"/>
      <c r="H3" s="1621"/>
      <c r="I3" s="1617" t="s">
        <v>51</v>
      </c>
      <c r="J3" s="1614"/>
    </row>
    <row r="4" spans="1:10" s="474" customFormat="1" ht="32.4" customHeight="1" thickBot="1" x14ac:dyDescent="0.3">
      <c r="A4" s="1623"/>
      <c r="B4" s="1618"/>
      <c r="C4" s="1618"/>
      <c r="D4" s="1623"/>
      <c r="E4" s="269" t="str">
        <f>+CONCATENATE(LEFT(KV_ÖSSZEFÜGGÉSEK!A5,4),".")</f>
        <v>2019.</v>
      </c>
      <c r="F4" s="269" t="str">
        <f>+CONCATENATE(LEFT(KV_ÖSSZEFÜGGÉSEK!A5,4)+1,".")</f>
        <v>2020.</v>
      </c>
      <c r="G4" s="269" t="str">
        <f>+CONCATENATE(LEFT(KV_ÖSSZEFÜGGÉSEK!A5,4)+2,".")</f>
        <v>2021.</v>
      </c>
      <c r="H4" s="270" t="str">
        <f>+CONCATENATE(LEFT(KV_ÖSSZEFÜGGÉSEK!A5,4)+2,".",CHAR(10)," után")</f>
        <v>2021.
 után</v>
      </c>
      <c r="I4" s="1618"/>
      <c r="J4" s="1614"/>
    </row>
    <row r="5" spans="1:10" s="475" customFormat="1" ht="12.9" customHeight="1" thickBot="1" x14ac:dyDescent="0.3">
      <c r="A5" s="271" t="s">
        <v>492</v>
      </c>
      <c r="B5" s="272" t="s">
        <v>493</v>
      </c>
      <c r="C5" s="273" t="s">
        <v>494</v>
      </c>
      <c r="D5" s="272" t="s">
        <v>496</v>
      </c>
      <c r="E5" s="271" t="s">
        <v>495</v>
      </c>
      <c r="F5" s="273" t="s">
        <v>497</v>
      </c>
      <c r="G5" s="273" t="s">
        <v>498</v>
      </c>
      <c r="H5" s="274" t="s">
        <v>499</v>
      </c>
      <c r="I5" s="275" t="s">
        <v>500</v>
      </c>
      <c r="J5" s="1614"/>
    </row>
    <row r="6" spans="1:10" ht="24.75" customHeight="1" thickBot="1" x14ac:dyDescent="0.3">
      <c r="A6" s="276" t="s">
        <v>18</v>
      </c>
      <c r="B6" s="277" t="s">
        <v>5</v>
      </c>
      <c r="C6" s="521"/>
      <c r="D6" s="522">
        <f>+D7+D8</f>
        <v>0</v>
      </c>
      <c r="E6" s="523">
        <f>+E7+E8</f>
        <v>0</v>
      </c>
      <c r="F6" s="524">
        <f>+F7+F8</f>
        <v>0</v>
      </c>
      <c r="G6" s="524">
        <f>+G7+G8</f>
        <v>0</v>
      </c>
      <c r="H6" s="525">
        <f>+H7+H8</f>
        <v>0</v>
      </c>
      <c r="I6" s="68">
        <f t="shared" ref="I6:I17" si="0">SUM(D6:H6)</f>
        <v>0</v>
      </c>
      <c r="J6" s="1614"/>
    </row>
    <row r="7" spans="1:10" ht="20.100000000000001" customHeight="1" x14ac:dyDescent="0.25">
      <c r="A7" s="278" t="s">
        <v>19</v>
      </c>
      <c r="B7" s="69" t="s">
        <v>69</v>
      </c>
      <c r="C7" s="526"/>
      <c r="D7" s="527"/>
      <c r="E7" s="528"/>
      <c r="F7" s="529"/>
      <c r="G7" s="529"/>
      <c r="H7" s="530"/>
      <c r="I7" s="279">
        <f t="shared" si="0"/>
        <v>0</v>
      </c>
      <c r="J7" s="1614"/>
    </row>
    <row r="8" spans="1:10" ht="20.100000000000001" customHeight="1" thickBot="1" x14ac:dyDescent="0.3">
      <c r="A8" s="278" t="s">
        <v>20</v>
      </c>
      <c r="B8" s="69" t="s">
        <v>69</v>
      </c>
      <c r="C8" s="526"/>
      <c r="D8" s="527"/>
      <c r="E8" s="528"/>
      <c r="F8" s="529"/>
      <c r="G8" s="529"/>
      <c r="H8" s="530"/>
      <c r="I8" s="279">
        <f t="shared" si="0"/>
        <v>0</v>
      </c>
      <c r="J8" s="1614"/>
    </row>
    <row r="9" spans="1:10" ht="26.1" customHeight="1" thickBot="1" x14ac:dyDescent="0.3">
      <c r="A9" s="276" t="s">
        <v>21</v>
      </c>
      <c r="B9" s="277" t="s">
        <v>6</v>
      </c>
      <c r="C9" s="521"/>
      <c r="D9" s="522">
        <f>+D10+D11</f>
        <v>0</v>
      </c>
      <c r="E9" s="523">
        <f>+E10+E11</f>
        <v>0</v>
      </c>
      <c r="F9" s="524">
        <f>+F10+F11</f>
        <v>0</v>
      </c>
      <c r="G9" s="524">
        <f>+G10+G11</f>
        <v>0</v>
      </c>
      <c r="H9" s="525">
        <f>+H10+H11</f>
        <v>0</v>
      </c>
      <c r="I9" s="68">
        <f t="shared" si="0"/>
        <v>0</v>
      </c>
      <c r="J9" s="1614"/>
    </row>
    <row r="10" spans="1:10" ht="20.100000000000001" customHeight="1" x14ac:dyDescent="0.25">
      <c r="A10" s="278" t="s">
        <v>22</v>
      </c>
      <c r="B10" s="69" t="s">
        <v>69</v>
      </c>
      <c r="C10" s="526"/>
      <c r="D10" s="527"/>
      <c r="E10" s="528"/>
      <c r="F10" s="529"/>
      <c r="G10" s="529"/>
      <c r="H10" s="530"/>
      <c r="I10" s="279">
        <f t="shared" si="0"/>
        <v>0</v>
      </c>
      <c r="J10" s="1614"/>
    </row>
    <row r="11" spans="1:10" ht="20.100000000000001" customHeight="1" thickBot="1" x14ac:dyDescent="0.3">
      <c r="A11" s="278" t="s">
        <v>23</v>
      </c>
      <c r="B11" s="69" t="s">
        <v>69</v>
      </c>
      <c r="C11" s="526"/>
      <c r="D11" s="527"/>
      <c r="E11" s="528"/>
      <c r="F11" s="529"/>
      <c r="G11" s="529"/>
      <c r="H11" s="530"/>
      <c r="I11" s="279">
        <f t="shared" si="0"/>
        <v>0</v>
      </c>
      <c r="J11" s="1614"/>
    </row>
    <row r="12" spans="1:10" ht="20.100000000000001" customHeight="1" thickBot="1" x14ac:dyDescent="0.3">
      <c r="A12" s="276" t="s">
        <v>24</v>
      </c>
      <c r="B12" s="277" t="s">
        <v>206</v>
      </c>
      <c r="C12" s="521"/>
      <c r="D12" s="522">
        <f>+D13</f>
        <v>0</v>
      </c>
      <c r="E12" s="523">
        <f>+E13</f>
        <v>0</v>
      </c>
      <c r="F12" s="524">
        <f>+F13</f>
        <v>0</v>
      </c>
      <c r="G12" s="524">
        <f>+G13</f>
        <v>0</v>
      </c>
      <c r="H12" s="525">
        <f>+H13</f>
        <v>0</v>
      </c>
      <c r="I12" s="68">
        <f t="shared" si="0"/>
        <v>0</v>
      </c>
      <c r="J12" s="1614"/>
    </row>
    <row r="13" spans="1:10" ht="20.100000000000001" customHeight="1" thickBot="1" x14ac:dyDescent="0.3">
      <c r="A13" s="278" t="s">
        <v>25</v>
      </c>
      <c r="B13" s="69" t="s">
        <v>69</v>
      </c>
      <c r="C13" s="526"/>
      <c r="D13" s="527"/>
      <c r="E13" s="528"/>
      <c r="F13" s="529"/>
      <c r="G13" s="529"/>
      <c r="H13" s="530"/>
      <c r="I13" s="279">
        <f t="shared" si="0"/>
        <v>0</v>
      </c>
      <c r="J13" s="1614"/>
    </row>
    <row r="14" spans="1:10" ht="20.100000000000001" customHeight="1" thickBot="1" x14ac:dyDescent="0.3">
      <c r="A14" s="276" t="s">
        <v>26</v>
      </c>
      <c r="B14" s="277" t="s">
        <v>207</v>
      </c>
      <c r="C14" s="521"/>
      <c r="D14" s="522">
        <f>+D15</f>
        <v>0</v>
      </c>
      <c r="E14" s="523">
        <f>+E15</f>
        <v>0</v>
      </c>
      <c r="F14" s="524">
        <f>+F15</f>
        <v>0</v>
      </c>
      <c r="G14" s="524">
        <f>+G15</f>
        <v>0</v>
      </c>
      <c r="H14" s="525">
        <f>+H15</f>
        <v>0</v>
      </c>
      <c r="I14" s="68">
        <f t="shared" si="0"/>
        <v>0</v>
      </c>
      <c r="J14" s="1614"/>
    </row>
    <row r="15" spans="1:10" ht="20.100000000000001" customHeight="1" thickBot="1" x14ac:dyDescent="0.3">
      <c r="A15" s="280" t="s">
        <v>27</v>
      </c>
      <c r="B15" s="70" t="s">
        <v>69</v>
      </c>
      <c r="C15" s="531"/>
      <c r="D15" s="532"/>
      <c r="E15" s="533"/>
      <c r="F15" s="534"/>
      <c r="G15" s="534"/>
      <c r="H15" s="535"/>
      <c r="I15" s="281">
        <f t="shared" si="0"/>
        <v>0</v>
      </c>
      <c r="J15" s="1614"/>
    </row>
    <row r="16" spans="1:10" ht="20.100000000000001" customHeight="1" thickBot="1" x14ac:dyDescent="0.3">
      <c r="A16" s="276" t="s">
        <v>28</v>
      </c>
      <c r="B16" s="282" t="s">
        <v>208</v>
      </c>
      <c r="C16" s="521"/>
      <c r="D16" s="522">
        <f>+D17</f>
        <v>0</v>
      </c>
      <c r="E16" s="523">
        <f>+E17</f>
        <v>0</v>
      </c>
      <c r="F16" s="524">
        <f>+F17</f>
        <v>0</v>
      </c>
      <c r="G16" s="524">
        <f>+G17</f>
        <v>0</v>
      </c>
      <c r="H16" s="525">
        <f>+H17</f>
        <v>0</v>
      </c>
      <c r="I16" s="68">
        <f t="shared" si="0"/>
        <v>0</v>
      </c>
      <c r="J16" s="1614"/>
    </row>
    <row r="17" spans="1:10" ht="20.100000000000001" customHeight="1" thickBot="1" x14ac:dyDescent="0.3">
      <c r="A17" s="283" t="s">
        <v>29</v>
      </c>
      <c r="B17" s="71" t="s">
        <v>69</v>
      </c>
      <c r="C17" s="536"/>
      <c r="D17" s="537"/>
      <c r="E17" s="538"/>
      <c r="F17" s="539"/>
      <c r="G17" s="539"/>
      <c r="H17" s="540"/>
      <c r="I17" s="284">
        <f t="shared" si="0"/>
        <v>0</v>
      </c>
      <c r="J17" s="1614"/>
    </row>
    <row r="18" spans="1:10" ht="20.100000000000001" customHeight="1" thickBot="1" x14ac:dyDescent="0.3">
      <c r="A18" s="1615" t="s">
        <v>145</v>
      </c>
      <c r="B18" s="1616"/>
      <c r="C18" s="541"/>
      <c r="D18" s="522">
        <f t="shared" ref="D18:I18" si="1">+D6+D9+D12+D14+D16</f>
        <v>0</v>
      </c>
      <c r="E18" s="523">
        <f t="shared" si="1"/>
        <v>0</v>
      </c>
      <c r="F18" s="524">
        <f t="shared" si="1"/>
        <v>0</v>
      </c>
      <c r="G18" s="524">
        <f t="shared" si="1"/>
        <v>0</v>
      </c>
      <c r="H18" s="525">
        <f t="shared" si="1"/>
        <v>0</v>
      </c>
      <c r="I18" s="68">
        <f t="shared" si="1"/>
        <v>0</v>
      </c>
      <c r="J18" s="1614"/>
    </row>
  </sheetData>
  <sheetProtection sheet="1"/>
  <mergeCells count="9">
    <mergeCell ref="J1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92D050"/>
  </sheetPr>
  <dimension ref="A1:D33"/>
  <sheetViews>
    <sheetView view="pageBreakPreview" zoomScale="60" zoomScaleNormal="120" workbookViewId="0">
      <selection activeCell="C68" sqref="C68"/>
    </sheetView>
  </sheetViews>
  <sheetFormatPr defaultColWidth="9.33203125" defaultRowHeight="13.2" x14ac:dyDescent="0.25"/>
  <cols>
    <col min="1" max="1" width="5.77734375" style="85" customWidth="1"/>
    <col min="2" max="2" width="54.77734375" style="3" customWidth="1"/>
    <col min="3" max="4" width="17.6640625" style="3" customWidth="1"/>
    <col min="5" max="16384" width="9.33203125" style="3"/>
  </cols>
  <sheetData>
    <row r="1" spans="1:4" ht="14.85" customHeight="1" x14ac:dyDescent="0.25">
      <c r="D1" s="658" t="str">
        <f>CONCATENATE("3. tájékoztató tábla ",ALAPADATOK!A7," ",ALAPADATOK!B7," ",ALAPADATOK!C7," ",ALAPADATOK!D7," ",ALAPADATOK!E7," ",ALAPADATOK!F7," ",ALAPADATOK!G7," ",ALAPADATOK!H7)</f>
        <v>3. tájékoztató tábla a … / 2019 ( VI. …. ) önkormányzati rendelethez</v>
      </c>
    </row>
    <row r="3" spans="1:4" ht="31.5" customHeight="1" x14ac:dyDescent="0.3">
      <c r="B3" s="1625" t="s">
        <v>7</v>
      </c>
      <c r="C3" s="1625"/>
      <c r="D3" s="1625"/>
    </row>
    <row r="4" spans="1:4" s="73" customFormat="1" ht="16.2" thickBot="1" x14ac:dyDescent="0.35">
      <c r="A4" s="72"/>
      <c r="B4" s="373"/>
      <c r="D4" s="43" t="str">
        <f>'KV_2.sz.tájékoztató_t.'!I2</f>
        <v>Forintban!</v>
      </c>
    </row>
    <row r="5" spans="1:4" s="75" customFormat="1" ht="48" customHeight="1" thickBot="1" x14ac:dyDescent="0.3">
      <c r="A5" s="74" t="s">
        <v>16</v>
      </c>
      <c r="B5" s="190" t="s">
        <v>17</v>
      </c>
      <c r="C5" s="190" t="s">
        <v>70</v>
      </c>
      <c r="D5" s="191" t="s">
        <v>71</v>
      </c>
    </row>
    <row r="6" spans="1:4" s="75" customFormat="1" ht="14.1" customHeight="1" thickBot="1" x14ac:dyDescent="0.3">
      <c r="A6" s="34" t="s">
        <v>492</v>
      </c>
      <c r="B6" s="193" t="s">
        <v>493</v>
      </c>
      <c r="C6" s="193" t="s">
        <v>494</v>
      </c>
      <c r="D6" s="194" t="s">
        <v>496</v>
      </c>
    </row>
    <row r="7" spans="1:4" ht="18" customHeight="1" x14ac:dyDescent="0.25">
      <c r="A7" s="133" t="s">
        <v>18</v>
      </c>
      <c r="B7" s="195" t="s">
        <v>166</v>
      </c>
      <c r="C7" s="131"/>
      <c r="D7" s="76"/>
    </row>
    <row r="8" spans="1:4" ht="18" customHeight="1" x14ac:dyDescent="0.25">
      <c r="A8" s="77" t="s">
        <v>19</v>
      </c>
      <c r="B8" s="196" t="s">
        <v>167</v>
      </c>
      <c r="C8" s="132"/>
      <c r="D8" s="79"/>
    </row>
    <row r="9" spans="1:4" ht="18" customHeight="1" x14ac:dyDescent="0.25">
      <c r="A9" s="77" t="s">
        <v>20</v>
      </c>
      <c r="B9" s="196" t="s">
        <v>119</v>
      </c>
      <c r="C9" s="132"/>
      <c r="D9" s="79"/>
    </row>
    <row r="10" spans="1:4" ht="18" customHeight="1" x14ac:dyDescent="0.25">
      <c r="A10" s="77" t="s">
        <v>21</v>
      </c>
      <c r="B10" s="196" t="s">
        <v>120</v>
      </c>
      <c r="C10" s="132"/>
      <c r="D10" s="79"/>
    </row>
    <row r="11" spans="1:4" ht="18" customHeight="1" x14ac:dyDescent="0.25">
      <c r="A11" s="77" t="s">
        <v>22</v>
      </c>
      <c r="B11" s="196" t="s">
        <v>159</v>
      </c>
      <c r="C11" s="132"/>
      <c r="D11" s="79"/>
    </row>
    <row r="12" spans="1:4" ht="18" customHeight="1" x14ac:dyDescent="0.25">
      <c r="A12" s="77" t="s">
        <v>23</v>
      </c>
      <c r="B12" s="196" t="s">
        <v>160</v>
      </c>
      <c r="C12" s="132"/>
      <c r="D12" s="79"/>
    </row>
    <row r="13" spans="1:4" ht="18" customHeight="1" x14ac:dyDescent="0.25">
      <c r="A13" s="77" t="s">
        <v>24</v>
      </c>
      <c r="B13" s="197" t="s">
        <v>161</v>
      </c>
      <c r="C13" s="132"/>
      <c r="D13" s="79"/>
    </row>
    <row r="14" spans="1:4" ht="18" customHeight="1" x14ac:dyDescent="0.25">
      <c r="A14" s="77" t="s">
        <v>26</v>
      </c>
      <c r="B14" s="197" t="s">
        <v>162</v>
      </c>
      <c r="C14" s="132"/>
      <c r="D14" s="79"/>
    </row>
    <row r="15" spans="1:4" ht="18" customHeight="1" x14ac:dyDescent="0.25">
      <c r="A15" s="77" t="s">
        <v>27</v>
      </c>
      <c r="B15" s="197" t="s">
        <v>163</v>
      </c>
      <c r="C15" s="132"/>
      <c r="D15" s="79"/>
    </row>
    <row r="16" spans="1:4" ht="18" customHeight="1" x14ac:dyDescent="0.25">
      <c r="A16" s="77" t="s">
        <v>28</v>
      </c>
      <c r="B16" s="197" t="s">
        <v>164</v>
      </c>
      <c r="C16" s="132"/>
      <c r="D16" s="79"/>
    </row>
    <row r="17" spans="1:4" ht="22.5" customHeight="1" x14ac:dyDescent="0.25">
      <c r="A17" s="77" t="s">
        <v>29</v>
      </c>
      <c r="B17" s="197" t="s">
        <v>165</v>
      </c>
      <c r="C17" s="132"/>
      <c r="D17" s="79"/>
    </row>
    <row r="18" spans="1:4" ht="18" customHeight="1" x14ac:dyDescent="0.25">
      <c r="A18" s="77" t="s">
        <v>30</v>
      </c>
      <c r="B18" s="196" t="s">
        <v>121</v>
      </c>
      <c r="C18" s="132"/>
      <c r="D18" s="79"/>
    </row>
    <row r="19" spans="1:4" ht="18" customHeight="1" x14ac:dyDescent="0.25">
      <c r="A19" s="77" t="s">
        <v>31</v>
      </c>
      <c r="B19" s="196" t="s">
        <v>9</v>
      </c>
      <c r="C19" s="132"/>
      <c r="D19" s="79"/>
    </row>
    <row r="20" spans="1:4" ht="18" customHeight="1" x14ac:dyDescent="0.25">
      <c r="A20" s="77" t="s">
        <v>32</v>
      </c>
      <c r="B20" s="196" t="s">
        <v>8</v>
      </c>
      <c r="C20" s="132"/>
      <c r="D20" s="79"/>
    </row>
    <row r="21" spans="1:4" ht="18" customHeight="1" x14ac:dyDescent="0.25">
      <c r="A21" s="77" t="s">
        <v>33</v>
      </c>
      <c r="B21" s="196" t="s">
        <v>122</v>
      </c>
      <c r="C21" s="132"/>
      <c r="D21" s="79"/>
    </row>
    <row r="22" spans="1:4" ht="18" customHeight="1" x14ac:dyDescent="0.25">
      <c r="A22" s="77" t="s">
        <v>34</v>
      </c>
      <c r="B22" s="196" t="s">
        <v>123</v>
      </c>
      <c r="C22" s="132"/>
      <c r="D22" s="79"/>
    </row>
    <row r="23" spans="1:4" ht="18" customHeight="1" x14ac:dyDescent="0.25">
      <c r="A23" s="77" t="s">
        <v>35</v>
      </c>
      <c r="B23" s="122"/>
      <c r="C23" s="78"/>
      <c r="D23" s="79"/>
    </row>
    <row r="24" spans="1:4" ht="18" customHeight="1" x14ac:dyDescent="0.25">
      <c r="A24" s="77" t="s">
        <v>36</v>
      </c>
      <c r="B24" s="80"/>
      <c r="C24" s="78"/>
      <c r="D24" s="79"/>
    </row>
    <row r="25" spans="1:4" ht="18" customHeight="1" x14ac:dyDescent="0.25">
      <c r="A25" s="77" t="s">
        <v>37</v>
      </c>
      <c r="B25" s="80"/>
      <c r="C25" s="78"/>
      <c r="D25" s="79"/>
    </row>
    <row r="26" spans="1:4" ht="18" customHeight="1" x14ac:dyDescent="0.25">
      <c r="A26" s="77" t="s">
        <v>38</v>
      </c>
      <c r="B26" s="80"/>
      <c r="C26" s="78"/>
      <c r="D26" s="79"/>
    </row>
    <row r="27" spans="1:4" ht="18" customHeight="1" x14ac:dyDescent="0.25">
      <c r="A27" s="77" t="s">
        <v>39</v>
      </c>
      <c r="B27" s="80"/>
      <c r="C27" s="78"/>
      <c r="D27" s="79"/>
    </row>
    <row r="28" spans="1:4" ht="18" customHeight="1" x14ac:dyDescent="0.25">
      <c r="A28" s="77" t="s">
        <v>40</v>
      </c>
      <c r="B28" s="80"/>
      <c r="C28" s="78"/>
      <c r="D28" s="79"/>
    </row>
    <row r="29" spans="1:4" ht="18" customHeight="1" x14ac:dyDescent="0.25">
      <c r="A29" s="77" t="s">
        <v>41</v>
      </c>
      <c r="B29" s="80"/>
      <c r="C29" s="78"/>
      <c r="D29" s="79"/>
    </row>
    <row r="30" spans="1:4" ht="18" customHeight="1" x14ac:dyDescent="0.25">
      <c r="A30" s="77" t="s">
        <v>42</v>
      </c>
      <c r="B30" s="80"/>
      <c r="C30" s="78"/>
      <c r="D30" s="79"/>
    </row>
    <row r="31" spans="1:4" ht="18" customHeight="1" thickBot="1" x14ac:dyDescent="0.3">
      <c r="A31" s="134" t="s">
        <v>43</v>
      </c>
      <c r="B31" s="81"/>
      <c r="C31" s="82"/>
      <c r="D31" s="83"/>
    </row>
    <row r="32" spans="1:4" ht="18" customHeight="1" thickBot="1" x14ac:dyDescent="0.3">
      <c r="A32" s="35" t="s">
        <v>44</v>
      </c>
      <c r="B32" s="201" t="s">
        <v>52</v>
      </c>
      <c r="C32" s="202">
        <f>+C7+C8+C9+C10+C11+C18+C19+C20+C21+C22+C23+C24+C25+C26+C27+C28+C29+C30+C31</f>
        <v>0</v>
      </c>
      <c r="D32" s="203">
        <f>+D7+D8+D9+D10+D11+D18+D19+D20+D21+D22+D23+D24+D25+D26+D27+D28+D29+D30+D31</f>
        <v>0</v>
      </c>
    </row>
    <row r="33" spans="1:4" ht="8.4" customHeight="1" x14ac:dyDescent="0.25">
      <c r="A33" s="84"/>
      <c r="B33" s="1624"/>
      <c r="C33" s="1624"/>
      <c r="D33" s="1624"/>
    </row>
  </sheetData>
  <sheetProtection sheet="1"/>
  <mergeCells count="2">
    <mergeCell ref="B33:D33"/>
    <mergeCell ref="B3:D3"/>
  </mergeCells>
  <phoneticPr fontId="29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Munka25">
    <tabColor rgb="FF92D050"/>
  </sheetPr>
  <dimension ref="A1:Q82"/>
  <sheetViews>
    <sheetView topLeftCell="A7" zoomScale="120" zoomScaleNormal="120" workbookViewId="0">
      <selection activeCell="C68" sqref="C68"/>
    </sheetView>
  </sheetViews>
  <sheetFormatPr defaultColWidth="9.33203125" defaultRowHeight="15.6" x14ac:dyDescent="0.3"/>
  <cols>
    <col min="1" max="1" width="4.77734375" style="101" customWidth="1"/>
    <col min="2" max="2" width="31.109375" style="114" customWidth="1"/>
    <col min="3" max="4" width="9" style="114" customWidth="1"/>
    <col min="5" max="5" width="9.44140625" style="114" customWidth="1"/>
    <col min="6" max="6" width="8.77734375" style="114" customWidth="1"/>
    <col min="7" max="7" width="8.6640625" style="114" customWidth="1"/>
    <col min="8" max="8" width="8.77734375" style="114" customWidth="1"/>
    <col min="9" max="9" width="8.109375" style="114" customWidth="1"/>
    <col min="10" max="14" width="9.44140625" style="114" customWidth="1"/>
    <col min="15" max="15" width="12.6640625" style="101" customWidth="1"/>
    <col min="16" max="16" width="10.88671875" style="1517" bestFit="1" customWidth="1"/>
    <col min="17" max="16384" width="9.33203125" style="114"/>
  </cols>
  <sheetData>
    <row r="1" spans="1:17" x14ac:dyDescent="0.3">
      <c r="M1" s="649"/>
      <c r="N1" s="585"/>
      <c r="O1" s="658" t="str">
        <f>CONCATENATE("4. tájékoztató tábla ",ALAPADATOK!A7," ",ALAPADATOK!B7," ",ALAPADATOK!C7," ",ALAPADATOK!D7," ",ALAPADATOK!E7," ",ALAPADATOK!F7," ",ALAPADATOK!G7," ",ALAPADATOK!H7)</f>
        <v>4. tájékoztató tábla a … / 2019 ( VI. …. ) önkormányzati rendelethez</v>
      </c>
    </row>
    <row r="2" spans="1:17" ht="31.5" customHeight="1" x14ac:dyDescent="0.3">
      <c r="A2" s="1629" t="str">
        <f>+CONCATENATE("Előirányzat-felhasználási terv",CHAR(10),LEFT(KV_ÖSSZEFÜGGÉSEK!A5,4),". évre")</f>
        <v>Előirányzat-felhasználási terv
2019. évre</v>
      </c>
      <c r="B2" s="1630"/>
      <c r="C2" s="1630"/>
      <c r="D2" s="1630"/>
      <c r="E2" s="1630"/>
      <c r="F2" s="1630"/>
      <c r="G2" s="1630"/>
      <c r="H2" s="1630"/>
      <c r="I2" s="1630"/>
      <c r="J2" s="1630"/>
      <c r="K2" s="1630"/>
      <c r="L2" s="1630"/>
      <c r="M2" s="1630"/>
      <c r="N2" s="1630"/>
      <c r="O2" s="1630"/>
    </row>
    <row r="3" spans="1:17" ht="16.2" thickBot="1" x14ac:dyDescent="0.35">
      <c r="O3" s="4" t="str">
        <f>'KV_3.sz.tájékoztató_t.'!D4</f>
        <v>Forintban!</v>
      </c>
    </row>
    <row r="4" spans="1:17" s="101" customFormat="1" ht="26.1" customHeight="1" thickBot="1" x14ac:dyDescent="0.35">
      <c r="A4" s="98" t="s">
        <v>16</v>
      </c>
      <c r="B4" s="99" t="s">
        <v>60</v>
      </c>
      <c r="C4" s="99" t="s">
        <v>72</v>
      </c>
      <c r="D4" s="99" t="s">
        <v>73</v>
      </c>
      <c r="E4" s="99" t="s">
        <v>74</v>
      </c>
      <c r="F4" s="99" t="s">
        <v>75</v>
      </c>
      <c r="G4" s="99" t="s">
        <v>76</v>
      </c>
      <c r="H4" s="99" t="s">
        <v>77</v>
      </c>
      <c r="I4" s="99" t="s">
        <v>78</v>
      </c>
      <c r="J4" s="99" t="s">
        <v>79</v>
      </c>
      <c r="K4" s="99" t="s">
        <v>80</v>
      </c>
      <c r="L4" s="99" t="s">
        <v>81</v>
      </c>
      <c r="M4" s="99" t="s">
        <v>82</v>
      </c>
      <c r="N4" s="99" t="s">
        <v>83</v>
      </c>
      <c r="O4" s="100" t="s">
        <v>52</v>
      </c>
      <c r="P4" s="1518"/>
    </row>
    <row r="5" spans="1:17" s="103" customFormat="1" ht="15.15" customHeight="1" thickBot="1" x14ac:dyDescent="0.3">
      <c r="A5" s="102" t="s">
        <v>18</v>
      </c>
      <c r="B5" s="1626" t="s">
        <v>55</v>
      </c>
      <c r="C5" s="1627"/>
      <c r="D5" s="1627"/>
      <c r="E5" s="1627"/>
      <c r="F5" s="1627"/>
      <c r="G5" s="1627"/>
      <c r="H5" s="1627"/>
      <c r="I5" s="1627"/>
      <c r="J5" s="1627"/>
      <c r="K5" s="1627"/>
      <c r="L5" s="1627"/>
      <c r="M5" s="1627"/>
      <c r="N5" s="1627"/>
      <c r="O5" s="1628"/>
      <c r="P5" s="1519"/>
    </row>
    <row r="6" spans="1:17" s="103" customFormat="1" x14ac:dyDescent="0.25">
      <c r="A6" s="104" t="s">
        <v>19</v>
      </c>
      <c r="B6" s="476" t="s">
        <v>373</v>
      </c>
      <c r="C6" s="542">
        <f>$P6/100*12</f>
        <v>7279890</v>
      </c>
      <c r="D6" s="542">
        <f>$P6/100*8</f>
        <v>4853260</v>
      </c>
      <c r="E6" s="542">
        <f t="shared" ref="E6:M6" si="0">$P6/100*8</f>
        <v>4853260</v>
      </c>
      <c r="F6" s="542">
        <f t="shared" si="0"/>
        <v>4853260</v>
      </c>
      <c r="G6" s="542">
        <f t="shared" si="0"/>
        <v>4853260</v>
      </c>
      <c r="H6" s="542">
        <f t="shared" si="0"/>
        <v>4853260</v>
      </c>
      <c r="I6" s="542">
        <f t="shared" si="0"/>
        <v>4853260</v>
      </c>
      <c r="J6" s="542">
        <f t="shared" si="0"/>
        <v>4853260</v>
      </c>
      <c r="K6" s="542">
        <f t="shared" si="0"/>
        <v>4853260</v>
      </c>
      <c r="L6" s="542">
        <f t="shared" si="0"/>
        <v>4853260</v>
      </c>
      <c r="M6" s="542">
        <f t="shared" si="0"/>
        <v>4853260</v>
      </c>
      <c r="N6" s="542">
        <f>$P6/100*8+3</f>
        <v>4853263</v>
      </c>
      <c r="O6" s="105">
        <f t="shared" ref="O6:O26" si="1">SUM(C6:N6)</f>
        <v>60665753</v>
      </c>
      <c r="P6" s="1520">
        <v>60665753</v>
      </c>
      <c r="Q6" s="654"/>
    </row>
    <row r="7" spans="1:17" s="108" customFormat="1" x14ac:dyDescent="0.25">
      <c r="A7" s="106" t="s">
        <v>20</v>
      </c>
      <c r="B7" s="287" t="s">
        <v>418</v>
      </c>
      <c r="C7" s="543">
        <f>$P7/12</f>
        <v>1963920</v>
      </c>
      <c r="D7" s="543">
        <f t="shared" ref="D7:M8" si="2">$P7/12</f>
        <v>1963920</v>
      </c>
      <c r="E7" s="543">
        <f t="shared" si="2"/>
        <v>1963920</v>
      </c>
      <c r="F7" s="543">
        <f t="shared" si="2"/>
        <v>1963920</v>
      </c>
      <c r="G7" s="543">
        <f t="shared" si="2"/>
        <v>1963920</v>
      </c>
      <c r="H7" s="543">
        <f t="shared" si="2"/>
        <v>1963920</v>
      </c>
      <c r="I7" s="543">
        <f t="shared" si="2"/>
        <v>1963920</v>
      </c>
      <c r="J7" s="543">
        <f t="shared" si="2"/>
        <v>1963920</v>
      </c>
      <c r="K7" s="543">
        <f t="shared" si="2"/>
        <v>1963920</v>
      </c>
      <c r="L7" s="543">
        <f t="shared" si="2"/>
        <v>1963920</v>
      </c>
      <c r="M7" s="543">
        <f t="shared" si="2"/>
        <v>1963920</v>
      </c>
      <c r="N7" s="543">
        <f>$P7/12-1</f>
        <v>1963919</v>
      </c>
      <c r="O7" s="107">
        <f t="shared" si="1"/>
        <v>23567039</v>
      </c>
      <c r="P7" s="1520">
        <v>23567039</v>
      </c>
    </row>
    <row r="8" spans="1:17" s="108" customFormat="1" x14ac:dyDescent="0.25">
      <c r="A8" s="106" t="s">
        <v>21</v>
      </c>
      <c r="B8" s="286" t="s">
        <v>419</v>
      </c>
      <c r="C8" s="544">
        <f>$P8/12</f>
        <v>7486474</v>
      </c>
      <c r="D8" s="544">
        <f t="shared" si="2"/>
        <v>7486474</v>
      </c>
      <c r="E8" s="544">
        <f t="shared" si="2"/>
        <v>7486474</v>
      </c>
      <c r="F8" s="544">
        <f t="shared" si="2"/>
        <v>7486474</v>
      </c>
      <c r="G8" s="544">
        <f t="shared" si="2"/>
        <v>7486474</v>
      </c>
      <c r="H8" s="544">
        <f t="shared" si="2"/>
        <v>7486474</v>
      </c>
      <c r="I8" s="544">
        <f t="shared" si="2"/>
        <v>7486474</v>
      </c>
      <c r="J8" s="544">
        <f t="shared" si="2"/>
        <v>7486474</v>
      </c>
      <c r="K8" s="544">
        <f t="shared" si="2"/>
        <v>7486474</v>
      </c>
      <c r="L8" s="544">
        <f t="shared" si="2"/>
        <v>7486474</v>
      </c>
      <c r="M8" s="544">
        <f t="shared" si="2"/>
        <v>7486474</v>
      </c>
      <c r="N8" s="544">
        <f>$P8/12-6</f>
        <v>7486468</v>
      </c>
      <c r="O8" s="109">
        <f t="shared" si="1"/>
        <v>89837682</v>
      </c>
      <c r="P8" s="1520">
        <v>89837682</v>
      </c>
    </row>
    <row r="9" spans="1:17" s="108" customFormat="1" ht="14.1" customHeight="1" x14ac:dyDescent="0.25">
      <c r="A9" s="106" t="s">
        <v>22</v>
      </c>
      <c r="B9" s="285" t="s">
        <v>173</v>
      </c>
      <c r="C9" s="543"/>
      <c r="D9" s="543"/>
      <c r="E9" s="543">
        <v>3740000</v>
      </c>
      <c r="F9" s="543"/>
      <c r="G9" s="543"/>
      <c r="H9" s="543"/>
      <c r="I9" s="543"/>
      <c r="J9" s="543"/>
      <c r="K9" s="543">
        <v>3740561</v>
      </c>
      <c r="L9" s="543"/>
      <c r="M9" s="543"/>
      <c r="N9" s="543"/>
      <c r="O9" s="107">
        <f t="shared" si="1"/>
        <v>7480561</v>
      </c>
      <c r="P9" s="1520">
        <v>7480561</v>
      </c>
    </row>
    <row r="10" spans="1:17" s="108" customFormat="1" ht="14.1" customHeight="1" x14ac:dyDescent="0.25">
      <c r="A10" s="106" t="s">
        <v>23</v>
      </c>
      <c r="B10" s="285" t="s">
        <v>420</v>
      </c>
      <c r="C10" s="543">
        <f>$P10/12</f>
        <v>2533601</v>
      </c>
      <c r="D10" s="543">
        <f t="shared" ref="D10:M10" si="3">$P10/12</f>
        <v>2533601</v>
      </c>
      <c r="E10" s="543">
        <f t="shared" si="3"/>
        <v>2533601</v>
      </c>
      <c r="F10" s="543">
        <f t="shared" si="3"/>
        <v>2533601</v>
      </c>
      <c r="G10" s="543">
        <f t="shared" si="3"/>
        <v>2533601</v>
      </c>
      <c r="H10" s="543">
        <f t="shared" si="3"/>
        <v>2533601</v>
      </c>
      <c r="I10" s="543">
        <f t="shared" si="3"/>
        <v>2533601</v>
      </c>
      <c r="J10" s="543">
        <f t="shared" si="3"/>
        <v>2533601</v>
      </c>
      <c r="K10" s="543">
        <f t="shared" si="3"/>
        <v>2533601</v>
      </c>
      <c r="L10" s="543">
        <f t="shared" si="3"/>
        <v>2533601</v>
      </c>
      <c r="M10" s="543">
        <f t="shared" si="3"/>
        <v>2533601</v>
      </c>
      <c r="N10" s="543">
        <f>$P10/12-6</f>
        <v>2533595</v>
      </c>
      <c r="O10" s="107">
        <f t="shared" si="1"/>
        <v>30403206</v>
      </c>
      <c r="P10" s="1520">
        <v>30403206</v>
      </c>
    </row>
    <row r="11" spans="1:17" s="108" customFormat="1" ht="14.1" customHeight="1" x14ac:dyDescent="0.25">
      <c r="A11" s="106" t="s">
        <v>24</v>
      </c>
      <c r="B11" s="285" t="s">
        <v>10</v>
      </c>
      <c r="C11" s="543"/>
      <c r="D11" s="543"/>
      <c r="E11" s="543"/>
      <c r="F11" s="543">
        <v>5000000</v>
      </c>
      <c r="G11" s="543"/>
      <c r="H11" s="543"/>
      <c r="I11" s="543">
        <v>1000000</v>
      </c>
      <c r="J11" s="543"/>
      <c r="K11" s="543"/>
      <c r="L11" s="543"/>
      <c r="M11" s="543"/>
      <c r="N11" s="543"/>
      <c r="O11" s="107">
        <f t="shared" si="1"/>
        <v>6000000</v>
      </c>
      <c r="P11" s="1520">
        <v>6000000</v>
      </c>
    </row>
    <row r="12" spans="1:17" s="108" customFormat="1" ht="14.1" customHeight="1" x14ac:dyDescent="0.25">
      <c r="A12" s="106" t="s">
        <v>25</v>
      </c>
      <c r="B12" s="285" t="s">
        <v>375</v>
      </c>
      <c r="C12" s="543">
        <f>$P12/12</f>
        <v>224090</v>
      </c>
      <c r="D12" s="543">
        <f t="shared" ref="D12:M14" si="4">$P12/12</f>
        <v>224090</v>
      </c>
      <c r="E12" s="543">
        <f t="shared" si="4"/>
        <v>224090</v>
      </c>
      <c r="F12" s="543">
        <f t="shared" si="4"/>
        <v>224090</v>
      </c>
      <c r="G12" s="543">
        <f t="shared" si="4"/>
        <v>224090</v>
      </c>
      <c r="H12" s="543">
        <f t="shared" si="4"/>
        <v>224090</v>
      </c>
      <c r="I12" s="543">
        <f t="shared" si="4"/>
        <v>224090</v>
      </c>
      <c r="J12" s="543">
        <f t="shared" si="4"/>
        <v>224090</v>
      </c>
      <c r="K12" s="543">
        <f t="shared" si="4"/>
        <v>224090</v>
      </c>
      <c r="L12" s="543">
        <f t="shared" si="4"/>
        <v>224090</v>
      </c>
      <c r="M12" s="543">
        <f t="shared" si="4"/>
        <v>224090</v>
      </c>
      <c r="N12" s="543">
        <f>$P12/12-1</f>
        <v>224089</v>
      </c>
      <c r="O12" s="107">
        <f t="shared" si="1"/>
        <v>2689079</v>
      </c>
      <c r="P12" s="1520">
        <v>2689079</v>
      </c>
    </row>
    <row r="13" spans="1:17" s="108" customFormat="1" x14ac:dyDescent="0.25">
      <c r="A13" s="106" t="s">
        <v>26</v>
      </c>
      <c r="B13" s="287" t="s">
        <v>406</v>
      </c>
      <c r="C13" s="543">
        <f>$P13/12</f>
        <v>1946029</v>
      </c>
      <c r="D13" s="543">
        <f t="shared" si="4"/>
        <v>1946029</v>
      </c>
      <c r="E13" s="543">
        <f t="shared" si="4"/>
        <v>1946029</v>
      </c>
      <c r="F13" s="543">
        <f t="shared" si="4"/>
        <v>1946029</v>
      </c>
      <c r="G13" s="543">
        <f t="shared" si="4"/>
        <v>1946029</v>
      </c>
      <c r="H13" s="543">
        <f t="shared" si="4"/>
        <v>1946029</v>
      </c>
      <c r="I13" s="543">
        <f t="shared" si="4"/>
        <v>1946029</v>
      </c>
      <c r="J13" s="543">
        <f t="shared" si="4"/>
        <v>1946029</v>
      </c>
      <c r="K13" s="543">
        <f t="shared" si="4"/>
        <v>1946029</v>
      </c>
      <c r="L13" s="543">
        <f t="shared" si="4"/>
        <v>1946029</v>
      </c>
      <c r="M13" s="543">
        <f t="shared" si="4"/>
        <v>1946029</v>
      </c>
      <c r="N13" s="543">
        <f>$P13/12-2</f>
        <v>1946027</v>
      </c>
      <c r="O13" s="107">
        <f t="shared" si="1"/>
        <v>23352346</v>
      </c>
      <c r="P13" s="1520">
        <v>23352346</v>
      </c>
    </row>
    <row r="14" spans="1:17" s="108" customFormat="1" ht="14.1" customHeight="1" thickBot="1" x14ac:dyDescent="0.3">
      <c r="A14" s="106" t="s">
        <v>27</v>
      </c>
      <c r="B14" s="285" t="s">
        <v>11</v>
      </c>
      <c r="C14" s="543">
        <f>$P14/12</f>
        <v>10581340</v>
      </c>
      <c r="D14" s="543">
        <f t="shared" si="4"/>
        <v>10581340</v>
      </c>
      <c r="E14" s="543">
        <f t="shared" si="4"/>
        <v>10581340</v>
      </c>
      <c r="F14" s="543">
        <f t="shared" si="4"/>
        <v>10581340</v>
      </c>
      <c r="G14" s="543">
        <f t="shared" si="4"/>
        <v>10581340</v>
      </c>
      <c r="H14" s="543">
        <f t="shared" si="4"/>
        <v>10581340</v>
      </c>
      <c r="I14" s="543">
        <f t="shared" si="4"/>
        <v>10581340</v>
      </c>
      <c r="J14" s="543">
        <f t="shared" si="4"/>
        <v>10581340</v>
      </c>
      <c r="K14" s="543">
        <f t="shared" si="4"/>
        <v>10581340</v>
      </c>
      <c r="L14" s="543">
        <f t="shared" si="4"/>
        <v>10581340</v>
      </c>
      <c r="M14" s="543">
        <f t="shared" si="4"/>
        <v>10581340</v>
      </c>
      <c r="N14" s="543">
        <f>$P14/12+5</f>
        <v>10581345</v>
      </c>
      <c r="O14" s="107">
        <f t="shared" si="1"/>
        <v>126976085</v>
      </c>
      <c r="P14" s="1520">
        <v>126976085</v>
      </c>
    </row>
    <row r="15" spans="1:17" s="103" customFormat="1" ht="15.9" customHeight="1" thickBot="1" x14ac:dyDescent="0.3">
      <c r="A15" s="102" t="s">
        <v>28</v>
      </c>
      <c r="B15" s="36" t="s">
        <v>108</v>
      </c>
      <c r="C15" s="545">
        <f t="shared" ref="C15:N15" si="5">SUM(C6:C14)</f>
        <v>32015344</v>
      </c>
      <c r="D15" s="545">
        <f t="shared" si="5"/>
        <v>29588714</v>
      </c>
      <c r="E15" s="545">
        <f t="shared" si="5"/>
        <v>33328714</v>
      </c>
      <c r="F15" s="545">
        <f t="shared" si="5"/>
        <v>34588714</v>
      </c>
      <c r="G15" s="545">
        <f t="shared" si="5"/>
        <v>29588714</v>
      </c>
      <c r="H15" s="545">
        <f t="shared" si="5"/>
        <v>29588714</v>
      </c>
      <c r="I15" s="545">
        <f t="shared" si="5"/>
        <v>30588714</v>
      </c>
      <c r="J15" s="545">
        <f t="shared" si="5"/>
        <v>29588714</v>
      </c>
      <c r="K15" s="545">
        <f t="shared" si="5"/>
        <v>33329275</v>
      </c>
      <c r="L15" s="545">
        <f t="shared" si="5"/>
        <v>29588714</v>
      </c>
      <c r="M15" s="545">
        <f t="shared" si="5"/>
        <v>29588714</v>
      </c>
      <c r="N15" s="545">
        <f t="shared" si="5"/>
        <v>29588706</v>
      </c>
      <c r="O15" s="110">
        <f>SUM(C15:N15)</f>
        <v>370971751</v>
      </c>
      <c r="P15" s="1520">
        <f>SUM(P6:P14)</f>
        <v>370971751</v>
      </c>
    </row>
    <row r="16" spans="1:17" s="103" customFormat="1" ht="15.15" customHeight="1" thickBot="1" x14ac:dyDescent="0.3">
      <c r="A16" s="102" t="s">
        <v>29</v>
      </c>
      <c r="B16" s="1626" t="s">
        <v>56</v>
      </c>
      <c r="C16" s="1627"/>
      <c r="D16" s="1627"/>
      <c r="E16" s="1627"/>
      <c r="F16" s="1627"/>
      <c r="G16" s="1627"/>
      <c r="H16" s="1627"/>
      <c r="I16" s="1627"/>
      <c r="J16" s="1627"/>
      <c r="K16" s="1627"/>
      <c r="L16" s="1627"/>
      <c r="M16" s="1627"/>
      <c r="N16" s="1627"/>
      <c r="O16" s="1628"/>
      <c r="P16" s="1519"/>
    </row>
    <row r="17" spans="1:16" s="108" customFormat="1" ht="14.1" customHeight="1" x14ac:dyDescent="0.25">
      <c r="A17" s="111" t="s">
        <v>30</v>
      </c>
      <c r="B17" s="288" t="s">
        <v>61</v>
      </c>
      <c r="C17" s="544">
        <f t="shared" ref="C17:C23" si="6">$P17/12</f>
        <v>5437800</v>
      </c>
      <c r="D17" s="544">
        <f t="shared" ref="D17:M23" si="7">$P17/12</f>
        <v>5437800</v>
      </c>
      <c r="E17" s="544">
        <f t="shared" si="7"/>
        <v>5437800</v>
      </c>
      <c r="F17" s="544">
        <f t="shared" si="7"/>
        <v>5437800</v>
      </c>
      <c r="G17" s="544">
        <f t="shared" si="7"/>
        <v>5437800</v>
      </c>
      <c r="H17" s="544">
        <f t="shared" si="7"/>
        <v>5437800</v>
      </c>
      <c r="I17" s="544">
        <f t="shared" si="7"/>
        <v>5437800</v>
      </c>
      <c r="J17" s="544">
        <f t="shared" si="7"/>
        <v>5437800</v>
      </c>
      <c r="K17" s="544">
        <f t="shared" si="7"/>
        <v>5437800</v>
      </c>
      <c r="L17" s="544">
        <f t="shared" si="7"/>
        <v>5437800</v>
      </c>
      <c r="M17" s="544">
        <f t="shared" si="7"/>
        <v>5437800</v>
      </c>
      <c r="N17" s="544">
        <f>$P17/12+5</f>
        <v>5437805</v>
      </c>
      <c r="O17" s="109">
        <f t="shared" si="1"/>
        <v>65253605</v>
      </c>
      <c r="P17" s="1520">
        <v>65253605</v>
      </c>
    </row>
    <row r="18" spans="1:16" s="108" customFormat="1" ht="27.15" customHeight="1" x14ac:dyDescent="0.25">
      <c r="A18" s="106" t="s">
        <v>31</v>
      </c>
      <c r="B18" s="287" t="s">
        <v>182</v>
      </c>
      <c r="C18" s="544">
        <f t="shared" si="6"/>
        <v>977604</v>
      </c>
      <c r="D18" s="544">
        <f t="shared" si="7"/>
        <v>977604</v>
      </c>
      <c r="E18" s="544">
        <f t="shared" si="7"/>
        <v>977604</v>
      </c>
      <c r="F18" s="544">
        <f t="shared" si="7"/>
        <v>977604</v>
      </c>
      <c r="G18" s="544">
        <f t="shared" si="7"/>
        <v>977604</v>
      </c>
      <c r="H18" s="544">
        <f t="shared" si="7"/>
        <v>977604</v>
      </c>
      <c r="I18" s="544">
        <f t="shared" si="7"/>
        <v>977604</v>
      </c>
      <c r="J18" s="544">
        <f t="shared" si="7"/>
        <v>977604</v>
      </c>
      <c r="K18" s="544">
        <f t="shared" si="7"/>
        <v>977604</v>
      </c>
      <c r="L18" s="544">
        <f t="shared" si="7"/>
        <v>977604</v>
      </c>
      <c r="M18" s="544">
        <f t="shared" si="7"/>
        <v>977604</v>
      </c>
      <c r="N18" s="544">
        <f>$P18/12+4</f>
        <v>977608</v>
      </c>
      <c r="O18" s="107">
        <f t="shared" si="1"/>
        <v>11731252</v>
      </c>
      <c r="P18" s="1520">
        <v>11731252</v>
      </c>
    </row>
    <row r="19" spans="1:16" s="108" customFormat="1" ht="14.1" customHeight="1" x14ac:dyDescent="0.25">
      <c r="A19" s="106" t="s">
        <v>32</v>
      </c>
      <c r="B19" s="285" t="s">
        <v>139</v>
      </c>
      <c r="C19" s="544">
        <f t="shared" si="6"/>
        <v>6779045</v>
      </c>
      <c r="D19" s="544">
        <f t="shared" si="7"/>
        <v>6779045</v>
      </c>
      <c r="E19" s="544">
        <f t="shared" si="7"/>
        <v>6779045</v>
      </c>
      <c r="F19" s="544">
        <f t="shared" si="7"/>
        <v>6779045</v>
      </c>
      <c r="G19" s="544">
        <f t="shared" si="7"/>
        <v>6779045</v>
      </c>
      <c r="H19" s="544">
        <f t="shared" si="7"/>
        <v>6779045</v>
      </c>
      <c r="I19" s="544">
        <f t="shared" si="7"/>
        <v>6779045</v>
      </c>
      <c r="J19" s="544">
        <f t="shared" si="7"/>
        <v>6779045</v>
      </c>
      <c r="K19" s="544">
        <f t="shared" si="7"/>
        <v>6779045</v>
      </c>
      <c r="L19" s="544">
        <f t="shared" si="7"/>
        <v>6779045</v>
      </c>
      <c r="M19" s="544">
        <f t="shared" si="7"/>
        <v>6779045</v>
      </c>
      <c r="N19" s="544">
        <f>$P19/12+4</f>
        <v>6779049</v>
      </c>
      <c r="O19" s="107">
        <f t="shared" si="1"/>
        <v>81348544</v>
      </c>
      <c r="P19" s="1520">
        <v>81348544</v>
      </c>
    </row>
    <row r="20" spans="1:16" s="108" customFormat="1" ht="14.1" customHeight="1" x14ac:dyDescent="0.25">
      <c r="A20" s="106" t="s">
        <v>33</v>
      </c>
      <c r="B20" s="285" t="s">
        <v>183</v>
      </c>
      <c r="C20" s="544">
        <f t="shared" si="6"/>
        <v>81667</v>
      </c>
      <c r="D20" s="544">
        <f t="shared" si="7"/>
        <v>81667</v>
      </c>
      <c r="E20" s="544">
        <f t="shared" si="7"/>
        <v>81667</v>
      </c>
      <c r="F20" s="544">
        <f t="shared" si="7"/>
        <v>81667</v>
      </c>
      <c r="G20" s="544">
        <f t="shared" si="7"/>
        <v>81667</v>
      </c>
      <c r="H20" s="544">
        <f t="shared" si="7"/>
        <v>81667</v>
      </c>
      <c r="I20" s="544">
        <f t="shared" si="7"/>
        <v>81667</v>
      </c>
      <c r="J20" s="544">
        <f t="shared" si="7"/>
        <v>81667</v>
      </c>
      <c r="K20" s="544">
        <f t="shared" si="7"/>
        <v>81667</v>
      </c>
      <c r="L20" s="544">
        <f t="shared" si="7"/>
        <v>81667</v>
      </c>
      <c r="M20" s="544">
        <f t="shared" si="7"/>
        <v>81667</v>
      </c>
      <c r="N20" s="544">
        <f>$P20/12-4</f>
        <v>81663</v>
      </c>
      <c r="O20" s="107">
        <f t="shared" si="1"/>
        <v>980000</v>
      </c>
      <c r="P20" s="1520">
        <v>980000</v>
      </c>
    </row>
    <row r="21" spans="1:16" s="108" customFormat="1" ht="14.1" customHeight="1" x14ac:dyDescent="0.25">
      <c r="A21" s="106" t="s">
        <v>34</v>
      </c>
      <c r="B21" s="285" t="s">
        <v>12</v>
      </c>
      <c r="C21" s="544">
        <f t="shared" si="6"/>
        <v>397164</v>
      </c>
      <c r="D21" s="544">
        <f t="shared" si="7"/>
        <v>397164</v>
      </c>
      <c r="E21" s="544">
        <f t="shared" si="7"/>
        <v>397164</v>
      </c>
      <c r="F21" s="544">
        <f t="shared" si="7"/>
        <v>397164</v>
      </c>
      <c r="G21" s="544">
        <f t="shared" si="7"/>
        <v>397164</v>
      </c>
      <c r="H21" s="544">
        <f t="shared" si="7"/>
        <v>397164</v>
      </c>
      <c r="I21" s="544">
        <f t="shared" si="7"/>
        <v>397164</v>
      </c>
      <c r="J21" s="544">
        <f t="shared" si="7"/>
        <v>397164</v>
      </c>
      <c r="K21" s="544">
        <f t="shared" si="7"/>
        <v>397164</v>
      </c>
      <c r="L21" s="544">
        <f t="shared" si="7"/>
        <v>397164</v>
      </c>
      <c r="M21" s="544">
        <f t="shared" si="7"/>
        <v>397164</v>
      </c>
      <c r="N21" s="544">
        <f>$P21/12-5</f>
        <v>397159</v>
      </c>
      <c r="O21" s="107">
        <f t="shared" si="1"/>
        <v>4765963</v>
      </c>
      <c r="P21" s="1520">
        <v>4765963</v>
      </c>
    </row>
    <row r="22" spans="1:16" s="108" customFormat="1" ht="14.1" customHeight="1" x14ac:dyDescent="0.25">
      <c r="A22" s="106" t="s">
        <v>35</v>
      </c>
      <c r="B22" s="285" t="s">
        <v>229</v>
      </c>
      <c r="C22" s="544">
        <f t="shared" si="6"/>
        <v>9755428</v>
      </c>
      <c r="D22" s="544">
        <f t="shared" si="7"/>
        <v>9755428</v>
      </c>
      <c r="E22" s="544">
        <f t="shared" si="7"/>
        <v>9755428</v>
      </c>
      <c r="F22" s="544">
        <f t="shared" si="7"/>
        <v>9755428</v>
      </c>
      <c r="G22" s="544">
        <f t="shared" si="7"/>
        <v>9755428</v>
      </c>
      <c r="H22" s="544">
        <f t="shared" si="7"/>
        <v>9755428</v>
      </c>
      <c r="I22" s="544">
        <f t="shared" si="7"/>
        <v>9755428</v>
      </c>
      <c r="J22" s="544">
        <f t="shared" si="7"/>
        <v>9755428</v>
      </c>
      <c r="K22" s="544">
        <f t="shared" si="7"/>
        <v>9755428</v>
      </c>
      <c r="L22" s="544">
        <f t="shared" si="7"/>
        <v>9755428</v>
      </c>
      <c r="M22" s="544">
        <f t="shared" si="7"/>
        <v>9755428</v>
      </c>
      <c r="N22" s="544">
        <f>$P22/12-5</f>
        <v>9755423</v>
      </c>
      <c r="O22" s="107">
        <f t="shared" si="1"/>
        <v>117065131</v>
      </c>
      <c r="P22" s="1520">
        <v>117065131</v>
      </c>
    </row>
    <row r="23" spans="1:16" s="108" customFormat="1" x14ac:dyDescent="0.25">
      <c r="A23" s="106" t="s">
        <v>36</v>
      </c>
      <c r="B23" s="287" t="s">
        <v>186</v>
      </c>
      <c r="C23" s="544">
        <f t="shared" si="6"/>
        <v>5006464</v>
      </c>
      <c r="D23" s="544">
        <f t="shared" si="7"/>
        <v>5006464</v>
      </c>
      <c r="E23" s="544">
        <f t="shared" si="7"/>
        <v>5006464</v>
      </c>
      <c r="F23" s="544">
        <f t="shared" si="7"/>
        <v>5006464</v>
      </c>
      <c r="G23" s="544">
        <f t="shared" si="7"/>
        <v>5006464</v>
      </c>
      <c r="H23" s="544">
        <f t="shared" si="7"/>
        <v>5006464</v>
      </c>
      <c r="I23" s="544">
        <f t="shared" si="7"/>
        <v>5006464</v>
      </c>
      <c r="J23" s="544">
        <f t="shared" si="7"/>
        <v>5006464</v>
      </c>
      <c r="K23" s="544">
        <f t="shared" si="7"/>
        <v>5006464</v>
      </c>
      <c r="L23" s="544">
        <f t="shared" si="7"/>
        <v>5006464</v>
      </c>
      <c r="M23" s="544">
        <f t="shared" si="7"/>
        <v>5006464</v>
      </c>
      <c r="N23" s="544">
        <f>$P23/12+4</f>
        <v>5006468</v>
      </c>
      <c r="O23" s="107">
        <f t="shared" si="1"/>
        <v>60077572</v>
      </c>
      <c r="P23" s="1520">
        <v>60077572</v>
      </c>
    </row>
    <row r="24" spans="1:16" s="108" customFormat="1" ht="14.1" customHeight="1" x14ac:dyDescent="0.25">
      <c r="A24" s="106" t="s">
        <v>37</v>
      </c>
      <c r="B24" s="285" t="s">
        <v>231</v>
      </c>
      <c r="C24" s="543"/>
      <c r="D24" s="543"/>
      <c r="E24" s="543"/>
      <c r="F24" s="543">
        <v>64000</v>
      </c>
      <c r="G24" s="543"/>
      <c r="H24" s="543"/>
      <c r="I24" s="543"/>
      <c r="J24" s="543"/>
      <c r="K24" s="543"/>
      <c r="L24" s="543"/>
      <c r="M24" s="543"/>
      <c r="N24" s="543"/>
      <c r="O24" s="107">
        <f t="shared" si="1"/>
        <v>64000</v>
      </c>
      <c r="P24" s="1520">
        <v>64000</v>
      </c>
    </row>
    <row r="25" spans="1:16" s="108" customFormat="1" ht="14.1" customHeight="1" thickBot="1" x14ac:dyDescent="0.3">
      <c r="A25" s="106" t="s">
        <v>38</v>
      </c>
      <c r="B25" s="285" t="s">
        <v>13</v>
      </c>
      <c r="C25" s="544">
        <f>$P25/12</f>
        <v>2473807</v>
      </c>
      <c r="D25" s="544">
        <f t="shared" ref="D25:N25" si="8">$P25/12</f>
        <v>2473807</v>
      </c>
      <c r="E25" s="544">
        <f t="shared" si="8"/>
        <v>2473807</v>
      </c>
      <c r="F25" s="544">
        <f t="shared" si="8"/>
        <v>2473807</v>
      </c>
      <c r="G25" s="544">
        <f t="shared" si="8"/>
        <v>2473807</v>
      </c>
      <c r="H25" s="544">
        <f t="shared" si="8"/>
        <v>2473807</v>
      </c>
      <c r="I25" s="544">
        <f t="shared" si="8"/>
        <v>2473807</v>
      </c>
      <c r="J25" s="544">
        <f t="shared" si="8"/>
        <v>2473807</v>
      </c>
      <c r="K25" s="544">
        <f t="shared" si="8"/>
        <v>2473807</v>
      </c>
      <c r="L25" s="544">
        <f t="shared" si="8"/>
        <v>2473807</v>
      </c>
      <c r="M25" s="544">
        <f t="shared" si="8"/>
        <v>2473807</v>
      </c>
      <c r="N25" s="544">
        <f t="shared" si="8"/>
        <v>2473807</v>
      </c>
      <c r="O25" s="107">
        <f t="shared" si="1"/>
        <v>29685684</v>
      </c>
      <c r="P25" s="1520">
        <v>29685684</v>
      </c>
    </row>
    <row r="26" spans="1:16" s="103" customFormat="1" ht="15.9" customHeight="1" thickBot="1" x14ac:dyDescent="0.3">
      <c r="A26" s="112" t="s">
        <v>39</v>
      </c>
      <c r="B26" s="36" t="s">
        <v>109</v>
      </c>
      <c r="C26" s="545">
        <f t="shared" ref="C26:N26" si="9">SUM(C17:C25)</f>
        <v>30908979</v>
      </c>
      <c r="D26" s="545">
        <f t="shared" si="9"/>
        <v>30908979</v>
      </c>
      <c r="E26" s="545">
        <f t="shared" si="9"/>
        <v>30908979</v>
      </c>
      <c r="F26" s="545">
        <f t="shared" si="9"/>
        <v>30972979</v>
      </c>
      <c r="G26" s="545">
        <f t="shared" si="9"/>
        <v>30908979</v>
      </c>
      <c r="H26" s="545">
        <f t="shared" si="9"/>
        <v>30908979</v>
      </c>
      <c r="I26" s="545">
        <f t="shared" si="9"/>
        <v>30908979</v>
      </c>
      <c r="J26" s="545">
        <f t="shared" si="9"/>
        <v>30908979</v>
      </c>
      <c r="K26" s="545">
        <f t="shared" si="9"/>
        <v>30908979</v>
      </c>
      <c r="L26" s="545">
        <f t="shared" si="9"/>
        <v>30908979</v>
      </c>
      <c r="M26" s="545">
        <f t="shared" si="9"/>
        <v>30908979</v>
      </c>
      <c r="N26" s="545">
        <f t="shared" si="9"/>
        <v>30908982</v>
      </c>
      <c r="O26" s="110">
        <f t="shared" si="1"/>
        <v>370971751</v>
      </c>
      <c r="P26" s="1520">
        <f>SUM(P17:P25)</f>
        <v>370971751</v>
      </c>
    </row>
    <row r="27" spans="1:16" ht="16.2" thickBot="1" x14ac:dyDescent="0.35">
      <c r="A27" s="112" t="s">
        <v>40</v>
      </c>
      <c r="B27" s="289" t="s">
        <v>110</v>
      </c>
      <c r="C27" s="546">
        <f t="shared" ref="C27:O27" si="10">C15-C26</f>
        <v>1106365</v>
      </c>
      <c r="D27" s="546">
        <f t="shared" si="10"/>
        <v>-1320265</v>
      </c>
      <c r="E27" s="546">
        <f t="shared" si="10"/>
        <v>2419735</v>
      </c>
      <c r="F27" s="546">
        <f t="shared" si="10"/>
        <v>3615735</v>
      </c>
      <c r="G27" s="546">
        <f t="shared" si="10"/>
        <v>-1320265</v>
      </c>
      <c r="H27" s="546">
        <f t="shared" si="10"/>
        <v>-1320265</v>
      </c>
      <c r="I27" s="546">
        <f t="shared" si="10"/>
        <v>-320265</v>
      </c>
      <c r="J27" s="546">
        <f t="shared" si="10"/>
        <v>-1320265</v>
      </c>
      <c r="K27" s="546">
        <f t="shared" si="10"/>
        <v>2420296</v>
      </c>
      <c r="L27" s="546">
        <f t="shared" si="10"/>
        <v>-1320265</v>
      </c>
      <c r="M27" s="546">
        <f t="shared" si="10"/>
        <v>-1320265</v>
      </c>
      <c r="N27" s="546">
        <f t="shared" si="10"/>
        <v>-1320276</v>
      </c>
      <c r="O27" s="113">
        <f t="shared" si="10"/>
        <v>0</v>
      </c>
      <c r="P27" s="1520">
        <f>P15-P26</f>
        <v>0</v>
      </c>
    </row>
    <row r="28" spans="1:16" x14ac:dyDescent="0.3">
      <c r="A28" s="115"/>
    </row>
    <row r="29" spans="1:16" x14ac:dyDescent="0.3">
      <c r="B29" s="116"/>
      <c r="C29" s="117"/>
      <c r="D29" s="117"/>
      <c r="O29" s="114"/>
    </row>
    <row r="30" spans="1:16" x14ac:dyDescent="0.3">
      <c r="O30" s="114"/>
    </row>
    <row r="31" spans="1:16" x14ac:dyDescent="0.3">
      <c r="O31" s="114"/>
    </row>
    <row r="32" spans="1:16" x14ac:dyDescent="0.3">
      <c r="O32" s="114"/>
    </row>
    <row r="33" spans="15:15" x14ac:dyDescent="0.3">
      <c r="O33" s="114"/>
    </row>
    <row r="34" spans="15:15" x14ac:dyDescent="0.3">
      <c r="O34" s="114"/>
    </row>
    <row r="35" spans="15:15" x14ac:dyDescent="0.3">
      <c r="O35" s="114"/>
    </row>
    <row r="36" spans="15:15" x14ac:dyDescent="0.3">
      <c r="O36" s="114"/>
    </row>
    <row r="37" spans="15:15" x14ac:dyDescent="0.3">
      <c r="O37" s="114"/>
    </row>
    <row r="38" spans="15:15" x14ac:dyDescent="0.3">
      <c r="O38" s="114"/>
    </row>
    <row r="39" spans="15:15" x14ac:dyDescent="0.3">
      <c r="O39" s="114"/>
    </row>
    <row r="40" spans="15:15" x14ac:dyDescent="0.3">
      <c r="O40" s="114"/>
    </row>
    <row r="41" spans="15:15" x14ac:dyDescent="0.3">
      <c r="O41" s="114"/>
    </row>
    <row r="42" spans="15:15" x14ac:dyDescent="0.3">
      <c r="O42" s="114"/>
    </row>
    <row r="43" spans="15:15" x14ac:dyDescent="0.3">
      <c r="O43" s="114"/>
    </row>
    <row r="44" spans="15:15" x14ac:dyDescent="0.3">
      <c r="O44" s="114"/>
    </row>
    <row r="45" spans="15:15" x14ac:dyDescent="0.3">
      <c r="O45" s="114"/>
    </row>
    <row r="46" spans="15:15" x14ac:dyDescent="0.3">
      <c r="O46" s="114"/>
    </row>
    <row r="47" spans="15:15" x14ac:dyDescent="0.3">
      <c r="O47" s="114"/>
    </row>
    <row r="48" spans="15:15" x14ac:dyDescent="0.3">
      <c r="O48" s="114"/>
    </row>
    <row r="49" spans="15:15" x14ac:dyDescent="0.3">
      <c r="O49" s="114"/>
    </row>
    <row r="50" spans="15:15" x14ac:dyDescent="0.3">
      <c r="O50" s="114"/>
    </row>
    <row r="51" spans="15:15" x14ac:dyDescent="0.3">
      <c r="O51" s="114"/>
    </row>
    <row r="52" spans="15:15" x14ac:dyDescent="0.3">
      <c r="O52" s="114"/>
    </row>
    <row r="53" spans="15:15" x14ac:dyDescent="0.3">
      <c r="O53" s="114"/>
    </row>
    <row r="54" spans="15:15" x14ac:dyDescent="0.3">
      <c r="O54" s="114"/>
    </row>
    <row r="55" spans="15:15" x14ac:dyDescent="0.3">
      <c r="O55" s="114"/>
    </row>
    <row r="56" spans="15:15" x14ac:dyDescent="0.3">
      <c r="O56" s="114"/>
    </row>
    <row r="57" spans="15:15" x14ac:dyDescent="0.3">
      <c r="O57" s="114"/>
    </row>
    <row r="58" spans="15:15" x14ac:dyDescent="0.3">
      <c r="O58" s="114"/>
    </row>
    <row r="59" spans="15:15" x14ac:dyDescent="0.3">
      <c r="O59" s="114"/>
    </row>
    <row r="60" spans="15:15" x14ac:dyDescent="0.3">
      <c r="O60" s="114"/>
    </row>
    <row r="61" spans="15:15" x14ac:dyDescent="0.3">
      <c r="O61" s="114"/>
    </row>
    <row r="62" spans="15:15" x14ac:dyDescent="0.3">
      <c r="O62" s="114"/>
    </row>
    <row r="63" spans="15:15" x14ac:dyDescent="0.3">
      <c r="O63" s="114"/>
    </row>
    <row r="64" spans="15:15" x14ac:dyDescent="0.3">
      <c r="O64" s="114"/>
    </row>
    <row r="65" spans="15:15" x14ac:dyDescent="0.3">
      <c r="O65" s="114"/>
    </row>
    <row r="66" spans="15:15" x14ac:dyDescent="0.3">
      <c r="O66" s="114"/>
    </row>
    <row r="67" spans="15:15" x14ac:dyDescent="0.3">
      <c r="O67" s="114"/>
    </row>
    <row r="68" spans="15:15" x14ac:dyDescent="0.3">
      <c r="O68" s="114"/>
    </row>
    <row r="69" spans="15:15" x14ac:dyDescent="0.3">
      <c r="O69" s="114"/>
    </row>
    <row r="70" spans="15:15" x14ac:dyDescent="0.3">
      <c r="O70" s="114"/>
    </row>
    <row r="71" spans="15:15" x14ac:dyDescent="0.3">
      <c r="O71" s="114"/>
    </row>
    <row r="72" spans="15:15" x14ac:dyDescent="0.3">
      <c r="O72" s="114"/>
    </row>
    <row r="73" spans="15:15" x14ac:dyDescent="0.3">
      <c r="O73" s="114"/>
    </row>
    <row r="74" spans="15:15" x14ac:dyDescent="0.3">
      <c r="O74" s="114"/>
    </row>
    <row r="75" spans="15:15" x14ac:dyDescent="0.3">
      <c r="O75" s="114"/>
    </row>
    <row r="76" spans="15:15" x14ac:dyDescent="0.3">
      <c r="O76" s="114"/>
    </row>
    <row r="77" spans="15:15" x14ac:dyDescent="0.3">
      <c r="O77" s="114"/>
    </row>
    <row r="78" spans="15:15" x14ac:dyDescent="0.3">
      <c r="O78" s="114"/>
    </row>
    <row r="79" spans="15:15" x14ac:dyDescent="0.3">
      <c r="O79" s="114"/>
    </row>
    <row r="80" spans="15:15" x14ac:dyDescent="0.3">
      <c r="O80" s="114"/>
    </row>
    <row r="81" spans="15:15" x14ac:dyDescent="0.3">
      <c r="O81" s="114"/>
    </row>
    <row r="82" spans="15:15" x14ac:dyDescent="0.3">
      <c r="O82" s="114"/>
    </row>
  </sheetData>
  <mergeCells count="3">
    <mergeCell ref="B5:O5"/>
    <mergeCell ref="B16:O16"/>
    <mergeCell ref="A2:O2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Munka3">
    <tabColor rgb="FF92D050"/>
    <pageSetUpPr fitToPage="1"/>
  </sheetPr>
  <dimension ref="A1:G46"/>
  <sheetViews>
    <sheetView view="pageBreakPreview" zoomScale="60" zoomScaleNormal="120" zoomScalePageLayoutView="120" workbookViewId="0">
      <selection activeCell="C68" sqref="C68"/>
    </sheetView>
  </sheetViews>
  <sheetFormatPr defaultColWidth="9.33203125" defaultRowHeight="13.2" x14ac:dyDescent="0.25"/>
  <cols>
    <col min="1" max="1" width="13.77734375" style="46" customWidth="1"/>
    <col min="2" max="2" width="62.5546875" style="1522" customWidth="1"/>
    <col min="3" max="3" width="16.77734375" style="1522" customWidth="1"/>
    <col min="4" max="4" width="12.6640625" style="1486" customWidth="1"/>
    <col min="5" max="5" width="11" style="1485" customWidth="1"/>
    <col min="6" max="6" width="13" style="1485" customWidth="1"/>
    <col min="7" max="16384" width="9.33203125" style="46"/>
  </cols>
  <sheetData>
    <row r="1" spans="1:7" ht="47.25" customHeight="1" x14ac:dyDescent="0.25">
      <c r="B1" s="1632" t="str">
        <f>+CONCATENATE("A ",LEFT(KV_ÖSSZEFÜGGÉSEK!A5,4),". évi általános működés és ágazati feladatok támogatásának alakulása jogcímenként")</f>
        <v>A 2019. évi általános működés és ágazati feladatok támogatásának alakulása jogcímenként</v>
      </c>
      <c r="C1" s="1632"/>
      <c r="D1" s="1632"/>
      <c r="E1" s="1632"/>
      <c r="F1" s="1632"/>
      <c r="G1" s="1631" t="str">
        <f>CONCATENATE("5. tájékoztató tábla ",ALAPADATOK!D7," ",ALAPADATOK!E7," ",ALAPADATOK!F7," ",ALAPADATOK!G7," ",ALAPADATOK!H7," ",ALAPADATOK!I7," ",ALAPADATOK!J7," ",ALAPADATOK!K7)</f>
        <v xml:space="preserve">5. tájékoztató tábla 2019 ( VI. …. ) önkormányzati rendelethez   </v>
      </c>
    </row>
    <row r="2" spans="1:7" ht="22.5" customHeight="1" thickBot="1" x14ac:dyDescent="0.35">
      <c r="B2" s="1521"/>
      <c r="C2" s="1526" t="s">
        <v>1078</v>
      </c>
      <c r="D2" s="1481"/>
      <c r="G2" s="1631"/>
    </row>
    <row r="3" spans="1:7" s="47" customFormat="1" ht="54" customHeight="1" thickBot="1" x14ac:dyDescent="0.3">
      <c r="A3" s="1523" t="str">
        <f ca="1">'KV_5.sz.tájékoztató_t.'!A3</f>
        <v>2018. évi L.
törvény 2. sz. melléklete száma</v>
      </c>
      <c r="B3" s="1523" t="s">
        <v>1231</v>
      </c>
      <c r="C3" s="1523" t="s">
        <v>1232</v>
      </c>
      <c r="D3" s="1523" t="s">
        <v>1233</v>
      </c>
      <c r="E3" s="1523" t="s">
        <v>1346</v>
      </c>
      <c r="F3" s="1523" t="s">
        <v>1347</v>
      </c>
      <c r="G3" s="1631"/>
    </row>
    <row r="4" spans="1:7" s="48" customFormat="1" ht="13.8" thickBot="1" x14ac:dyDescent="0.3">
      <c r="A4" s="1525" t="str">
        <f ca="1">'KV_5.sz.tájékoztató_t.'!A4</f>
        <v>A</v>
      </c>
      <c r="B4" s="1525" t="str">
        <f ca="1">'KV_5.sz.tájékoztató_t.'!B4</f>
        <v>B</v>
      </c>
      <c r="C4" s="1527" t="str">
        <f ca="1">'KV_5.sz.tájékoztató_t.'!C4</f>
        <v>C</v>
      </c>
      <c r="D4" s="1525" t="s">
        <v>496</v>
      </c>
      <c r="E4" s="1525" t="s">
        <v>495</v>
      </c>
      <c r="F4" s="1525" t="s">
        <v>497</v>
      </c>
      <c r="G4" s="1631"/>
    </row>
    <row r="5" spans="1:7" ht="26.4" x14ac:dyDescent="0.25">
      <c r="A5" s="1524" t="s">
        <v>1135</v>
      </c>
      <c r="B5" s="1479" t="s">
        <v>1136</v>
      </c>
      <c r="C5" s="1479" t="s">
        <v>1239</v>
      </c>
      <c r="D5" s="1474">
        <v>5450000</v>
      </c>
      <c r="E5" s="1474">
        <v>0</v>
      </c>
      <c r="F5" s="1474">
        <v>0</v>
      </c>
      <c r="G5" s="1631"/>
    </row>
    <row r="6" spans="1:7" ht="12.75" customHeight="1" x14ac:dyDescent="0.25">
      <c r="A6" s="1473" t="s">
        <v>1137</v>
      </c>
      <c r="B6" s="1479" t="s">
        <v>1138</v>
      </c>
      <c r="C6" s="1479" t="s">
        <v>1240</v>
      </c>
      <c r="D6" s="1474">
        <v>5450000</v>
      </c>
      <c r="E6" s="1474">
        <v>0</v>
      </c>
      <c r="F6" s="1474">
        <v>0</v>
      </c>
      <c r="G6" s="1631"/>
    </row>
    <row r="7" spans="1:7" x14ac:dyDescent="0.25">
      <c r="A7" s="1473" t="s">
        <v>1139</v>
      </c>
      <c r="B7" s="1479" t="s">
        <v>1140</v>
      </c>
      <c r="C7" s="1479" t="s">
        <v>1240</v>
      </c>
      <c r="D7" s="1474">
        <v>0</v>
      </c>
      <c r="E7" s="1474">
        <v>0</v>
      </c>
      <c r="F7" s="1474">
        <v>4290640</v>
      </c>
      <c r="G7" s="1631"/>
    </row>
    <row r="8" spans="1:7" x14ac:dyDescent="0.25">
      <c r="A8" s="1473" t="s">
        <v>1141</v>
      </c>
      <c r="B8" s="1479" t="s">
        <v>1142</v>
      </c>
      <c r="C8" s="1479" t="s">
        <v>1243</v>
      </c>
      <c r="D8" s="1474">
        <v>25200</v>
      </c>
      <c r="E8" s="1474">
        <v>0</v>
      </c>
      <c r="F8" s="1474">
        <v>1781640</v>
      </c>
      <c r="G8" s="1631"/>
    </row>
    <row r="9" spans="1:7" x14ac:dyDescent="0.25">
      <c r="A9" s="1473" t="s">
        <v>1143</v>
      </c>
      <c r="B9" s="1479" t="s">
        <v>1144</v>
      </c>
      <c r="C9" s="1479" t="s">
        <v>1244</v>
      </c>
      <c r="D9" s="1474">
        <v>0</v>
      </c>
      <c r="E9" s="1474">
        <v>0</v>
      </c>
      <c r="F9" s="1474">
        <v>1728000</v>
      </c>
      <c r="G9" s="1631"/>
    </row>
    <row r="10" spans="1:7" x14ac:dyDescent="0.25">
      <c r="A10" s="1473" t="s">
        <v>1145</v>
      </c>
      <c r="B10" s="1479" t="s">
        <v>1146</v>
      </c>
      <c r="C10" s="1479" t="s">
        <v>1245</v>
      </c>
      <c r="D10" s="1474">
        <v>0</v>
      </c>
      <c r="E10" s="1474">
        <v>0</v>
      </c>
      <c r="F10" s="1474">
        <v>100000</v>
      </c>
      <c r="G10" s="1631"/>
    </row>
    <row r="11" spans="1:7" x14ac:dyDescent="0.25">
      <c r="A11" s="1473" t="s">
        <v>1147</v>
      </c>
      <c r="B11" s="1479" t="s">
        <v>1148</v>
      </c>
      <c r="C11" s="1479" t="s">
        <v>1244</v>
      </c>
      <c r="D11" s="1474">
        <v>0</v>
      </c>
      <c r="E11" s="1474">
        <v>0</v>
      </c>
      <c r="F11" s="1474">
        <v>681000</v>
      </c>
      <c r="G11" s="1631"/>
    </row>
    <row r="12" spans="1:7" x14ac:dyDescent="0.25">
      <c r="A12" s="1473" t="s">
        <v>1149</v>
      </c>
      <c r="B12" s="1479" t="s">
        <v>1150</v>
      </c>
      <c r="C12" s="1479" t="s">
        <v>1240</v>
      </c>
      <c r="D12" s="1474">
        <v>0</v>
      </c>
      <c r="E12" s="1474">
        <v>0</v>
      </c>
      <c r="F12" s="1474">
        <v>4290640</v>
      </c>
      <c r="G12" s="1631"/>
    </row>
    <row r="13" spans="1:7" ht="12.9" customHeight="1" x14ac:dyDescent="0.25">
      <c r="A13" s="1473" t="s">
        <v>1151</v>
      </c>
      <c r="B13" s="1479" t="s">
        <v>1152</v>
      </c>
      <c r="C13" s="1479" t="s">
        <v>1240</v>
      </c>
      <c r="D13" s="1474">
        <v>25200</v>
      </c>
      <c r="E13" s="1474">
        <v>0</v>
      </c>
      <c r="F13" s="1474">
        <v>1781640</v>
      </c>
      <c r="G13" s="1631"/>
    </row>
    <row r="14" spans="1:7" x14ac:dyDescent="0.25">
      <c r="A14" s="1473" t="s">
        <v>1327</v>
      </c>
      <c r="B14" s="1479" t="s">
        <v>1153</v>
      </c>
      <c r="C14" s="1479" t="s">
        <v>1240</v>
      </c>
      <c r="D14" s="1474">
        <v>0</v>
      </c>
      <c r="E14" s="1474">
        <v>0</v>
      </c>
      <c r="F14" s="1474">
        <v>1728000</v>
      </c>
      <c r="G14" s="1631"/>
    </row>
    <row r="15" spans="1:7" x14ac:dyDescent="0.25">
      <c r="A15" s="1473" t="s">
        <v>1328</v>
      </c>
      <c r="B15" s="1479" t="s">
        <v>1154</v>
      </c>
      <c r="C15" s="1479" t="s">
        <v>1240</v>
      </c>
      <c r="D15" s="1474">
        <v>0</v>
      </c>
      <c r="E15" s="1474">
        <v>0</v>
      </c>
      <c r="F15" s="1474">
        <v>100000</v>
      </c>
      <c r="G15" s="1631"/>
    </row>
    <row r="16" spans="1:7" x14ac:dyDescent="0.25">
      <c r="A16" s="1473" t="s">
        <v>1155</v>
      </c>
      <c r="B16" s="1479" t="s">
        <v>1156</v>
      </c>
      <c r="C16" s="1479" t="s">
        <v>1240</v>
      </c>
      <c r="D16" s="1474">
        <v>0</v>
      </c>
      <c r="E16" s="1474">
        <v>0</v>
      </c>
      <c r="F16" s="1474">
        <v>681000</v>
      </c>
      <c r="G16" s="1631"/>
    </row>
    <row r="17" spans="1:7" x14ac:dyDescent="0.25">
      <c r="A17" s="1473" t="s">
        <v>1157</v>
      </c>
      <c r="B17" s="1479" t="s">
        <v>1158</v>
      </c>
      <c r="C17" s="1479" t="s">
        <v>1246</v>
      </c>
      <c r="D17" s="1474">
        <v>2700</v>
      </c>
      <c r="E17" s="1474">
        <v>0</v>
      </c>
      <c r="F17" s="1474">
        <v>5000000</v>
      </c>
      <c r="G17" s="1631"/>
    </row>
    <row r="18" spans="1:7" x14ac:dyDescent="0.25">
      <c r="A18" s="1473" t="s">
        <v>1159</v>
      </c>
      <c r="B18" s="1479" t="s">
        <v>1160</v>
      </c>
      <c r="C18" s="1479" t="s">
        <v>1240</v>
      </c>
      <c r="D18" s="1474">
        <v>2700</v>
      </c>
      <c r="E18" s="1474">
        <v>0</v>
      </c>
      <c r="F18" s="1474">
        <v>5000000</v>
      </c>
      <c r="G18" s="1631"/>
    </row>
    <row r="19" spans="1:7" s="49" customFormat="1" ht="19.5" customHeight="1" x14ac:dyDescent="0.25">
      <c r="A19" s="1473" t="s">
        <v>1173</v>
      </c>
      <c r="B19" s="1479" t="s">
        <v>1174</v>
      </c>
      <c r="C19" s="1479" t="s">
        <v>1240</v>
      </c>
      <c r="D19" s="1474">
        <v>0</v>
      </c>
      <c r="E19" s="1474">
        <v>0</v>
      </c>
      <c r="F19" s="1474">
        <v>9290640</v>
      </c>
      <c r="G19" s="1631"/>
    </row>
    <row r="20" spans="1:7" x14ac:dyDescent="0.25">
      <c r="A20" s="1473" t="s">
        <v>1329</v>
      </c>
      <c r="B20" s="1479" t="s">
        <v>1183</v>
      </c>
      <c r="C20" s="1479" t="s">
        <v>1240</v>
      </c>
      <c r="D20" s="1474">
        <v>0</v>
      </c>
      <c r="E20" s="1474">
        <v>0</v>
      </c>
      <c r="F20" s="1474">
        <v>512400</v>
      </c>
      <c r="G20" s="1631"/>
    </row>
    <row r="21" spans="1:7" x14ac:dyDescent="0.25">
      <c r="A21" s="1473" t="s">
        <v>1184</v>
      </c>
      <c r="B21" s="1479" t="s">
        <v>1185</v>
      </c>
      <c r="C21" s="1479" t="s">
        <v>1240</v>
      </c>
      <c r="D21" s="1474">
        <v>0</v>
      </c>
      <c r="E21" s="1474">
        <v>0</v>
      </c>
      <c r="F21" s="1474">
        <v>9803040</v>
      </c>
      <c r="G21" s="1631"/>
    </row>
    <row r="22" spans="1:7" x14ac:dyDescent="0.25">
      <c r="A22" s="1473" t="s">
        <v>1186</v>
      </c>
      <c r="B22" s="1479"/>
      <c r="C22" s="1479"/>
      <c r="D22" s="1474"/>
      <c r="E22" s="1474"/>
      <c r="F22" s="1474"/>
      <c r="G22" s="1631"/>
    </row>
    <row r="23" spans="1:7" x14ac:dyDescent="0.25">
      <c r="A23" s="1473" t="s">
        <v>1187</v>
      </c>
      <c r="B23" s="1479"/>
      <c r="C23" s="1479"/>
      <c r="D23" s="1474"/>
      <c r="E23" s="1474"/>
      <c r="F23" s="1474"/>
      <c r="G23" s="1631"/>
    </row>
    <row r="24" spans="1:7" x14ac:dyDescent="0.25">
      <c r="A24" s="1473" t="s">
        <v>1330</v>
      </c>
      <c r="B24" s="1479" t="s">
        <v>1188</v>
      </c>
      <c r="C24" s="1479" t="s">
        <v>1246</v>
      </c>
      <c r="D24" s="1474">
        <v>4371500</v>
      </c>
      <c r="E24" s="1474">
        <v>4</v>
      </c>
      <c r="F24" s="1474">
        <v>19234600</v>
      </c>
      <c r="G24" s="1631"/>
    </row>
    <row r="25" spans="1:7" ht="26.4" x14ac:dyDescent="0.25">
      <c r="A25" s="1473" t="s">
        <v>1331</v>
      </c>
      <c r="B25" s="1479" t="s">
        <v>1189</v>
      </c>
      <c r="C25" s="1479" t="s">
        <v>1246</v>
      </c>
      <c r="D25" s="1474">
        <v>2400000</v>
      </c>
      <c r="E25" s="1474">
        <v>2</v>
      </c>
      <c r="F25" s="1474">
        <v>4800000</v>
      </c>
      <c r="G25" s="1631"/>
    </row>
    <row r="26" spans="1:7" x14ac:dyDescent="0.25">
      <c r="A26" s="1473" t="s">
        <v>1192</v>
      </c>
      <c r="B26" s="1479"/>
      <c r="C26" s="1479"/>
      <c r="D26" s="1474"/>
      <c r="E26" s="1474"/>
      <c r="F26" s="1474"/>
      <c r="G26" s="1631"/>
    </row>
    <row r="27" spans="1:7" x14ac:dyDescent="0.25">
      <c r="A27" s="1473" t="s">
        <v>1332</v>
      </c>
      <c r="B27" s="1479" t="s">
        <v>1187</v>
      </c>
      <c r="C27" s="1479" t="s">
        <v>1246</v>
      </c>
      <c r="D27" s="1474">
        <v>97400</v>
      </c>
      <c r="E27" s="1474">
        <v>47</v>
      </c>
      <c r="F27" s="1474">
        <v>4577800</v>
      </c>
      <c r="G27" s="1631"/>
    </row>
    <row r="28" spans="1:7" x14ac:dyDescent="0.25">
      <c r="A28" s="1473" t="s">
        <v>1196</v>
      </c>
      <c r="B28" s="1479"/>
      <c r="C28" s="1479"/>
      <c r="D28" s="1474"/>
      <c r="E28" s="1474"/>
      <c r="F28" s="1474"/>
      <c r="G28" s="1631"/>
    </row>
    <row r="29" spans="1:7" x14ac:dyDescent="0.25">
      <c r="A29" s="1473" t="s">
        <v>1187</v>
      </c>
      <c r="B29" s="1479"/>
      <c r="C29" s="1479"/>
      <c r="D29" s="1474"/>
      <c r="E29" s="1474"/>
      <c r="F29" s="1474"/>
      <c r="G29" s="1631"/>
    </row>
    <row r="30" spans="1:7" ht="39.6" x14ac:dyDescent="0.25">
      <c r="A30" s="1473" t="s">
        <v>1197</v>
      </c>
      <c r="B30" s="1479" t="s">
        <v>1333</v>
      </c>
      <c r="C30" s="1479" t="s">
        <v>1246</v>
      </c>
      <c r="D30" s="1474">
        <v>396700</v>
      </c>
      <c r="E30" s="1474">
        <v>1</v>
      </c>
      <c r="F30" s="1474">
        <v>396700</v>
      </c>
      <c r="G30" s="1631"/>
    </row>
    <row r="31" spans="1:7" x14ac:dyDescent="0.25">
      <c r="A31" s="1473" t="s">
        <v>1201</v>
      </c>
      <c r="B31" s="1479" t="s">
        <v>1202</v>
      </c>
      <c r="C31" s="1479" t="s">
        <v>1240</v>
      </c>
      <c r="D31" s="1474">
        <v>0</v>
      </c>
      <c r="E31" s="1474">
        <v>0</v>
      </c>
      <c r="F31" s="1474">
        <v>29009100</v>
      </c>
      <c r="G31" s="1631"/>
    </row>
    <row r="32" spans="1:7" x14ac:dyDescent="0.25">
      <c r="A32" s="1473" t="s">
        <v>1334</v>
      </c>
      <c r="B32" s="1479" t="s">
        <v>1203</v>
      </c>
      <c r="C32" s="1479" t="s">
        <v>1240</v>
      </c>
      <c r="D32" s="1474">
        <v>0</v>
      </c>
      <c r="E32" s="1474" t="s">
        <v>1241</v>
      </c>
      <c r="F32" s="1474">
        <v>3228000</v>
      </c>
      <c r="G32" s="1631"/>
    </row>
    <row r="33" spans="1:7" x14ac:dyDescent="0.25">
      <c r="A33" s="1473" t="s">
        <v>1335</v>
      </c>
      <c r="B33" s="1479" t="s">
        <v>1207</v>
      </c>
      <c r="C33" s="1479" t="s">
        <v>1246</v>
      </c>
      <c r="D33" s="1474">
        <v>65360</v>
      </c>
      <c r="E33" s="1474">
        <v>63</v>
      </c>
      <c r="F33" s="1474">
        <v>4117680</v>
      </c>
      <c r="G33" s="1631"/>
    </row>
    <row r="34" spans="1:7" x14ac:dyDescent="0.25">
      <c r="A34" s="1473" t="s">
        <v>1336</v>
      </c>
      <c r="B34" s="1479" t="s">
        <v>1209</v>
      </c>
      <c r="C34" s="1479" t="s">
        <v>1246</v>
      </c>
      <c r="D34" s="1474">
        <v>25000</v>
      </c>
      <c r="E34" s="1474">
        <v>0</v>
      </c>
      <c r="F34" s="1474">
        <v>0</v>
      </c>
      <c r="G34" s="1631"/>
    </row>
    <row r="35" spans="1:7" x14ac:dyDescent="0.25">
      <c r="A35" s="1473" t="s">
        <v>1337</v>
      </c>
      <c r="B35" s="1479" t="s">
        <v>1210</v>
      </c>
      <c r="C35" s="1479" t="s">
        <v>1246</v>
      </c>
      <c r="D35" s="1474">
        <v>330000</v>
      </c>
      <c r="E35" s="1474">
        <v>6</v>
      </c>
      <c r="F35" s="1474">
        <v>1980000</v>
      </c>
      <c r="G35" s="1631"/>
    </row>
    <row r="36" spans="1:7" x14ac:dyDescent="0.25">
      <c r="A36" s="1473" t="s">
        <v>1338</v>
      </c>
      <c r="B36" s="1479"/>
      <c r="C36" s="1479"/>
      <c r="D36" s="1474"/>
      <c r="E36" s="1474"/>
      <c r="F36" s="1474"/>
      <c r="G36" s="1631"/>
    </row>
    <row r="37" spans="1:7" x14ac:dyDescent="0.25">
      <c r="A37" s="1473" t="s">
        <v>1339</v>
      </c>
      <c r="B37" s="1479" t="s">
        <v>1340</v>
      </c>
      <c r="C37" s="1479" t="s">
        <v>1246</v>
      </c>
      <c r="D37" s="1474">
        <v>3858040</v>
      </c>
      <c r="E37" s="1474">
        <v>0</v>
      </c>
      <c r="F37" s="1474">
        <v>0</v>
      </c>
      <c r="G37" s="1631"/>
    </row>
    <row r="38" spans="1:7" x14ac:dyDescent="0.25">
      <c r="A38" s="1473" t="s">
        <v>1341</v>
      </c>
      <c r="B38" s="1479" t="s">
        <v>1342</v>
      </c>
      <c r="C38" s="1479" t="s">
        <v>1240</v>
      </c>
      <c r="D38" s="1474">
        <v>0</v>
      </c>
      <c r="E38" s="1474">
        <v>0</v>
      </c>
      <c r="F38" s="1474">
        <v>0</v>
      </c>
      <c r="G38" s="1631"/>
    </row>
    <row r="39" spans="1:7" x14ac:dyDescent="0.25">
      <c r="A39" s="1473" t="s">
        <v>1216</v>
      </c>
      <c r="B39" s="1479"/>
      <c r="C39" s="1479"/>
      <c r="D39" s="1474"/>
      <c r="E39" s="1474"/>
      <c r="F39" s="1474"/>
      <c r="G39" s="1631"/>
    </row>
    <row r="40" spans="1:7" x14ac:dyDescent="0.25">
      <c r="A40" s="1473" t="s">
        <v>1217</v>
      </c>
      <c r="B40" s="1479" t="s">
        <v>1218</v>
      </c>
      <c r="C40" s="1479" t="s">
        <v>1246</v>
      </c>
      <c r="D40" s="1474">
        <v>2200000</v>
      </c>
      <c r="E40" s="1474">
        <v>3</v>
      </c>
      <c r="F40" s="1474">
        <v>5984000</v>
      </c>
      <c r="G40" s="1631"/>
    </row>
    <row r="41" spans="1:7" x14ac:dyDescent="0.25">
      <c r="A41" s="1473" t="s">
        <v>1219</v>
      </c>
      <c r="B41" s="1479" t="s">
        <v>1220</v>
      </c>
      <c r="C41" s="1479" t="s">
        <v>1240</v>
      </c>
      <c r="D41" s="1474">
        <v>0</v>
      </c>
      <c r="E41" s="1474">
        <v>0</v>
      </c>
      <c r="F41" s="1474">
        <v>1328924</v>
      </c>
      <c r="G41" s="1631"/>
    </row>
    <row r="42" spans="1:7" x14ac:dyDescent="0.25">
      <c r="A42" s="1473" t="s">
        <v>1221</v>
      </c>
      <c r="B42" s="1479" t="s">
        <v>1222</v>
      </c>
      <c r="C42" s="1479" t="s">
        <v>1240</v>
      </c>
      <c r="D42" s="1474">
        <v>570</v>
      </c>
      <c r="E42" s="1474">
        <v>0</v>
      </c>
      <c r="F42" s="1474">
        <v>0</v>
      </c>
      <c r="G42" s="1631"/>
    </row>
    <row r="43" spans="1:7" ht="26.4" x14ac:dyDescent="0.25">
      <c r="A43" s="1473" t="s">
        <v>1223</v>
      </c>
      <c r="B43" s="1479" t="s">
        <v>1224</v>
      </c>
      <c r="C43" s="1479" t="s">
        <v>1240</v>
      </c>
      <c r="D43" s="1474">
        <v>0</v>
      </c>
      <c r="E43" s="1474">
        <v>0</v>
      </c>
      <c r="F43" s="1474">
        <v>16638604</v>
      </c>
      <c r="G43" s="1631"/>
    </row>
    <row r="44" spans="1:7" x14ac:dyDescent="0.25">
      <c r="A44" s="1473" t="s">
        <v>1343</v>
      </c>
      <c r="B44" s="1479"/>
      <c r="C44" s="1479"/>
      <c r="D44" s="1474"/>
      <c r="E44" s="1474"/>
      <c r="F44" s="1474"/>
      <c r="G44" s="1631"/>
    </row>
    <row r="45" spans="1:7" ht="26.4" x14ac:dyDescent="0.25">
      <c r="A45" s="1473" t="s">
        <v>1344</v>
      </c>
      <c r="B45" s="1479" t="s">
        <v>1226</v>
      </c>
      <c r="C45" s="1479" t="s">
        <v>1240</v>
      </c>
      <c r="D45" s="1474">
        <v>1210</v>
      </c>
      <c r="E45" s="1474" t="s">
        <v>1241</v>
      </c>
      <c r="F45" s="1474">
        <v>1800000</v>
      </c>
      <c r="G45" s="1631"/>
    </row>
    <row r="46" spans="1:7" x14ac:dyDescent="0.25">
      <c r="A46" s="1473" t="s">
        <v>1230</v>
      </c>
      <c r="B46" s="1479" t="s">
        <v>1345</v>
      </c>
      <c r="C46" s="1479" t="s">
        <v>1240</v>
      </c>
      <c r="D46" s="1474" t="s">
        <v>1241</v>
      </c>
      <c r="E46" s="1474" t="s">
        <v>1241</v>
      </c>
      <c r="F46" s="1474">
        <v>1800000</v>
      </c>
      <c r="G46" s="1631"/>
    </row>
  </sheetData>
  <mergeCells count="2">
    <mergeCell ref="G1:G46"/>
    <mergeCell ref="B1:F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landscape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92D050"/>
  </sheetPr>
  <dimension ref="A1:D40"/>
  <sheetViews>
    <sheetView zoomScale="120" zoomScaleNormal="120" workbookViewId="0">
      <selection activeCell="C68" sqref="C68"/>
    </sheetView>
  </sheetViews>
  <sheetFormatPr defaultRowHeight="13.2" x14ac:dyDescent="0.25"/>
  <cols>
    <col min="1" max="1" width="6.6640625" customWidth="1"/>
    <col min="2" max="2" width="43.33203125" customWidth="1"/>
    <col min="3" max="3" width="31.109375" customWidth="1"/>
    <col min="4" max="4" width="14.77734375" customWidth="1"/>
  </cols>
  <sheetData>
    <row r="1" spans="1:4" ht="14.4" x14ac:dyDescent="0.3">
      <c r="C1" s="647"/>
      <c r="D1" s="657" t="str">
        <f>CONCATENATE("6. tájékoztató tábla ",ALAPADATOK!A7," ",ALAPADATOK!B7," ",ALAPADATOK!C7," ",ALAPADATOK!D7," ",ALAPADATOK!E7," ",ALAPADATOK!F7," ",ALAPADATOK!G7," ",ALAPADATOK!H7)</f>
        <v>6. tájékoztató tábla a … / 2019 ( VI. …. ) önkormányzati rendelethez</v>
      </c>
    </row>
    <row r="2" spans="1:4" ht="45.15" customHeight="1" x14ac:dyDescent="0.3">
      <c r="A2" s="1636" t="str">
        <f>+CONCATENATE("K I M U T A T Á S",CHAR(10),"a ",LEFT(KV_ÖSSZEFÜGGÉSEK!A5,4),". évben céljelleggel juttatott támogatásokról")</f>
        <v>K I M U T A T Á S
a 2019. évben céljelleggel juttatott támogatásokról</v>
      </c>
      <c r="B2" s="1636"/>
      <c r="C2" s="1636"/>
      <c r="D2" s="1636"/>
    </row>
    <row r="3" spans="1:4" ht="17.25" customHeight="1" x14ac:dyDescent="0.3">
      <c r="A3" s="374"/>
      <c r="B3" s="374"/>
      <c r="C3" s="374"/>
      <c r="D3" s="374"/>
    </row>
    <row r="4" spans="1:4" ht="13.8" thickBot="1" x14ac:dyDescent="0.3">
      <c r="A4" s="204"/>
      <c r="B4" s="204"/>
      <c r="C4" s="1633" t="str">
        <f>'KV_4.sz.tájékoztató_t.'!O3</f>
        <v>Forintban!</v>
      </c>
      <c r="D4" s="1633"/>
    </row>
    <row r="5" spans="1:4" ht="42.75" customHeight="1" thickBot="1" x14ac:dyDescent="0.3">
      <c r="A5" s="375" t="s">
        <v>68</v>
      </c>
      <c r="B5" s="376" t="s">
        <v>124</v>
      </c>
      <c r="C5" s="376" t="s">
        <v>125</v>
      </c>
      <c r="D5" s="377" t="s">
        <v>14</v>
      </c>
    </row>
    <row r="6" spans="1:4" ht="15.9" customHeight="1" x14ac:dyDescent="0.25">
      <c r="A6" s="205" t="s">
        <v>18</v>
      </c>
      <c r="B6" s="29"/>
      <c r="C6" s="29"/>
      <c r="D6" s="547"/>
    </row>
    <row r="7" spans="1:4" ht="15.9" customHeight="1" x14ac:dyDescent="0.25">
      <c r="A7" s="206" t="s">
        <v>19</v>
      </c>
      <c r="B7" s="30"/>
      <c r="C7" s="30"/>
      <c r="D7" s="548"/>
    </row>
    <row r="8" spans="1:4" ht="15.9" customHeight="1" x14ac:dyDescent="0.25">
      <c r="A8" s="206" t="s">
        <v>20</v>
      </c>
      <c r="B8" s="30"/>
      <c r="C8" s="30"/>
      <c r="D8" s="548"/>
    </row>
    <row r="9" spans="1:4" ht="15.9" customHeight="1" x14ac:dyDescent="0.25">
      <c r="A9" s="206" t="s">
        <v>21</v>
      </c>
      <c r="B9" s="30"/>
      <c r="C9" s="30"/>
      <c r="D9" s="548"/>
    </row>
    <row r="10" spans="1:4" ht="15.9" customHeight="1" x14ac:dyDescent="0.25">
      <c r="A10" s="206" t="s">
        <v>22</v>
      </c>
      <c r="B10" s="30"/>
      <c r="C10" s="30"/>
      <c r="D10" s="548"/>
    </row>
    <row r="11" spans="1:4" ht="15.9" customHeight="1" x14ac:dyDescent="0.25">
      <c r="A11" s="206" t="s">
        <v>23</v>
      </c>
      <c r="B11" s="30"/>
      <c r="C11" s="30"/>
      <c r="D11" s="548"/>
    </row>
    <row r="12" spans="1:4" ht="15.9" customHeight="1" x14ac:dyDescent="0.25">
      <c r="A12" s="206" t="s">
        <v>24</v>
      </c>
      <c r="B12" s="30"/>
      <c r="C12" s="30"/>
      <c r="D12" s="548"/>
    </row>
    <row r="13" spans="1:4" ht="15.9" customHeight="1" x14ac:dyDescent="0.25">
      <c r="A13" s="206" t="s">
        <v>25</v>
      </c>
      <c r="B13" s="30"/>
      <c r="C13" s="30"/>
      <c r="D13" s="548"/>
    </row>
    <row r="14" spans="1:4" ht="15.9" customHeight="1" x14ac:dyDescent="0.25">
      <c r="A14" s="206" t="s">
        <v>26</v>
      </c>
      <c r="B14" s="30"/>
      <c r="C14" s="30"/>
      <c r="D14" s="548"/>
    </row>
    <row r="15" spans="1:4" ht="15.9" customHeight="1" x14ac:dyDescent="0.25">
      <c r="A15" s="206" t="s">
        <v>27</v>
      </c>
      <c r="B15" s="30"/>
      <c r="C15" s="30"/>
      <c r="D15" s="548"/>
    </row>
    <row r="16" spans="1:4" ht="15.9" customHeight="1" x14ac:dyDescent="0.25">
      <c r="A16" s="206" t="s">
        <v>28</v>
      </c>
      <c r="B16" s="30"/>
      <c r="C16" s="30"/>
      <c r="D16" s="548"/>
    </row>
    <row r="17" spans="1:4" ht="15.9" customHeight="1" x14ac:dyDescent="0.25">
      <c r="A17" s="206" t="s">
        <v>29</v>
      </c>
      <c r="B17" s="30"/>
      <c r="C17" s="30"/>
      <c r="D17" s="548"/>
    </row>
    <row r="18" spans="1:4" ht="15.9" customHeight="1" x14ac:dyDescent="0.25">
      <c r="A18" s="206" t="s">
        <v>30</v>
      </c>
      <c r="B18" s="30"/>
      <c r="C18" s="30"/>
      <c r="D18" s="548"/>
    </row>
    <row r="19" spans="1:4" ht="15.9" customHeight="1" x14ac:dyDescent="0.25">
      <c r="A19" s="206" t="s">
        <v>31</v>
      </c>
      <c r="B19" s="30"/>
      <c r="C19" s="30"/>
      <c r="D19" s="548"/>
    </row>
    <row r="20" spans="1:4" ht="15.9" customHeight="1" x14ac:dyDescent="0.25">
      <c r="A20" s="206" t="s">
        <v>32</v>
      </c>
      <c r="B20" s="30"/>
      <c r="C20" s="30"/>
      <c r="D20" s="548"/>
    </row>
    <row r="21" spans="1:4" ht="15.9" customHeight="1" x14ac:dyDescent="0.25">
      <c r="A21" s="206" t="s">
        <v>33</v>
      </c>
      <c r="B21" s="30"/>
      <c r="C21" s="30"/>
      <c r="D21" s="548"/>
    </row>
    <row r="22" spans="1:4" ht="15.9" customHeight="1" x14ac:dyDescent="0.25">
      <c r="A22" s="206" t="s">
        <v>34</v>
      </c>
      <c r="B22" s="30"/>
      <c r="C22" s="30"/>
      <c r="D22" s="548"/>
    </row>
    <row r="23" spans="1:4" ht="15.9" customHeight="1" x14ac:dyDescent="0.25">
      <c r="A23" s="206" t="s">
        <v>35</v>
      </c>
      <c r="B23" s="30"/>
      <c r="C23" s="30"/>
      <c r="D23" s="548"/>
    </row>
    <row r="24" spans="1:4" ht="15.9" customHeight="1" x14ac:dyDescent="0.25">
      <c r="A24" s="206" t="s">
        <v>36</v>
      </c>
      <c r="B24" s="30"/>
      <c r="C24" s="30"/>
      <c r="D24" s="548"/>
    </row>
    <row r="25" spans="1:4" ht="15.9" customHeight="1" x14ac:dyDescent="0.25">
      <c r="A25" s="206" t="s">
        <v>37</v>
      </c>
      <c r="B25" s="30"/>
      <c r="C25" s="30"/>
      <c r="D25" s="548"/>
    </row>
    <row r="26" spans="1:4" ht="15.9" customHeight="1" x14ac:dyDescent="0.25">
      <c r="A26" s="206" t="s">
        <v>38</v>
      </c>
      <c r="B26" s="30"/>
      <c r="C26" s="30"/>
      <c r="D26" s="548"/>
    </row>
    <row r="27" spans="1:4" ht="15.9" customHeight="1" x14ac:dyDescent="0.25">
      <c r="A27" s="206" t="s">
        <v>39</v>
      </c>
      <c r="B27" s="30"/>
      <c r="C27" s="30"/>
      <c r="D27" s="548"/>
    </row>
    <row r="28" spans="1:4" ht="15.9" customHeight="1" x14ac:dyDescent="0.25">
      <c r="A28" s="206" t="s">
        <v>40</v>
      </c>
      <c r="B28" s="30"/>
      <c r="C28" s="30"/>
      <c r="D28" s="548"/>
    </row>
    <row r="29" spans="1:4" ht="15.9" customHeight="1" x14ac:dyDescent="0.25">
      <c r="A29" s="206" t="s">
        <v>41</v>
      </c>
      <c r="B29" s="30"/>
      <c r="C29" s="30"/>
      <c r="D29" s="548"/>
    </row>
    <row r="30" spans="1:4" ht="15.9" customHeight="1" x14ac:dyDescent="0.25">
      <c r="A30" s="206" t="s">
        <v>42</v>
      </c>
      <c r="B30" s="30"/>
      <c r="C30" s="30"/>
      <c r="D30" s="548"/>
    </row>
    <row r="31" spans="1:4" ht="15.9" customHeight="1" x14ac:dyDescent="0.25">
      <c r="A31" s="206" t="s">
        <v>43</v>
      </c>
      <c r="B31" s="30"/>
      <c r="C31" s="30"/>
      <c r="D31" s="548"/>
    </row>
    <row r="32" spans="1:4" ht="15.9" customHeight="1" x14ac:dyDescent="0.25">
      <c r="A32" s="206" t="s">
        <v>44</v>
      </c>
      <c r="B32" s="30"/>
      <c r="C32" s="30"/>
      <c r="D32" s="548"/>
    </row>
    <row r="33" spans="1:4" ht="15.9" customHeight="1" x14ac:dyDescent="0.25">
      <c r="A33" s="206" t="s">
        <v>45</v>
      </c>
      <c r="B33" s="30"/>
      <c r="C33" s="30"/>
      <c r="D33" s="548"/>
    </row>
    <row r="34" spans="1:4" ht="15.9" customHeight="1" x14ac:dyDescent="0.25">
      <c r="A34" s="206" t="s">
        <v>46</v>
      </c>
      <c r="B34" s="30"/>
      <c r="C34" s="30"/>
      <c r="D34" s="548"/>
    </row>
    <row r="35" spans="1:4" ht="15.9" customHeight="1" x14ac:dyDescent="0.25">
      <c r="A35" s="206" t="s">
        <v>126</v>
      </c>
      <c r="B35" s="30"/>
      <c r="C35" s="30"/>
      <c r="D35" s="549"/>
    </row>
    <row r="36" spans="1:4" ht="15.9" customHeight="1" x14ac:dyDescent="0.25">
      <c r="A36" s="206" t="s">
        <v>127</v>
      </c>
      <c r="B36" s="30"/>
      <c r="C36" s="30"/>
      <c r="D36" s="549"/>
    </row>
    <row r="37" spans="1:4" ht="15.9" customHeight="1" x14ac:dyDescent="0.25">
      <c r="A37" s="206" t="s">
        <v>128</v>
      </c>
      <c r="B37" s="30"/>
      <c r="C37" s="30"/>
      <c r="D37" s="549"/>
    </row>
    <row r="38" spans="1:4" ht="15.9" customHeight="1" thickBot="1" x14ac:dyDescent="0.3">
      <c r="A38" s="207" t="s">
        <v>129</v>
      </c>
      <c r="B38" s="31"/>
      <c r="C38" s="31"/>
      <c r="D38" s="550"/>
    </row>
    <row r="39" spans="1:4" ht="15.9" customHeight="1" thickBot="1" x14ac:dyDescent="0.3">
      <c r="A39" s="1634" t="s">
        <v>52</v>
      </c>
      <c r="B39" s="1635"/>
      <c r="C39" s="208"/>
      <c r="D39" s="551">
        <f>SUM(D6:D38)</f>
        <v>0</v>
      </c>
    </row>
    <row r="40" spans="1:4" x14ac:dyDescent="0.25">
      <c r="A40" t="s">
        <v>201</v>
      </c>
    </row>
  </sheetData>
  <sheetProtection sheet="1"/>
  <mergeCells count="3">
    <mergeCell ref="C4:D4"/>
    <mergeCell ref="A39:B39"/>
    <mergeCell ref="A2:D2"/>
  </mergeCells>
  <phoneticPr fontId="29" type="noConversion"/>
  <conditionalFormatting sqref="D39">
    <cfRule type="cellIs" dxfId="1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92D050"/>
  </sheetPr>
  <dimension ref="A1:G51"/>
  <sheetViews>
    <sheetView topLeftCell="A13" zoomScale="120" zoomScaleNormal="120" zoomScaleSheetLayoutView="100" workbookViewId="0">
      <selection activeCell="C68" sqref="C68"/>
    </sheetView>
  </sheetViews>
  <sheetFormatPr defaultColWidth="9.33203125" defaultRowHeight="15.6" x14ac:dyDescent="0.3"/>
  <cols>
    <col min="1" max="1" width="9" style="379" customWidth="1"/>
    <col min="2" max="2" width="66.33203125" style="379" bestFit="1" customWidth="1"/>
    <col min="3" max="3" width="15.44140625" style="380" customWidth="1"/>
    <col min="4" max="5" width="15.44140625" style="379" customWidth="1"/>
    <col min="6" max="6" width="9" style="410" customWidth="1"/>
    <col min="7" max="16384" width="9.33203125" style="410"/>
  </cols>
  <sheetData>
    <row r="1" spans="1:5" x14ac:dyDescent="0.3">
      <c r="C1" s="650"/>
      <c r="D1" s="647"/>
      <c r="E1" s="657" t="str">
        <f>CONCATENATE("7. tájékoztató tábla ",ALAPADATOK!A7," ",ALAPADATOK!B7," ",ALAPADATOK!C7," ",ALAPADATOK!D7," ",ALAPADATOK!E7," ",ALAPADATOK!F7," ",ALAPADATOK!G7," ",ALAPADATOK!H7)</f>
        <v>7. tájékoztató tábla a … / 2019 ( VI. …. ) önkormányzati rendelethez</v>
      </c>
    </row>
    <row r="2" spans="1:5" x14ac:dyDescent="0.3">
      <c r="A2" s="1637" t="str">
        <f>CONCATENATE(ALAPADATOK!A3)</f>
        <v>Hercegkút Község Önkormányzata</v>
      </c>
      <c r="B2" s="1638"/>
      <c r="C2" s="1638"/>
      <c r="D2" s="1638"/>
      <c r="E2" s="1638"/>
    </row>
    <row r="3" spans="1:5" x14ac:dyDescent="0.3">
      <c r="A3" s="1639" t="s">
        <v>592</v>
      </c>
      <c r="B3" s="1640"/>
      <c r="C3" s="1640"/>
      <c r="D3" s="1640"/>
      <c r="E3" s="1640"/>
    </row>
    <row r="4" spans="1:5" ht="15.9" customHeight="1" x14ac:dyDescent="0.3">
      <c r="A4" s="1545" t="s">
        <v>591</v>
      </c>
      <c r="B4" s="1545"/>
      <c r="C4" s="1545"/>
      <c r="D4" s="1545"/>
      <c r="E4" s="1545"/>
    </row>
    <row r="5" spans="1:5" ht="15.9" customHeight="1" thickBot="1" x14ac:dyDescent="0.35">
      <c r="A5" s="1544" t="s">
        <v>151</v>
      </c>
      <c r="B5" s="1544"/>
      <c r="D5" s="138"/>
      <c r="E5" s="306" t="str">
        <f>'KV_4.sz.tájékoztató_t.'!O3</f>
        <v>Forintban!</v>
      </c>
    </row>
    <row r="6" spans="1:5" ht="38.1" customHeight="1" thickBot="1" x14ac:dyDescent="0.35">
      <c r="A6" s="23" t="s">
        <v>68</v>
      </c>
      <c r="B6" s="24" t="s">
        <v>17</v>
      </c>
      <c r="C6" s="24" t="str">
        <f>+CONCATENATE(LEFT(KV_ÖSSZEFÜGGÉSEK!A5,4)+1,". évi")</f>
        <v>2020. évi</v>
      </c>
      <c r="D6" s="403" t="str">
        <f>+CONCATENATE(LEFT(KV_ÖSSZEFÜGGÉSEK!A5,4)+2,". évi")</f>
        <v>2021. évi</v>
      </c>
      <c r="E6" s="157" t="str">
        <f>+CONCATENATE(LEFT(KV_ÖSSZEFÜGGÉSEK!A5,4)+3,". évi")</f>
        <v>2022. évi</v>
      </c>
    </row>
    <row r="7" spans="1:5" s="411" customFormat="1" ht="12" customHeight="1" thickBot="1" x14ac:dyDescent="0.25">
      <c r="A7" s="32" t="s">
        <v>492</v>
      </c>
      <c r="B7" s="33" t="s">
        <v>493</v>
      </c>
      <c r="C7" s="33" t="s">
        <v>494</v>
      </c>
      <c r="D7" s="33" t="s">
        <v>496</v>
      </c>
      <c r="E7" s="445" t="s">
        <v>495</v>
      </c>
    </row>
    <row r="8" spans="1:5" s="412" customFormat="1" ht="12" customHeight="1" thickBot="1" x14ac:dyDescent="0.3">
      <c r="A8" s="20" t="s">
        <v>18</v>
      </c>
      <c r="B8" s="21" t="s">
        <v>530</v>
      </c>
      <c r="C8" s="462">
        <v>57675039</v>
      </c>
      <c r="D8" s="462">
        <f>C8*1.03</f>
        <v>59405290</v>
      </c>
      <c r="E8" s="462">
        <f>D8*1.03</f>
        <v>61187449</v>
      </c>
    </row>
    <row r="9" spans="1:5" s="412" customFormat="1" ht="12" customHeight="1" thickBot="1" x14ac:dyDescent="0.3">
      <c r="A9" s="20" t="s">
        <v>19</v>
      </c>
      <c r="B9" s="291" t="s">
        <v>374</v>
      </c>
      <c r="C9" s="462">
        <v>79545987</v>
      </c>
      <c r="D9" s="462">
        <f t="shared" ref="D9:E24" si="0">C9*1.03</f>
        <v>81932367</v>
      </c>
      <c r="E9" s="462">
        <f t="shared" si="0"/>
        <v>84390338</v>
      </c>
    </row>
    <row r="10" spans="1:5" s="412" customFormat="1" ht="12" customHeight="1" thickBot="1" x14ac:dyDescent="0.3">
      <c r="A10" s="20" t="s">
        <v>20</v>
      </c>
      <c r="B10" s="21" t="s">
        <v>381</v>
      </c>
      <c r="C10" s="462">
        <v>89187847</v>
      </c>
      <c r="D10" s="462">
        <f>C10*1.03+500000000</f>
        <v>591863482</v>
      </c>
      <c r="E10" s="462">
        <f t="shared" si="0"/>
        <v>609619386</v>
      </c>
    </row>
    <row r="11" spans="1:5" s="412" customFormat="1" ht="12" customHeight="1" thickBot="1" x14ac:dyDescent="0.3">
      <c r="A11" s="20" t="s">
        <v>172</v>
      </c>
      <c r="B11" s="21" t="s">
        <v>266</v>
      </c>
      <c r="C11" s="402">
        <f>SUM(C12:C18)</f>
        <v>1519000</v>
      </c>
      <c r="D11" s="402">
        <f t="shared" ref="D11:E11" si="1">SUM(D12:D18)</f>
        <v>1564570</v>
      </c>
      <c r="E11" s="402">
        <f t="shared" si="1"/>
        <v>1611507</v>
      </c>
    </row>
    <row r="12" spans="1:5" s="412" customFormat="1" ht="12" customHeight="1" x14ac:dyDescent="0.25">
      <c r="A12" s="15" t="s">
        <v>267</v>
      </c>
      <c r="B12" s="413" t="s">
        <v>1122</v>
      </c>
      <c r="C12" s="397">
        <v>1500000</v>
      </c>
      <c r="D12" s="397">
        <f t="shared" si="0"/>
        <v>1545000</v>
      </c>
      <c r="E12" s="397">
        <f t="shared" si="0"/>
        <v>1591350</v>
      </c>
    </row>
    <row r="13" spans="1:5" s="412" customFormat="1" ht="12" customHeight="1" x14ac:dyDescent="0.25">
      <c r="A13" s="14" t="s">
        <v>268</v>
      </c>
      <c r="B13" s="414" t="s">
        <v>555</v>
      </c>
      <c r="C13" s="396"/>
      <c r="D13" s="396">
        <f t="shared" si="0"/>
        <v>0</v>
      </c>
      <c r="E13" s="396">
        <f t="shared" si="0"/>
        <v>0</v>
      </c>
    </row>
    <row r="14" spans="1:5" s="412" customFormat="1" ht="12" customHeight="1" x14ac:dyDescent="0.25">
      <c r="A14" s="14" t="s">
        <v>269</v>
      </c>
      <c r="B14" s="414" t="s">
        <v>556</v>
      </c>
      <c r="C14" s="396"/>
      <c r="D14" s="396">
        <f t="shared" si="0"/>
        <v>0</v>
      </c>
      <c r="E14" s="396">
        <f t="shared" si="0"/>
        <v>0</v>
      </c>
    </row>
    <row r="15" spans="1:5" s="412" customFormat="1" ht="12" customHeight="1" x14ac:dyDescent="0.25">
      <c r="A15" s="14" t="s">
        <v>270</v>
      </c>
      <c r="B15" s="414" t="s">
        <v>557</v>
      </c>
      <c r="C15" s="396"/>
      <c r="D15" s="396">
        <f t="shared" si="0"/>
        <v>0</v>
      </c>
      <c r="E15" s="396">
        <f t="shared" si="0"/>
        <v>0</v>
      </c>
    </row>
    <row r="16" spans="1:5" s="412" customFormat="1" ht="12" customHeight="1" x14ac:dyDescent="0.25">
      <c r="A16" s="14" t="s">
        <v>551</v>
      </c>
      <c r="B16" s="414" t="s">
        <v>271</v>
      </c>
      <c r="C16" s="396"/>
      <c r="D16" s="396">
        <f t="shared" si="0"/>
        <v>0</v>
      </c>
      <c r="E16" s="396">
        <f t="shared" si="0"/>
        <v>0</v>
      </c>
    </row>
    <row r="17" spans="1:6" s="412" customFormat="1" ht="12" customHeight="1" x14ac:dyDescent="0.25">
      <c r="A17" s="14" t="s">
        <v>552</v>
      </c>
      <c r="B17" s="414" t="s">
        <v>272</v>
      </c>
      <c r="C17" s="396"/>
      <c r="D17" s="396">
        <f t="shared" si="0"/>
        <v>0</v>
      </c>
      <c r="E17" s="396">
        <f t="shared" si="0"/>
        <v>0</v>
      </c>
    </row>
    <row r="18" spans="1:6" s="412" customFormat="1" ht="12" customHeight="1" thickBot="1" x14ac:dyDescent="0.3">
      <c r="A18" s="16" t="s">
        <v>553</v>
      </c>
      <c r="B18" s="415" t="s">
        <v>273</v>
      </c>
      <c r="C18" s="398">
        <v>19000</v>
      </c>
      <c r="D18" s="398">
        <f t="shared" si="0"/>
        <v>19570</v>
      </c>
      <c r="E18" s="398">
        <f t="shared" si="0"/>
        <v>20157</v>
      </c>
    </row>
    <row r="19" spans="1:6" s="412" customFormat="1" ht="12" customHeight="1" thickBot="1" x14ac:dyDescent="0.3">
      <c r="A19" s="20" t="s">
        <v>22</v>
      </c>
      <c r="B19" s="21" t="s">
        <v>533</v>
      </c>
      <c r="C19" s="462">
        <v>7735789</v>
      </c>
      <c r="D19" s="462">
        <f t="shared" si="0"/>
        <v>7967863</v>
      </c>
      <c r="E19" s="462">
        <f t="shared" si="0"/>
        <v>8206899</v>
      </c>
    </row>
    <row r="20" spans="1:6" s="412" customFormat="1" ht="12" customHeight="1" thickBot="1" x14ac:dyDescent="0.3">
      <c r="A20" s="20" t="s">
        <v>23</v>
      </c>
      <c r="B20" s="21" t="s">
        <v>10</v>
      </c>
      <c r="C20" s="462"/>
      <c r="D20" s="462">
        <f t="shared" si="0"/>
        <v>0</v>
      </c>
      <c r="E20" s="462">
        <f t="shared" si="0"/>
        <v>0</v>
      </c>
    </row>
    <row r="21" spans="1:6" s="412" customFormat="1" ht="12" customHeight="1" thickBot="1" x14ac:dyDescent="0.3">
      <c r="A21" s="20" t="s">
        <v>179</v>
      </c>
      <c r="B21" s="21" t="s">
        <v>532</v>
      </c>
      <c r="C21" s="462">
        <v>22890154</v>
      </c>
      <c r="D21" s="462">
        <f t="shared" si="0"/>
        <v>23576859</v>
      </c>
      <c r="E21" s="462">
        <f t="shared" si="0"/>
        <v>24284165</v>
      </c>
    </row>
    <row r="22" spans="1:6" s="412" customFormat="1" ht="12" customHeight="1" thickBot="1" x14ac:dyDescent="0.3">
      <c r="A22" s="20" t="s">
        <v>25</v>
      </c>
      <c r="B22" s="291" t="s">
        <v>531</v>
      </c>
      <c r="C22" s="462">
        <v>1067398</v>
      </c>
      <c r="D22" s="462">
        <f t="shared" si="0"/>
        <v>1099420</v>
      </c>
      <c r="E22" s="462">
        <f t="shared" si="0"/>
        <v>1132403</v>
      </c>
    </row>
    <row r="23" spans="1:6" s="412" customFormat="1" ht="12" customHeight="1" thickBot="1" x14ac:dyDescent="0.3">
      <c r="A23" s="20" t="s">
        <v>26</v>
      </c>
      <c r="B23" s="21" t="s">
        <v>306</v>
      </c>
      <c r="C23" s="402">
        <f>+C8+C9+C10+C11+C19+C20+C21+C22</f>
        <v>259621214</v>
      </c>
      <c r="D23" s="402">
        <f t="shared" ref="D23:E23" si="2">+D8+D9+D10+D11+D19+D20+D21+D22</f>
        <v>767409851</v>
      </c>
      <c r="E23" s="402">
        <f t="shared" si="2"/>
        <v>790432147</v>
      </c>
    </row>
    <row r="24" spans="1:6" s="412" customFormat="1" ht="12" customHeight="1" thickBot="1" x14ac:dyDescent="0.3">
      <c r="A24" s="20" t="s">
        <v>27</v>
      </c>
      <c r="B24" s="21" t="s">
        <v>534</v>
      </c>
      <c r="C24" s="506">
        <v>29497663</v>
      </c>
      <c r="D24" s="506">
        <f t="shared" si="0"/>
        <v>30382593</v>
      </c>
      <c r="E24" s="506">
        <f t="shared" si="0"/>
        <v>31294071</v>
      </c>
    </row>
    <row r="25" spans="1:6" s="412" customFormat="1" ht="12" customHeight="1" thickBot="1" x14ac:dyDescent="0.3">
      <c r="A25" s="20" t="s">
        <v>28</v>
      </c>
      <c r="B25" s="21" t="s">
        <v>535</v>
      </c>
      <c r="C25" s="402">
        <f>+C23+C24</f>
        <v>289118877</v>
      </c>
      <c r="D25" s="402">
        <f t="shared" ref="D25:E25" si="3">+D23+D24</f>
        <v>797792444</v>
      </c>
      <c r="E25" s="402">
        <f t="shared" si="3"/>
        <v>821726218</v>
      </c>
    </row>
    <row r="26" spans="1:6" s="412" customFormat="1" ht="12" customHeight="1" x14ac:dyDescent="0.25">
      <c r="A26" s="368"/>
      <c r="B26" s="369"/>
      <c r="C26" s="370"/>
      <c r="D26" s="503"/>
      <c r="E26" s="504"/>
    </row>
    <row r="27" spans="1:6" s="412" customFormat="1" ht="12" customHeight="1" x14ac:dyDescent="0.25">
      <c r="A27" s="1545" t="s">
        <v>47</v>
      </c>
      <c r="B27" s="1545"/>
      <c r="C27" s="1545"/>
      <c r="D27" s="1545"/>
      <c r="E27" s="1545"/>
    </row>
    <row r="28" spans="1:6" s="412" customFormat="1" ht="12" customHeight="1" thickBot="1" x14ac:dyDescent="0.3">
      <c r="A28" s="1550" t="s">
        <v>152</v>
      </c>
      <c r="B28" s="1550"/>
      <c r="C28" s="380"/>
      <c r="D28" s="138"/>
      <c r="E28" s="306" t="str">
        <f>E5</f>
        <v>Forintban!</v>
      </c>
    </row>
    <row r="29" spans="1:6" s="412" customFormat="1" ht="24" customHeight="1" thickBot="1" x14ac:dyDescent="0.3">
      <c r="A29" s="23" t="s">
        <v>16</v>
      </c>
      <c r="B29" s="24" t="s">
        <v>48</v>
      </c>
      <c r="C29" s="24" t="str">
        <f>+C6</f>
        <v>2020. évi</v>
      </c>
      <c r="D29" s="24" t="str">
        <f>+D6</f>
        <v>2021. évi</v>
      </c>
      <c r="E29" s="157" t="str">
        <f>+E6</f>
        <v>2022. évi</v>
      </c>
      <c r="F29" s="505"/>
    </row>
    <row r="30" spans="1:6" s="412" customFormat="1" ht="12" customHeight="1" thickBot="1" x14ac:dyDescent="0.3">
      <c r="A30" s="406" t="s">
        <v>492</v>
      </c>
      <c r="B30" s="407" t="s">
        <v>493</v>
      </c>
      <c r="C30" s="407" t="s">
        <v>494</v>
      </c>
      <c r="D30" s="407" t="s">
        <v>496</v>
      </c>
      <c r="E30" s="500" t="s">
        <v>495</v>
      </c>
      <c r="F30" s="505"/>
    </row>
    <row r="31" spans="1:6" s="412" customFormat="1" ht="15.15" customHeight="1" thickBot="1" x14ac:dyDescent="0.3">
      <c r="A31" s="20" t="s">
        <v>18</v>
      </c>
      <c r="B31" s="27" t="s">
        <v>536</v>
      </c>
      <c r="C31" s="462">
        <v>31163522</v>
      </c>
      <c r="D31" s="462">
        <f t="shared" ref="D31:E37" si="4">C31*1.03</f>
        <v>32098428</v>
      </c>
      <c r="E31" s="462">
        <f t="shared" si="4"/>
        <v>33061381</v>
      </c>
      <c r="F31" s="505"/>
    </row>
    <row r="32" spans="1:6" ht="12" customHeight="1" thickBot="1" x14ac:dyDescent="0.35">
      <c r="A32" s="479" t="s">
        <v>19</v>
      </c>
      <c r="B32" s="501" t="s">
        <v>541</v>
      </c>
      <c r="C32" s="502">
        <f>+C33+C34+C35</f>
        <v>195066686</v>
      </c>
      <c r="D32" s="502">
        <f t="shared" ref="D32:E32" si="5">+D33+D34+D35</f>
        <v>700918687</v>
      </c>
      <c r="E32" s="502">
        <f t="shared" si="5"/>
        <v>721946248</v>
      </c>
    </row>
    <row r="33" spans="1:7" ht="12" customHeight="1" x14ac:dyDescent="0.3">
      <c r="A33" s="15" t="s">
        <v>103</v>
      </c>
      <c r="B33" s="8" t="s">
        <v>229</v>
      </c>
      <c r="C33" s="397">
        <v>138975333</v>
      </c>
      <c r="D33" s="397">
        <f>C33*1.03+500000000</f>
        <v>643144593</v>
      </c>
      <c r="E33" s="397">
        <f t="shared" ref="E33" si="6">D33*1.03</f>
        <v>662438931</v>
      </c>
    </row>
    <row r="34" spans="1:7" ht="12" customHeight="1" x14ac:dyDescent="0.3">
      <c r="A34" s="15" t="s">
        <v>104</v>
      </c>
      <c r="B34" s="12" t="s">
        <v>186</v>
      </c>
      <c r="C34" s="396">
        <v>55974619</v>
      </c>
      <c r="D34" s="396">
        <f t="shared" si="4"/>
        <v>57653858</v>
      </c>
      <c r="E34" s="396">
        <f t="shared" ref="E34" si="7">D34*1.03</f>
        <v>59383474</v>
      </c>
    </row>
    <row r="35" spans="1:7" ht="12" customHeight="1" thickBot="1" x14ac:dyDescent="0.35">
      <c r="A35" s="15" t="s">
        <v>105</v>
      </c>
      <c r="B35" s="293" t="s">
        <v>231</v>
      </c>
      <c r="C35" s="396">
        <v>116734</v>
      </c>
      <c r="D35" s="396">
        <f t="shared" si="4"/>
        <v>120236</v>
      </c>
      <c r="E35" s="396">
        <f t="shared" ref="E35" si="8">D35*1.03</f>
        <v>123843</v>
      </c>
    </row>
    <row r="36" spans="1:7" ht="12" customHeight="1" thickBot="1" x14ac:dyDescent="0.35">
      <c r="A36" s="20" t="s">
        <v>20</v>
      </c>
      <c r="B36" s="123" t="s">
        <v>447</v>
      </c>
      <c r="C36" s="395">
        <f>+C31+C32</f>
        <v>226230208</v>
      </c>
      <c r="D36" s="395">
        <f t="shared" ref="D36:E36" si="9">+D31+D32</f>
        <v>733017115</v>
      </c>
      <c r="E36" s="395">
        <f t="shared" si="9"/>
        <v>755007629</v>
      </c>
    </row>
    <row r="37" spans="1:7" ht="15.15" customHeight="1" thickBot="1" x14ac:dyDescent="0.35">
      <c r="A37" s="20" t="s">
        <v>21</v>
      </c>
      <c r="B37" s="123" t="s">
        <v>537</v>
      </c>
      <c r="C37" s="507">
        <v>62888669</v>
      </c>
      <c r="D37" s="507">
        <f t="shared" si="4"/>
        <v>64775329</v>
      </c>
      <c r="E37" s="507">
        <f t="shared" ref="E37" si="10">D37*1.03</f>
        <v>66718589</v>
      </c>
      <c r="F37" s="425"/>
    </row>
    <row r="38" spans="1:7" s="412" customFormat="1" ht="12.9" customHeight="1" thickBot="1" x14ac:dyDescent="0.3">
      <c r="A38" s="294" t="s">
        <v>22</v>
      </c>
      <c r="B38" s="378" t="s">
        <v>538</v>
      </c>
      <c r="C38" s="499">
        <f>+C36+C37</f>
        <v>289118877</v>
      </c>
      <c r="D38" s="499">
        <f t="shared" ref="D38:E38" si="11">+D36+D37</f>
        <v>797792444</v>
      </c>
      <c r="E38" s="499">
        <f t="shared" si="11"/>
        <v>821726218</v>
      </c>
    </row>
    <row r="39" spans="1:7" x14ac:dyDescent="0.3">
      <c r="C39" s="662">
        <f>C25-C38</f>
        <v>0</v>
      </c>
      <c r="D39" s="662">
        <f>D25-D38</f>
        <v>0</v>
      </c>
      <c r="E39" s="662">
        <f>E25-E38</f>
        <v>0</v>
      </c>
    </row>
    <row r="40" spans="1:7" x14ac:dyDescent="0.3">
      <c r="C40" s="379"/>
    </row>
    <row r="41" spans="1:7" x14ac:dyDescent="0.3">
      <c r="C41" s="379"/>
    </row>
    <row r="42" spans="1:7" ht="16.5" customHeight="1" x14ac:dyDescent="0.3">
      <c r="C42" s="379"/>
    </row>
    <row r="43" spans="1:7" x14ac:dyDescent="0.3">
      <c r="C43" s="379"/>
    </row>
    <row r="44" spans="1:7" x14ac:dyDescent="0.3">
      <c r="C44" s="379"/>
    </row>
    <row r="45" spans="1:7" s="379" customFormat="1" x14ac:dyDescent="0.3">
      <c r="F45" s="410"/>
      <c r="G45" s="410"/>
    </row>
    <row r="46" spans="1:7" s="379" customFormat="1" x14ac:dyDescent="0.3">
      <c r="F46" s="410"/>
      <c r="G46" s="410"/>
    </row>
    <row r="47" spans="1:7" s="379" customFormat="1" x14ac:dyDescent="0.3">
      <c r="F47" s="410"/>
      <c r="G47" s="410"/>
    </row>
    <row r="48" spans="1:7" s="379" customFormat="1" x14ac:dyDescent="0.3">
      <c r="F48" s="410"/>
      <c r="G48" s="410"/>
    </row>
    <row r="49" spans="6:7" s="379" customFormat="1" x14ac:dyDescent="0.3">
      <c r="F49" s="410"/>
      <c r="G49" s="410"/>
    </row>
    <row r="50" spans="6:7" s="379" customFormat="1" x14ac:dyDescent="0.3">
      <c r="F50" s="410"/>
      <c r="G50" s="410"/>
    </row>
    <row r="51" spans="6:7" s="379" customFormat="1" x14ac:dyDescent="0.3">
      <c r="F51" s="410"/>
      <c r="G51" s="410"/>
    </row>
  </sheetData>
  <mergeCells count="6">
    <mergeCell ref="A4:E4"/>
    <mergeCell ref="A5:B5"/>
    <mergeCell ref="A27:E27"/>
    <mergeCell ref="A28:B28"/>
    <mergeCell ref="A2:E2"/>
    <mergeCell ref="A3:E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2:C24"/>
  <sheetViews>
    <sheetView topLeftCell="A6" zoomScale="130" zoomScaleNormal="130" workbookViewId="0">
      <selection activeCell="C68" sqref="C68"/>
    </sheetView>
  </sheetViews>
  <sheetFormatPr defaultRowHeight="13.2" x14ac:dyDescent="0.25"/>
  <cols>
    <col min="1" max="1" width="24.109375" customWidth="1"/>
    <col min="2" max="2" width="105.44140625" customWidth="1"/>
    <col min="3" max="3" width="39" customWidth="1"/>
  </cols>
  <sheetData>
    <row r="2" spans="1:3" ht="17.399999999999999" x14ac:dyDescent="0.25">
      <c r="A2" s="1540" t="s">
        <v>584</v>
      </c>
      <c r="B2" s="1540"/>
      <c r="C2" s="1540"/>
    </row>
    <row r="3" spans="1:3" ht="13.8" x14ac:dyDescent="0.25">
      <c r="A3" s="580"/>
      <c r="B3" s="581"/>
      <c r="C3" s="580"/>
    </row>
    <row r="4" spans="1:3" ht="13.8" x14ac:dyDescent="0.25">
      <c r="A4" s="582" t="s">
        <v>594</v>
      </c>
      <c r="B4" s="583" t="s">
        <v>593</v>
      </c>
      <c r="C4" s="582" t="s">
        <v>585</v>
      </c>
    </row>
    <row r="5" spans="1:3" x14ac:dyDescent="0.25">
      <c r="A5" s="584"/>
      <c r="B5" s="584"/>
      <c r="C5" s="584"/>
    </row>
    <row r="6" spans="1:3" ht="17.399999999999999" x14ac:dyDescent="0.3">
      <c r="A6" s="1539" t="s">
        <v>665</v>
      </c>
      <c r="B6" s="1539"/>
      <c r="C6" s="1539"/>
    </row>
    <row r="7" spans="1:3" x14ac:dyDescent="0.25">
      <c r="A7" s="584" t="s">
        <v>595</v>
      </c>
      <c r="B7" s="584" t="s">
        <v>596</v>
      </c>
      <c r="C7" s="652" t="str">
        <f ca="1">HYPERLINK(SUBSTITUTE(CELL("address",RM_ALAPADATOK!A2),"'",""),SUBSTITUTE(MID(CELL("address",RM_ALAPADATOK!A2),SEARCH("]",CELL("address",RM_ALAPADATOK!A2),1)+1,LEN(CELL("address",RM_ALAPADATOK!A2))-SEARCH("]",CELL("address",RM_ALAPADATOK!A2),1)),"'",""))</f>
        <v>RM_ALAPADATOK!$A$2</v>
      </c>
    </row>
    <row r="8" spans="1:3" x14ac:dyDescent="0.25">
      <c r="A8" s="584" t="s">
        <v>597</v>
      </c>
      <c r="B8" s="584" t="s">
        <v>598</v>
      </c>
      <c r="C8" s="652" t="str">
        <f ca="1">HYPERLINK(SUBSTITUTE(CELL("address",RM_ÖSSZEFÜGGÉSEK!A1),"'",""),SUBSTITUTE(MID(CELL("address",RM_ÖSSZEFÜGGÉSEK!A1),SEARCH("]",CELL("address",RM_ÖSSZEFÜGGÉSEK!A1),1)+1,LEN(CELL("address",RM_ÖSSZEFÜGGÉSEK!A1))-SEARCH("]",CELL("address",RM_ÖSSZEFÜGGÉSEK!A1),1)),"'",""))</f>
        <v>RM_ÖSSZEFÜGGÉSEK!$A$1</v>
      </c>
    </row>
    <row r="9" spans="1:3" x14ac:dyDescent="0.25">
      <c r="A9" s="584" t="s">
        <v>599</v>
      </c>
      <c r="B9" s="584" t="s">
        <v>669</v>
      </c>
      <c r="C9" s="652" t="str">
        <f ca="1">HYPERLINK(SUBSTITUTE(CELL("address",'RM_1.1.sz.mell.'!A1),"'",""),SUBSTITUTE(MID(CELL("address",'RM_1.1.sz.mell.'!A1),SEARCH("]",CELL("address",'RM_1.1.sz.mell.'!A1),1)+1,LEN(CELL("address",'RM_1.1.sz.mell.'!A1))-SEARCH("]",CELL("address",'RM_1.1.sz.mell.'!A1),1)),"'",""))</f>
        <v>RM_1.1.sz.mell.!$A$1</v>
      </c>
    </row>
    <row r="10" spans="1:3" x14ac:dyDescent="0.25">
      <c r="A10" s="584" t="s">
        <v>601</v>
      </c>
      <c r="B10" s="584" t="s">
        <v>670</v>
      </c>
      <c r="C10" s="652" t="str">
        <f ca="1">HYPERLINK(SUBSTITUTE(CELL("address",'RM_1.2.sz.mell'!A1),"'",""),SUBSTITUTE(MID(CELL("address",'RM_1.2.sz.mell'!A1),SEARCH("]",CELL("address",'RM_1.2.sz.mell'!A1),1)+1,LEN(CELL("address",'RM_1.2.sz.mell'!A1))-SEARCH("]",CELL("address",'RM_1.2.sz.mell'!A1),1)),"'",""))</f>
        <v>RM_1.2.sz.mell!$A$1</v>
      </c>
    </row>
    <row r="11" spans="1:3" x14ac:dyDescent="0.25">
      <c r="A11" s="584" t="s">
        <v>602</v>
      </c>
      <c r="B11" s="584" t="s">
        <v>671</v>
      </c>
      <c r="C11" s="652" t="str">
        <f ca="1">HYPERLINK(SUBSTITUTE(CELL("address",'RM_1.3.sz.mell.'!A1),"'",""),SUBSTITUTE(MID(CELL("address",'RM_1.3.sz.mell.'!A1),SEARCH("]",CELL("address",'RM_1.3.sz.mell.'!A1),1)+1,LEN(CELL("address",'RM_1.3.sz.mell.'!A1))-SEARCH("]",CELL("address",'RM_1.3.sz.mell.'!A1),1)),"'",""))</f>
        <v>RM_1.3.sz.mell.!$A$1</v>
      </c>
    </row>
    <row r="12" spans="1:3" x14ac:dyDescent="0.25">
      <c r="A12" s="584" t="s">
        <v>605</v>
      </c>
      <c r="B12" s="584" t="s">
        <v>672</v>
      </c>
      <c r="C12" s="652" t="str">
        <f ca="1">HYPERLINK(SUBSTITUTE(CELL("address",'RM_1.4.sz.mell.'!A1),"'",""),SUBSTITUTE(MID(CELL("address",'RM_1.4.sz.mell.'!A1),SEARCH("]",CELL("address",'RM_1.4.sz.mell.'!A1),1)+1,LEN(CELL("address",'RM_1.4.sz.mell.'!A1))-SEARCH("]",CELL("address",'RM_1.4.sz.mell.'!A1),1)),"'",""))</f>
        <v>RM_1.4.sz.mell.!$A$1</v>
      </c>
    </row>
    <row r="13" spans="1:3" x14ac:dyDescent="0.25">
      <c r="A13" s="584" t="s">
        <v>607</v>
      </c>
      <c r="B13" s="584" t="s">
        <v>673</v>
      </c>
      <c r="C13" s="652" t="str">
        <f ca="1">HYPERLINK(SUBSTITUTE(CELL("address",'RM_2.1.sz.mell.'!A1),"'",""),SUBSTITUTE(MID(CELL("address",'RM_2.1.sz.mell.'!A1),SEARCH("]",CELL("address",'RM_2.1.sz.mell.'!A1),1)+1,LEN(CELL("address",'RM_2.1.sz.mell.'!A1))-SEARCH("]",CELL("address",'RM_2.1.sz.mell.'!A1),1)),"'",""))</f>
        <v>RM_2.1.sz.mell.!$A$1</v>
      </c>
    </row>
    <row r="14" spans="1:3" x14ac:dyDescent="0.25">
      <c r="A14" s="584" t="s">
        <v>609</v>
      </c>
      <c r="B14" s="584" t="s">
        <v>674</v>
      </c>
      <c r="C14" s="652" t="str">
        <f ca="1">HYPERLINK(SUBSTITUTE(CELL("address",'RM_2.2.sz.mell.'!A1),"'",""),SUBSTITUTE(MID(CELL("address",'RM_2.2.sz.mell.'!A1),SEARCH("]",CELL("address",'RM_2.2.sz.mell.'!A1),1)+1,LEN(CELL("address",'RM_2.2.sz.mell.'!A1))-SEARCH("]",CELL("address",'RM_2.2.sz.mell.'!A1),1)),"'",""))</f>
        <v>RM_2.2.sz.mell.!$A$1</v>
      </c>
    </row>
    <row r="15" spans="1:3" x14ac:dyDescent="0.25">
      <c r="A15" s="584" t="s">
        <v>611</v>
      </c>
      <c r="B15" s="584" t="s">
        <v>612</v>
      </c>
      <c r="C15" s="652" t="str">
        <f ca="1">HYPERLINK(SUBSTITUTE(CELL("address",RM_ELLENŐRZÉS!A1),"'",""),SUBSTITUTE(MID(CELL("address",RM_ELLENŐRZÉS!A1),SEARCH("]",CELL("address",RM_ELLENŐRZÉS!A1),1)+1,LEN(CELL("address",RM_ELLENŐRZÉS!A1))-SEARCH("]",CELL("address",RM_ELLENŐRZÉS!A1),1)),"'",""))</f>
        <v>RM_ELLENŐRZÉS!$A$1</v>
      </c>
    </row>
    <row r="16" spans="1:3" x14ac:dyDescent="0.25">
      <c r="A16" s="584" t="s">
        <v>613</v>
      </c>
      <c r="B16" s="584" t="s">
        <v>675</v>
      </c>
      <c r="C16" s="652" t="str">
        <f ca="1">HYPERLINK(SUBSTITUTE(CELL("address",'RM_3.sz.mell.'!A1),"'",""),SUBSTITUTE(MID(CELL("address",'RM_3.sz.mell.'!A1),SEARCH("]",CELL("address",'RM_3.sz.mell.'!A1),1)+1,LEN(CELL("address",'RM_3.sz.mell.'!A1))-SEARCH("]",CELL("address",'RM_3.sz.mell.'!A1),1)),"'",""))</f>
        <v>RM_3.sz.mell.!$A$1</v>
      </c>
    </row>
    <row r="17" spans="1:3" x14ac:dyDescent="0.25">
      <c r="A17" s="584" t="s">
        <v>615</v>
      </c>
      <c r="B17" s="584" t="s">
        <v>676</v>
      </c>
      <c r="C17" s="652" t="str">
        <f ca="1">HYPERLINK(SUBSTITUTE(CELL("address",'RM_4.sz.mell.'!A1),"'",""),SUBSTITUTE(MID(CELL("address",'RM_4.sz.mell.'!A1),SEARCH("]",CELL("address",'RM_4.sz.mell.'!A1),1)+1,LEN(CELL("address",'RM_4.sz.mell.'!A1))-SEARCH("]",CELL("address",'RM_4.sz.mell.'!A1),1)),"'",""))</f>
        <v>RM_4.sz.mell.!$A$1</v>
      </c>
    </row>
    <row r="18" spans="1:3" x14ac:dyDescent="0.25">
      <c r="A18" s="584" t="s">
        <v>677</v>
      </c>
      <c r="B18" s="584" t="s">
        <v>678</v>
      </c>
      <c r="C18" s="652" t="str">
        <f ca="1">HYPERLINK(SUBSTITUTE(CELL("address",'RM_5.1.sz.mell'!A1),"'",""),SUBSTITUTE(MID(CELL("address",'RM_5.1.sz.mell'!A1),SEARCH("]",CELL("address",'RM_5.1.sz.mell'!A1),1)+1,LEN(CELL("address",'RM_5.1.sz.mell'!A1))-SEARCH("]",CELL("address",'RM_5.1.sz.mell'!A1),1)),"'",""))</f>
        <v>RM_5.1.sz.mell!$A$1</v>
      </c>
    </row>
    <row r="19" spans="1:3" x14ac:dyDescent="0.25">
      <c r="A19" s="584" t="s">
        <v>679</v>
      </c>
      <c r="B19" s="584" t="s">
        <v>680</v>
      </c>
      <c r="C19" s="652" t="str">
        <f ca="1">HYPERLINK(SUBSTITUTE(CELL("address",'RM_5.1.1.sz.mell'!A1),"'",""),SUBSTITUTE(MID(CELL("address",'RM_5.1.1.sz.mell'!A1),SEARCH("]",CELL("address",'RM_5.1.1.sz.mell'!A1),1)+1,LEN(CELL("address",'RM_5.1.1.sz.mell'!A1))-SEARCH("]",CELL("address",'RM_5.1.1.sz.mell'!A1),1)),"'",""))</f>
        <v>RM_5.1.1.sz.mell!$A$1</v>
      </c>
    </row>
    <row r="20" spans="1:3" x14ac:dyDescent="0.25">
      <c r="A20" s="584" t="s">
        <v>681</v>
      </c>
      <c r="B20" s="584" t="s">
        <v>682</v>
      </c>
      <c r="C20" s="652" t="str">
        <f ca="1">HYPERLINK(SUBSTITUTE(CELL("address",'RM_5.1.2.sz.mell'!A1),"'",""),SUBSTITUTE(MID(CELL("address",'RM_5.1.2.sz.mell'!A1),SEARCH("]",CELL("address",'RM_5.1.2.sz.mell'!A1),1)+1,LEN(CELL("address",'RM_5.1.2.sz.mell'!A1))-SEARCH("]",CELL("address",'RM_5.1.2.sz.mell'!A1),1)),"'",""))</f>
        <v>RM_5.1.2.sz.mell!$A$1</v>
      </c>
    </row>
    <row r="21" spans="1:3" x14ac:dyDescent="0.25">
      <c r="A21" s="584" t="s">
        <v>683</v>
      </c>
      <c r="B21" s="584" t="s">
        <v>684</v>
      </c>
      <c r="C21" s="652" t="str">
        <f ca="1">HYPERLINK(SUBSTITUTE(CELL("address",'RM_5.1.3.sz.mell'!A1),"'",""),SUBSTITUTE(MID(CELL("address",'RM_5.1.3.sz.mell'!A1),SEARCH("]",CELL("address",'RM_5.1.3.sz.mell'!A1),1)+1,LEN(CELL("address",'RM_5.1.3.sz.mell'!A1))-SEARCH("]",CELL("address",'RM_5.1.3.sz.mell'!A1),1)),"'",""))</f>
        <v>RM_5.1.3.sz.mell!$A$1</v>
      </c>
    </row>
    <row r="22" spans="1:3" x14ac:dyDescent="0.25">
      <c r="A22" s="584" t="s">
        <v>685</v>
      </c>
      <c r="B22" s="584" t="str">
        <f>RM_ALAPADATOK!A11</f>
        <v>Hercegkút Gyöngyszem Német Nemzetiségi Óvoda</v>
      </c>
      <c r="C22" s="652" t="str">
        <f ca="1">HYPERLINK(SUBSTITUTE(CELL("address",'RM_5.2.sz.mell'!A1),"'",""),SUBSTITUTE(MID(CELL("address",'RM_5.2.sz.mell'!A1),SEARCH("]",CELL("address",'RM_5.2.sz.mell'!A1),1)+1,LEN(CELL("address",'RM_5.2.sz.mell'!A1))-SEARCH("]",CELL("address",'RM_5.2.sz.mell'!A1),1)),"'",""))</f>
        <v>RM_5.2.sz.mell!$A$1</v>
      </c>
    </row>
    <row r="23" spans="1:3" x14ac:dyDescent="0.25">
      <c r="A23" s="584" t="s">
        <v>686</v>
      </c>
      <c r="B23" t="str">
        <f>RM_ALAPADATOK!B13</f>
        <v>Hercegkúti Konyha</v>
      </c>
      <c r="C23" s="652" t="str">
        <f ca="1">HYPERLINK(SUBSTITUTE(CELL("address",'RM_5.3.sz.mell'!A1),"'",""),SUBSTITUTE(MID(CELL("address",'RM_5.3.sz.mell'!A1),SEARCH("]",CELL("address",'RM_5.3.sz.mell'!A1),1)+1,LEN(CELL("address",'RM_5.3.sz.mell'!A1))-SEARCH("]",CELL("address",'RM_5.3.sz.mell'!A1),1)),"'",""))</f>
        <v>RM_5.3.sz.mell!$A$1</v>
      </c>
    </row>
    <row r="24" spans="1:3" x14ac:dyDescent="0.25">
      <c r="A24" s="584" t="s">
        <v>619</v>
      </c>
      <c r="B24" t="str">
        <f>'RM_6.sz.mell'!B1</f>
        <v>A 2019. évi általános működés és ágazati feladatok támogatásának alakulása jogcímenként</v>
      </c>
      <c r="C24" s="652" t="str">
        <f ca="1">HYPERLINK(SUBSTITUTE(CELL("address",'RM_6.sz.mell'!A1),"'",""),SUBSTITUTE(MID(CELL("address",'RM_6.sz.mell'!A1),SEARCH("]",CELL("address",'RM_6.sz.mell'!A1),1)+1,LEN(CELL("address",'RM_6.sz.mell'!A1))-SEARCH("]",CELL("address",'RM_6.sz.mell'!A1),1)),"'",""))</f>
        <v>RM_6.sz.mell!$A$1</v>
      </c>
    </row>
  </sheetData>
  <mergeCells count="2">
    <mergeCell ref="A2:C2"/>
    <mergeCell ref="A6:C6"/>
  </mergeCells>
  <pageMargins left="0.7" right="0.7" top="0.75" bottom="0.75" header="0.3" footer="0.3"/>
  <pageSetup paperSize="9" scale="58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J14"/>
  <sheetViews>
    <sheetView topLeftCell="A3" zoomScale="120" zoomScaleNormal="120" workbookViewId="0">
      <selection activeCell="F7" sqref="F7"/>
    </sheetView>
  </sheetViews>
  <sheetFormatPr defaultRowHeight="13.2" x14ac:dyDescent="0.25"/>
  <cols>
    <col min="1" max="1" width="35.33203125" customWidth="1"/>
    <col min="2" max="2" width="41.44140625" customWidth="1"/>
    <col min="3" max="3" width="1.6640625" bestFit="1" customWidth="1"/>
    <col min="4" max="4" width="5.109375" bestFit="1" customWidth="1"/>
    <col min="5" max="5" width="1.6640625" bestFit="1" customWidth="1"/>
    <col min="6" max="6" width="18.44140625" customWidth="1"/>
    <col min="7" max="7" width="1.6640625" bestFit="1" customWidth="1"/>
  </cols>
  <sheetData>
    <row r="1" spans="1:10" x14ac:dyDescent="0.25">
      <c r="A1" s="204"/>
      <c r="B1" s="204"/>
      <c r="C1" s="204"/>
      <c r="D1" s="204"/>
      <c r="E1" s="204"/>
      <c r="F1" s="204"/>
      <c r="G1" s="204"/>
      <c r="H1" s="204"/>
      <c r="I1" s="204"/>
      <c r="J1" s="204"/>
    </row>
    <row r="2" spans="1:10" ht="15.6" x14ac:dyDescent="0.3">
      <c r="A2" s="1641" t="s">
        <v>586</v>
      </c>
      <c r="B2" s="1641"/>
      <c r="C2" s="1641"/>
      <c r="D2" s="1641"/>
      <c r="E2" s="1641"/>
      <c r="F2" s="1641"/>
      <c r="G2" s="1641"/>
      <c r="H2" s="1641"/>
      <c r="I2" s="204"/>
      <c r="J2" s="204"/>
    </row>
    <row r="3" spans="1:10" ht="15.6" x14ac:dyDescent="0.3">
      <c r="A3" s="1642" t="str">
        <f>ALAPADATOK!A3</f>
        <v>Hercegkút Község Önkormányzata</v>
      </c>
      <c r="B3" s="1642"/>
      <c r="C3" s="1642"/>
      <c r="D3" s="1642"/>
      <c r="E3" s="1642"/>
      <c r="F3" s="1642"/>
      <c r="G3" s="1642"/>
      <c r="H3" s="1642"/>
      <c r="I3" s="204"/>
      <c r="J3" s="204"/>
    </row>
    <row r="4" spans="1:10" x14ac:dyDescent="0.25">
      <c r="A4" s="204"/>
      <c r="B4" s="204"/>
      <c r="C4" s="204"/>
      <c r="D4" s="204"/>
      <c r="E4" s="204"/>
      <c r="F4" s="204"/>
      <c r="G4" s="204"/>
      <c r="H4" s="204"/>
      <c r="I4" s="204"/>
      <c r="J4" s="204"/>
    </row>
    <row r="5" spans="1:10" x14ac:dyDescent="0.25">
      <c r="A5" s="204"/>
      <c r="B5" s="204"/>
      <c r="C5" s="204"/>
      <c r="D5" s="204"/>
      <c r="E5" s="204"/>
      <c r="F5" s="204"/>
      <c r="G5" s="204"/>
      <c r="H5" s="204"/>
      <c r="I5" s="204"/>
      <c r="J5" s="204"/>
    </row>
    <row r="6" spans="1:10" ht="13.8" x14ac:dyDescent="0.25">
      <c r="A6" s="1347" t="s">
        <v>668</v>
      </c>
      <c r="B6" s="204"/>
      <c r="C6" s="204"/>
      <c r="D6" s="204"/>
      <c r="E6" s="204"/>
      <c r="F6" s="204"/>
      <c r="G6" s="204"/>
      <c r="H6" s="204"/>
      <c r="I6" s="204"/>
      <c r="J6" s="204"/>
    </row>
    <row r="7" spans="1:10" x14ac:dyDescent="0.25">
      <c r="A7" s="1348" t="s">
        <v>641</v>
      </c>
      <c r="B7" s="664" t="s">
        <v>640</v>
      </c>
      <c r="C7" s="204" t="s">
        <v>637</v>
      </c>
      <c r="D7" s="204">
        <v>2019</v>
      </c>
      <c r="E7" s="204" t="s">
        <v>638</v>
      </c>
      <c r="F7" s="664" t="s">
        <v>1324</v>
      </c>
      <c r="G7" s="204" t="s">
        <v>639</v>
      </c>
      <c r="H7" s="204" t="s">
        <v>642</v>
      </c>
      <c r="I7" s="204"/>
      <c r="J7" s="204"/>
    </row>
    <row r="8" spans="1:10" x14ac:dyDescent="0.25">
      <c r="A8" s="204"/>
      <c r="B8" s="204"/>
      <c r="C8" s="204"/>
      <c r="D8" s="204"/>
      <c r="E8" s="204"/>
      <c r="F8" s="204"/>
      <c r="G8" s="204"/>
      <c r="H8" s="204"/>
      <c r="I8" s="204"/>
      <c r="J8" s="204"/>
    </row>
    <row r="9" spans="1:10" x14ac:dyDescent="0.25">
      <c r="A9" s="204"/>
      <c r="B9" s="204"/>
      <c r="C9" s="204"/>
      <c r="D9" s="204"/>
      <c r="E9" s="204"/>
      <c r="F9" s="204"/>
      <c r="G9" s="204"/>
      <c r="H9" s="204"/>
      <c r="I9" s="204"/>
      <c r="J9" s="204"/>
    </row>
    <row r="10" spans="1:10" x14ac:dyDescent="0.25">
      <c r="A10" s="204"/>
      <c r="B10" s="204"/>
      <c r="C10" s="204"/>
      <c r="D10" s="204"/>
      <c r="E10" s="204"/>
      <c r="F10" s="204"/>
      <c r="G10" s="204"/>
      <c r="H10" s="204"/>
      <c r="I10" s="204"/>
      <c r="J10" s="204"/>
    </row>
    <row r="11" spans="1:10" ht="15.6" x14ac:dyDescent="0.3">
      <c r="A11" s="1642" t="str">
        <f>ALAPADATOK!A11</f>
        <v>Hercegkút Gyöngyszem Német Nemzetiségi Óvoda</v>
      </c>
      <c r="B11" s="1642"/>
      <c r="C11" s="1642"/>
      <c r="D11" s="1642"/>
      <c r="E11" s="1642"/>
      <c r="F11" s="1642"/>
      <c r="G11" s="1642"/>
      <c r="H11" s="1642"/>
      <c r="I11" s="204"/>
      <c r="J11" s="204"/>
    </row>
    <row r="12" spans="1:10" x14ac:dyDescent="0.25">
      <c r="A12" s="204"/>
      <c r="B12" s="204"/>
      <c r="C12" s="204"/>
      <c r="D12" s="204"/>
      <c r="E12" s="204"/>
      <c r="F12" s="204"/>
      <c r="G12" s="204"/>
      <c r="H12" s="204"/>
      <c r="I12" s="204"/>
      <c r="J12" s="204"/>
    </row>
    <row r="13" spans="1:10" ht="13.8" x14ac:dyDescent="0.25">
      <c r="A13" s="669" t="s">
        <v>589</v>
      </c>
      <c r="B13" s="1643" t="str">
        <f>ALAPADATOK!B13</f>
        <v>Hercegkúti Konyha</v>
      </c>
      <c r="C13" s="1643"/>
      <c r="D13" s="1643"/>
      <c r="E13" s="1643"/>
      <c r="F13" s="1643"/>
      <c r="G13" s="1643"/>
      <c r="H13" s="1643"/>
      <c r="I13" s="204"/>
      <c r="J13" s="204"/>
    </row>
    <row r="14" spans="1:10" ht="13.8" x14ac:dyDescent="0.25">
      <c r="B14" s="663"/>
    </row>
  </sheetData>
  <mergeCells count="4">
    <mergeCell ref="A2:H2"/>
    <mergeCell ref="A3:H3"/>
    <mergeCell ref="A11:H11"/>
    <mergeCell ref="B13:H13"/>
  </mergeCells>
  <dataValidations count="1">
    <dataValidation type="list" allowBlank="1" showInputMessage="1" showErrorMessage="1" sqref="A6" xr:uid="{00000000-0002-0000-4900-000000000000}">
      <formula1>",Előterjesztéskor,Jóváhagyás után"</formula1>
    </dataValidation>
  </dataValidations>
  <pageMargins left="0.7" right="0.7" top="0.75" bottom="0.75" header="0.3" footer="0.3"/>
  <pageSetup paperSize="9" scale="74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theme="3"/>
  </sheetPr>
  <dimension ref="A1:B41"/>
  <sheetViews>
    <sheetView zoomScale="120" zoomScaleNormal="120" workbookViewId="0">
      <selection activeCell="D23" sqref="D23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1" spans="1:2" ht="17.399999999999999" x14ac:dyDescent="0.3">
      <c r="A1" s="665" t="s">
        <v>696</v>
      </c>
      <c r="B1" s="204"/>
    </row>
    <row r="2" spans="1:2" x14ac:dyDescent="0.25">
      <c r="A2" s="204"/>
      <c r="B2" s="204"/>
    </row>
    <row r="3" spans="1:2" x14ac:dyDescent="0.25">
      <c r="A3" s="666"/>
      <c r="B3" s="666"/>
    </row>
    <row r="4" spans="1:2" ht="15.6" x14ac:dyDescent="0.3">
      <c r="A4" s="667"/>
      <c r="B4" s="668"/>
    </row>
    <row r="5" spans="1:2" ht="15.6" x14ac:dyDescent="0.3">
      <c r="A5" s="667"/>
      <c r="B5" s="668"/>
    </row>
    <row r="6" spans="1:2" s="145" customFormat="1" ht="15.6" x14ac:dyDescent="0.3">
      <c r="A6" s="667" t="s">
        <v>697</v>
      </c>
      <c r="B6" s="666"/>
    </row>
    <row r="7" spans="1:2" s="145" customFormat="1" x14ac:dyDescent="0.25">
      <c r="A7" s="666"/>
      <c r="B7" s="666"/>
    </row>
    <row r="8" spans="1:2" s="145" customFormat="1" x14ac:dyDescent="0.25">
      <c r="A8" s="666"/>
      <c r="B8" s="666"/>
    </row>
    <row r="9" spans="1:2" x14ac:dyDescent="0.25">
      <c r="A9" s="666" t="s">
        <v>543</v>
      </c>
      <c r="B9" s="666" t="s">
        <v>698</v>
      </c>
    </row>
    <row r="10" spans="1:2" x14ac:dyDescent="0.25">
      <c r="A10" s="666" t="s">
        <v>699</v>
      </c>
      <c r="B10" s="666" t="s">
        <v>700</v>
      </c>
    </row>
    <row r="11" spans="1:2" x14ac:dyDescent="0.25">
      <c r="A11" s="666" t="s">
        <v>701</v>
      </c>
      <c r="B11" s="666" t="s">
        <v>702</v>
      </c>
    </row>
    <row r="12" spans="1:2" x14ac:dyDescent="0.25">
      <c r="A12" s="666"/>
      <c r="B12" s="666"/>
    </row>
    <row r="13" spans="1:2" ht="15.6" x14ac:dyDescent="0.3">
      <c r="A13" s="667" t="str">
        <f>+CONCATENATE(LEFT(A6,4),". évi előirányzat módosítások BEVÉTELEK")</f>
        <v>2019. évi előirányzat módosítások BEVÉTELEK</v>
      </c>
      <c r="B13" s="668"/>
    </row>
    <row r="14" spans="1:2" x14ac:dyDescent="0.25">
      <c r="A14" s="666"/>
      <c r="B14" s="666"/>
    </row>
    <row r="15" spans="1:2" s="145" customFormat="1" x14ac:dyDescent="0.25">
      <c r="A15" s="666" t="s">
        <v>703</v>
      </c>
      <c r="B15" s="666" t="s">
        <v>704</v>
      </c>
    </row>
    <row r="16" spans="1:2" x14ac:dyDescent="0.25">
      <c r="A16" s="666" t="s">
        <v>705</v>
      </c>
      <c r="B16" s="666" t="s">
        <v>706</v>
      </c>
    </row>
    <row r="17" spans="1:2" x14ac:dyDescent="0.25">
      <c r="A17" s="666" t="s">
        <v>707</v>
      </c>
      <c r="B17" s="666" t="s">
        <v>708</v>
      </c>
    </row>
    <row r="18" spans="1:2" x14ac:dyDescent="0.25">
      <c r="A18" s="666"/>
      <c r="B18" s="666"/>
    </row>
    <row r="19" spans="1:2" ht="13.8" x14ac:dyDescent="0.25">
      <c r="A19" s="669" t="str">
        <f>+CONCATENATE(LEFT(A6,4),". módosítás utáni módosított előrirányzatok BEVÉTELEK")</f>
        <v>2019. módosítás utáni módosított előrirányzatok BEVÉTELEK</v>
      </c>
      <c r="B19" s="668"/>
    </row>
    <row r="20" spans="1:2" x14ac:dyDescent="0.25">
      <c r="A20" s="666"/>
      <c r="B20" s="666"/>
    </row>
    <row r="21" spans="1:2" x14ac:dyDescent="0.25">
      <c r="A21" s="666" t="s">
        <v>709</v>
      </c>
      <c r="B21" s="666" t="s">
        <v>710</v>
      </c>
    </row>
    <row r="22" spans="1:2" x14ac:dyDescent="0.25">
      <c r="A22" s="666" t="s">
        <v>711</v>
      </c>
      <c r="B22" s="666" t="s">
        <v>712</v>
      </c>
    </row>
    <row r="23" spans="1:2" x14ac:dyDescent="0.25">
      <c r="A23" s="666" t="s">
        <v>713</v>
      </c>
      <c r="B23" s="666" t="s">
        <v>714</v>
      </c>
    </row>
    <row r="24" spans="1:2" x14ac:dyDescent="0.25">
      <c r="A24" s="666"/>
      <c r="B24" s="666"/>
    </row>
    <row r="25" spans="1:2" ht="15.6" x14ac:dyDescent="0.3">
      <c r="A25" s="667" t="str">
        <f>+CONCATENATE(LEFT(A6,4),". évi eredeti előirányzat KIADÁSOK")</f>
        <v>2019. évi eredeti előirányzat KIADÁSOK</v>
      </c>
      <c r="B25" s="668"/>
    </row>
    <row r="26" spans="1:2" x14ac:dyDescent="0.25">
      <c r="A26" s="666"/>
      <c r="B26" s="666"/>
    </row>
    <row r="27" spans="1:2" x14ac:dyDescent="0.25">
      <c r="A27" s="666" t="s">
        <v>715</v>
      </c>
      <c r="B27" s="666" t="s">
        <v>716</v>
      </c>
    </row>
    <row r="28" spans="1:2" x14ac:dyDescent="0.25">
      <c r="A28" s="666" t="s">
        <v>547</v>
      </c>
      <c r="B28" s="666" t="s">
        <v>717</v>
      </c>
    </row>
    <row r="29" spans="1:2" x14ac:dyDescent="0.25">
      <c r="A29" s="666" t="s">
        <v>548</v>
      </c>
      <c r="B29" s="666" t="s">
        <v>718</v>
      </c>
    </row>
    <row r="30" spans="1:2" x14ac:dyDescent="0.25">
      <c r="A30" s="666"/>
      <c r="B30" s="666"/>
    </row>
    <row r="31" spans="1:2" ht="15.6" x14ac:dyDescent="0.3">
      <c r="A31" s="667" t="str">
        <f>+CONCATENATE(LEFT(A6,4),". évi előirányzat módosítások KIADÁSOK")</f>
        <v>2019. évi előirányzat módosítások KIADÁSOK</v>
      </c>
      <c r="B31" s="668"/>
    </row>
    <row r="32" spans="1:2" x14ac:dyDescent="0.25">
      <c r="A32" s="666"/>
      <c r="B32" s="666"/>
    </row>
    <row r="33" spans="1:2" x14ac:dyDescent="0.25">
      <c r="A33" s="666" t="s">
        <v>719</v>
      </c>
      <c r="B33" s="666" t="s">
        <v>720</v>
      </c>
    </row>
    <row r="34" spans="1:2" x14ac:dyDescent="0.25">
      <c r="A34" s="666" t="s">
        <v>721</v>
      </c>
      <c r="B34" s="666" t="s">
        <v>722</v>
      </c>
    </row>
    <row r="35" spans="1:2" x14ac:dyDescent="0.25">
      <c r="A35" s="666" t="s">
        <v>723</v>
      </c>
      <c r="B35" s="666" t="s">
        <v>724</v>
      </c>
    </row>
    <row r="36" spans="1:2" x14ac:dyDescent="0.25">
      <c r="A36" s="666"/>
      <c r="B36" s="666"/>
    </row>
    <row r="37" spans="1:2" ht="15.6" x14ac:dyDescent="0.3">
      <c r="A37" s="670" t="str">
        <f>+CONCATENATE(LEFT(A6,4),". módosítás utáni módosított előirányzatok KIADÁSOK")</f>
        <v>2019. módosítás utáni módosított előirányzatok KIADÁSOK</v>
      </c>
      <c r="B37" s="668"/>
    </row>
    <row r="38" spans="1:2" x14ac:dyDescent="0.25">
      <c r="A38" s="666"/>
      <c r="B38" s="666"/>
    </row>
    <row r="39" spans="1:2" x14ac:dyDescent="0.25">
      <c r="A39" s="666" t="s">
        <v>725</v>
      </c>
      <c r="B39" s="666" t="s">
        <v>726</v>
      </c>
    </row>
    <row r="40" spans="1:2" x14ac:dyDescent="0.25">
      <c r="A40" s="666" t="s">
        <v>727</v>
      </c>
      <c r="B40" s="666" t="s">
        <v>728</v>
      </c>
    </row>
    <row r="41" spans="1:2" x14ac:dyDescent="0.25">
      <c r="A41" s="666" t="s">
        <v>729</v>
      </c>
      <c r="B41" s="666" t="s">
        <v>730</v>
      </c>
    </row>
  </sheetData>
  <sheetProtection sheet="1"/>
  <pageMargins left="1.0629921259842521" right="1.0236220472440944" top="0.78740157480314965" bottom="0.78740157480314965" header="0.70866141732283472" footer="0.70866141732283472"/>
  <pageSetup paperSize="9"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2">
    <tabColor rgb="FF92D050"/>
  </sheetPr>
  <dimension ref="A1:I164"/>
  <sheetViews>
    <sheetView view="pageBreakPreview" zoomScaleNormal="100" zoomScaleSheetLayoutView="100" workbookViewId="0">
      <selection activeCell="C68" sqref="C68"/>
    </sheetView>
  </sheetViews>
  <sheetFormatPr defaultColWidth="9.33203125" defaultRowHeight="15.6" x14ac:dyDescent="0.3"/>
  <cols>
    <col min="1" max="1" width="9.44140625" style="379" customWidth="1"/>
    <col min="2" max="2" width="99.33203125" style="379" customWidth="1"/>
    <col min="3" max="3" width="21.6640625" style="380" customWidth="1"/>
    <col min="4" max="4" width="9" style="410" customWidth="1"/>
    <col min="5" max="16384" width="9.33203125" style="410"/>
  </cols>
  <sheetData>
    <row r="1" spans="1:3" ht="18.75" customHeight="1" x14ac:dyDescent="0.3">
      <c r="A1" s="626"/>
      <c r="B1" s="1546" t="str">
        <f>CONCATENATE("1.1. melléklet ",ALAPADATOK!A7," ",ALAPADATOK!B7," ",ALAPADATOK!C7," ",ALAPADATOK!D7," ",ALAPADATOK!E7," ",ALAPADATOK!F7," ",ALAPADATOK!G7," ",ALAPADATOK!H7)</f>
        <v>1.1. melléklet a … / 2019 ( VI. …. ) önkormányzati rendelethez</v>
      </c>
      <c r="C1" s="1547"/>
    </row>
    <row r="2" spans="1:3" ht="21.9" customHeight="1" x14ac:dyDescent="0.3">
      <c r="A2" s="627"/>
      <c r="B2" s="628" t="str">
        <f>CONCATENATE(ALAPADATOK!A3)</f>
        <v>Hercegkút Község Önkormányzata</v>
      </c>
      <c r="C2" s="629"/>
    </row>
    <row r="3" spans="1:3" ht="21.9" customHeight="1" x14ac:dyDescent="0.3">
      <c r="A3" s="629"/>
      <c r="B3" s="628" t="s">
        <v>579</v>
      </c>
      <c r="C3" s="629"/>
    </row>
    <row r="4" spans="1:3" ht="21.9" customHeight="1" x14ac:dyDescent="0.3">
      <c r="A4" s="629"/>
      <c r="B4" s="628" t="s">
        <v>580</v>
      </c>
      <c r="C4" s="629"/>
    </row>
    <row r="5" spans="1:3" ht="21.9" customHeight="1" x14ac:dyDescent="0.3">
      <c r="A5" s="626"/>
      <c r="B5" s="626"/>
      <c r="C5" s="630"/>
    </row>
    <row r="6" spans="1:3" ht="15.15" customHeight="1" x14ac:dyDescent="0.3">
      <c r="A6" s="1548" t="s">
        <v>15</v>
      </c>
      <c r="B6" s="1548"/>
      <c r="C6" s="1548"/>
    </row>
    <row r="7" spans="1:3" ht="15.15" customHeight="1" thickBot="1" x14ac:dyDescent="0.35">
      <c r="A7" s="1549" t="s">
        <v>151</v>
      </c>
      <c r="B7" s="1549"/>
      <c r="C7" s="575" t="s">
        <v>563</v>
      </c>
    </row>
    <row r="8" spans="1:3" ht="24" customHeight="1" thickBot="1" x14ac:dyDescent="0.35">
      <c r="A8" s="631" t="s">
        <v>68</v>
      </c>
      <c r="B8" s="632" t="s">
        <v>17</v>
      </c>
      <c r="C8" s="633" t="str">
        <f>+CONCATENATE(LEFT(KV_ÖSSZEFÜGGÉSEK!A5,4),". évi előirányzat")</f>
        <v>2019. évi előirányzat</v>
      </c>
    </row>
    <row r="9" spans="1:3" s="411" customFormat="1" ht="12" customHeight="1" thickBot="1" x14ac:dyDescent="0.25">
      <c r="A9" s="564"/>
      <c r="B9" s="565" t="s">
        <v>492</v>
      </c>
      <c r="C9" s="566" t="s">
        <v>493</v>
      </c>
    </row>
    <row r="10" spans="1:3" s="412" customFormat="1" ht="12" customHeight="1" thickBot="1" x14ac:dyDescent="0.3">
      <c r="A10" s="20" t="s">
        <v>18</v>
      </c>
      <c r="B10" s="21" t="s">
        <v>251</v>
      </c>
      <c r="C10" s="296">
        <f>+C11+C12+C13+C14+C15+C16</f>
        <v>57122434</v>
      </c>
    </row>
    <row r="11" spans="1:3" s="412" customFormat="1" ht="12" customHeight="1" x14ac:dyDescent="0.25">
      <c r="A11" s="15" t="s">
        <v>97</v>
      </c>
      <c r="B11" s="413" t="s">
        <v>252</v>
      </c>
      <c r="C11" s="299">
        <f>'KV_9.1.sz.mell'!C9</f>
        <v>9645910</v>
      </c>
    </row>
    <row r="12" spans="1:3" s="412" customFormat="1" ht="12" customHeight="1" x14ac:dyDescent="0.25">
      <c r="A12" s="14" t="s">
        <v>98</v>
      </c>
      <c r="B12" s="414" t="s">
        <v>253</v>
      </c>
      <c r="C12" s="299">
        <f>'KV_9.1.sz.mell'!C10</f>
        <v>30141200</v>
      </c>
    </row>
    <row r="13" spans="1:3" s="412" customFormat="1" ht="12" customHeight="1" x14ac:dyDescent="0.25">
      <c r="A13" s="14" t="s">
        <v>99</v>
      </c>
      <c r="B13" s="414" t="s">
        <v>549</v>
      </c>
      <c r="C13" s="299">
        <f>'KV_9.1.sz.mell'!C11</f>
        <v>15535324</v>
      </c>
    </row>
    <row r="14" spans="1:3" s="412" customFormat="1" ht="12" customHeight="1" x14ac:dyDescent="0.25">
      <c r="A14" s="14" t="s">
        <v>100</v>
      </c>
      <c r="B14" s="414" t="s">
        <v>255</v>
      </c>
      <c r="C14" s="299">
        <f>'KV_9.1.sz.mell'!C12</f>
        <v>1800000</v>
      </c>
    </row>
    <row r="15" spans="1:3" s="412" customFormat="1" ht="12" customHeight="1" x14ac:dyDescent="0.25">
      <c r="A15" s="14" t="s">
        <v>147</v>
      </c>
      <c r="B15" s="292" t="s">
        <v>431</v>
      </c>
      <c r="C15" s="299">
        <f>'KV_9.1.sz.mell'!C13</f>
        <v>0</v>
      </c>
    </row>
    <row r="16" spans="1:3" s="412" customFormat="1" ht="12" customHeight="1" thickBot="1" x14ac:dyDescent="0.3">
      <c r="A16" s="16" t="s">
        <v>101</v>
      </c>
      <c r="B16" s="293" t="s">
        <v>432</v>
      </c>
      <c r="C16" s="299">
        <f>'KV_9.1.sz.mell'!C14</f>
        <v>0</v>
      </c>
    </row>
    <row r="17" spans="1:3" s="412" customFormat="1" ht="12" customHeight="1" thickBot="1" x14ac:dyDescent="0.3">
      <c r="A17" s="20" t="s">
        <v>19</v>
      </c>
      <c r="B17" s="291" t="s">
        <v>256</v>
      </c>
      <c r="C17" s="296">
        <f>+C18+C19+C20+C21+C22</f>
        <v>17839904</v>
      </c>
    </row>
    <row r="18" spans="1:3" s="412" customFormat="1" ht="12" customHeight="1" x14ac:dyDescent="0.25">
      <c r="A18" s="15" t="s">
        <v>103</v>
      </c>
      <c r="B18" s="413" t="s">
        <v>257</v>
      </c>
      <c r="C18" s="299">
        <f>'KV_9.1.sz.mell'!C16</f>
        <v>0</v>
      </c>
    </row>
    <row r="19" spans="1:3" s="412" customFormat="1" ht="12" customHeight="1" x14ac:dyDescent="0.25">
      <c r="A19" s="14" t="s">
        <v>104</v>
      </c>
      <c r="B19" s="414" t="s">
        <v>258</v>
      </c>
      <c r="C19" s="299">
        <f>'KV_9.1.sz.mell'!C17</f>
        <v>0</v>
      </c>
    </row>
    <row r="20" spans="1:3" s="412" customFormat="1" ht="12" customHeight="1" x14ac:dyDescent="0.25">
      <c r="A20" s="14" t="s">
        <v>105</v>
      </c>
      <c r="B20" s="414" t="s">
        <v>421</v>
      </c>
      <c r="C20" s="299">
        <f>'KV_9.1.sz.mell'!C18</f>
        <v>0</v>
      </c>
    </row>
    <row r="21" spans="1:3" s="412" customFormat="1" ht="12" customHeight="1" x14ac:dyDescent="0.25">
      <c r="A21" s="14" t="s">
        <v>106</v>
      </c>
      <c r="B21" s="414" t="s">
        <v>422</v>
      </c>
      <c r="C21" s="299">
        <f>'KV_9.1.sz.mell'!C19</f>
        <v>0</v>
      </c>
    </row>
    <row r="22" spans="1:3" s="412" customFormat="1" ht="12" customHeight="1" x14ac:dyDescent="0.25">
      <c r="A22" s="14" t="s">
        <v>107</v>
      </c>
      <c r="B22" s="414" t="s">
        <v>573</v>
      </c>
      <c r="C22" s="299">
        <f>'KV_9.1.sz.mell'!C20+'KV_9.2.sz.mell'!C23+'KV_9.3.sz.mell'!C23</f>
        <v>17839904</v>
      </c>
    </row>
    <row r="23" spans="1:3" s="412" customFormat="1" ht="12" customHeight="1" thickBot="1" x14ac:dyDescent="0.3">
      <c r="A23" s="16" t="s">
        <v>116</v>
      </c>
      <c r="B23" s="293" t="s">
        <v>260</v>
      </c>
      <c r="C23" s="299">
        <f>'KV_9.1.sz.mell'!C21</f>
        <v>0</v>
      </c>
    </row>
    <row r="24" spans="1:3" s="412" customFormat="1" ht="12" customHeight="1" thickBot="1" x14ac:dyDescent="0.3">
      <c r="A24" s="20" t="s">
        <v>20</v>
      </c>
      <c r="B24" s="21" t="s">
        <v>261</v>
      </c>
      <c r="C24" s="296">
        <f>+C25+C26+C27+C28+C29</f>
        <v>58244872</v>
      </c>
    </row>
    <row r="25" spans="1:3" s="412" customFormat="1" ht="12" customHeight="1" x14ac:dyDescent="0.25">
      <c r="A25" s="15" t="s">
        <v>86</v>
      </c>
      <c r="B25" s="413" t="s">
        <v>262</v>
      </c>
      <c r="C25" s="299">
        <f>'KV_9.1.sz.mell'!C23</f>
        <v>0</v>
      </c>
    </row>
    <row r="26" spans="1:3" s="412" customFormat="1" ht="12" customHeight="1" x14ac:dyDescent="0.25">
      <c r="A26" s="14" t="s">
        <v>87</v>
      </c>
      <c r="B26" s="414" t="s">
        <v>263</v>
      </c>
      <c r="C26" s="299">
        <f>'KV_9.1.sz.mell'!C24</f>
        <v>0</v>
      </c>
    </row>
    <row r="27" spans="1:3" s="412" customFormat="1" ht="12" customHeight="1" x14ac:dyDescent="0.25">
      <c r="A27" s="14" t="s">
        <v>88</v>
      </c>
      <c r="B27" s="414" t="s">
        <v>423</v>
      </c>
      <c r="C27" s="299">
        <f>'KV_9.1.sz.mell'!C25</f>
        <v>0</v>
      </c>
    </row>
    <row r="28" spans="1:3" s="412" customFormat="1" ht="12" customHeight="1" x14ac:dyDescent="0.25">
      <c r="A28" s="14" t="s">
        <v>89</v>
      </c>
      <c r="B28" s="414" t="s">
        <v>424</v>
      </c>
      <c r="C28" s="299">
        <f>'KV_9.1.sz.mell'!C26</f>
        <v>0</v>
      </c>
    </row>
    <row r="29" spans="1:3" s="412" customFormat="1" ht="12" customHeight="1" x14ac:dyDescent="0.25">
      <c r="A29" s="14" t="s">
        <v>170</v>
      </c>
      <c r="B29" s="414" t="s">
        <v>264</v>
      </c>
      <c r="C29" s="299">
        <f>'KV_9.1.sz.mell'!C27</f>
        <v>58244872</v>
      </c>
    </row>
    <row r="30" spans="1:3" s="555" customFormat="1" ht="12" customHeight="1" thickBot="1" x14ac:dyDescent="0.3">
      <c r="A30" s="567" t="s">
        <v>171</v>
      </c>
      <c r="B30" s="553" t="s">
        <v>568</v>
      </c>
      <c r="C30" s="299">
        <f>'KV_9.1.sz.mell'!C28</f>
        <v>58244872</v>
      </c>
    </row>
    <row r="31" spans="1:3" s="412" customFormat="1" ht="12" customHeight="1" thickBot="1" x14ac:dyDescent="0.3">
      <c r="A31" s="20" t="s">
        <v>172</v>
      </c>
      <c r="B31" s="21" t="s">
        <v>550</v>
      </c>
      <c r="C31" s="302">
        <f>SUM(C32:C38)</f>
        <v>6675000</v>
      </c>
    </row>
    <row r="32" spans="1:3" s="412" customFormat="1" ht="12" customHeight="1" x14ac:dyDescent="0.25">
      <c r="A32" s="15" t="s">
        <v>267</v>
      </c>
      <c r="B32" s="413" t="s">
        <v>1122</v>
      </c>
      <c r="C32" s="299">
        <v>1500000</v>
      </c>
    </row>
    <row r="33" spans="1:3" s="412" customFormat="1" ht="12" customHeight="1" x14ac:dyDescent="0.25">
      <c r="A33" s="14" t="s">
        <v>268</v>
      </c>
      <c r="B33" s="414" t="s">
        <v>555</v>
      </c>
      <c r="C33" s="298"/>
    </row>
    <row r="34" spans="1:3" s="412" customFormat="1" ht="12" customHeight="1" x14ac:dyDescent="0.25">
      <c r="A34" s="14" t="s">
        <v>269</v>
      </c>
      <c r="B34" s="414" t="s">
        <v>556</v>
      </c>
      <c r="C34" s="298"/>
    </row>
    <row r="35" spans="1:3" s="412" customFormat="1" ht="12" customHeight="1" x14ac:dyDescent="0.25">
      <c r="A35" s="14" t="s">
        <v>270</v>
      </c>
      <c r="B35" s="414" t="s">
        <v>557</v>
      </c>
      <c r="C35" s="298"/>
    </row>
    <row r="36" spans="1:3" s="412" customFormat="1" ht="12" customHeight="1" x14ac:dyDescent="0.25">
      <c r="A36" s="14" t="s">
        <v>551</v>
      </c>
      <c r="B36" s="414" t="s">
        <v>271</v>
      </c>
      <c r="C36" s="298">
        <v>5175000</v>
      </c>
    </row>
    <row r="37" spans="1:3" s="412" customFormat="1" ht="12" customHeight="1" x14ac:dyDescent="0.25">
      <c r="A37" s="14" t="s">
        <v>552</v>
      </c>
      <c r="B37" s="414" t="s">
        <v>272</v>
      </c>
      <c r="C37" s="298"/>
    </row>
    <row r="38" spans="1:3" s="412" customFormat="1" ht="12" customHeight="1" thickBot="1" x14ac:dyDescent="0.3">
      <c r="A38" s="16" t="s">
        <v>553</v>
      </c>
      <c r="B38" s="508" t="s">
        <v>273</v>
      </c>
      <c r="C38" s="300"/>
    </row>
    <row r="39" spans="1:3" s="412" customFormat="1" ht="12" customHeight="1" thickBot="1" x14ac:dyDescent="0.3">
      <c r="A39" s="20" t="s">
        <v>22</v>
      </c>
      <c r="B39" s="21" t="s">
        <v>433</v>
      </c>
      <c r="C39" s="296">
        <f>SUM(C40:C50)</f>
        <v>17070920</v>
      </c>
    </row>
    <row r="40" spans="1:3" s="412" customFormat="1" ht="12" customHeight="1" x14ac:dyDescent="0.25">
      <c r="A40" s="15" t="s">
        <v>90</v>
      </c>
      <c r="B40" s="413" t="s">
        <v>276</v>
      </c>
      <c r="C40" s="299">
        <f>'KV_9.1.sz.mell'!C38+'KV_9.2.sz.mell'!C9+'KV_9.3.sz.mell'!C9</f>
        <v>0</v>
      </c>
    </row>
    <row r="41" spans="1:3" s="412" customFormat="1" ht="12" customHeight="1" x14ac:dyDescent="0.25">
      <c r="A41" s="14" t="s">
        <v>91</v>
      </c>
      <c r="B41" s="414" t="s">
        <v>277</v>
      </c>
      <c r="C41" s="299">
        <f>'KV_9.1.sz.mell'!C39+'KV_9.2.sz.mell'!C10+'KV_9.3.sz.mell'!C10</f>
        <v>3847900</v>
      </c>
    </row>
    <row r="42" spans="1:3" s="412" customFormat="1" ht="12" customHeight="1" x14ac:dyDescent="0.25">
      <c r="A42" s="14" t="s">
        <v>92</v>
      </c>
      <c r="B42" s="414" t="s">
        <v>278</v>
      </c>
      <c r="C42" s="299">
        <f>'KV_9.1.sz.mell'!C40+'KV_9.2.sz.mell'!C11+'KV_9.3.sz.mell'!C11</f>
        <v>3390000</v>
      </c>
    </row>
    <row r="43" spans="1:3" s="412" customFormat="1" ht="12" customHeight="1" x14ac:dyDescent="0.25">
      <c r="A43" s="14" t="s">
        <v>174</v>
      </c>
      <c r="B43" s="414" t="s">
        <v>279</v>
      </c>
      <c r="C43" s="299">
        <f>'KV_9.1.sz.mell'!C41+'KV_9.2.sz.mell'!C12+'KV_9.3.sz.mell'!C12</f>
        <v>0</v>
      </c>
    </row>
    <row r="44" spans="1:3" s="412" customFormat="1" ht="12" customHeight="1" x14ac:dyDescent="0.25">
      <c r="A44" s="14" t="s">
        <v>175</v>
      </c>
      <c r="B44" s="414" t="s">
        <v>280</v>
      </c>
      <c r="C44" s="299">
        <f>'KV_9.1.sz.mell'!C42+'KV_9.2.sz.mell'!C13+'KV_9.3.sz.mell'!C13</f>
        <v>6506544</v>
      </c>
    </row>
    <row r="45" spans="1:3" s="412" customFormat="1" ht="12" customHeight="1" x14ac:dyDescent="0.25">
      <c r="A45" s="14" t="s">
        <v>176</v>
      </c>
      <c r="B45" s="414" t="s">
        <v>281</v>
      </c>
      <c r="C45" s="299">
        <f>'KV_9.1.sz.mell'!C43+'KV_9.2.sz.mell'!C14+'KV_9.3.sz.mell'!C14</f>
        <v>3326476</v>
      </c>
    </row>
    <row r="46" spans="1:3" s="412" customFormat="1" ht="12" customHeight="1" x14ac:dyDescent="0.25">
      <c r="A46" s="14" t="s">
        <v>177</v>
      </c>
      <c r="B46" s="414" t="s">
        <v>282</v>
      </c>
      <c r="C46" s="299">
        <f>'KV_9.1.sz.mell'!C44+'KV_9.2.sz.mell'!C15+'KV_9.3.sz.mell'!C15</f>
        <v>0</v>
      </c>
    </row>
    <row r="47" spans="1:3" s="412" customFormat="1" ht="12" customHeight="1" x14ac:dyDescent="0.25">
      <c r="A47" s="14" t="s">
        <v>178</v>
      </c>
      <c r="B47" s="414" t="s">
        <v>558</v>
      </c>
      <c r="C47" s="299">
        <f>'KV_9.1.sz.mell'!C45+'KV_9.2.sz.mell'!C16+'KV_9.3.sz.mell'!C16</f>
        <v>0</v>
      </c>
    </row>
    <row r="48" spans="1:3" s="412" customFormat="1" ht="12" customHeight="1" x14ac:dyDescent="0.25">
      <c r="A48" s="14" t="s">
        <v>274</v>
      </c>
      <c r="B48" s="414" t="s">
        <v>284</v>
      </c>
      <c r="C48" s="299">
        <f>'KV_9.1.sz.mell'!C46+'KV_9.2.sz.mell'!C17+'KV_9.3.sz.mell'!C17</f>
        <v>0</v>
      </c>
    </row>
    <row r="49" spans="1:3" s="412" customFormat="1" ht="12" customHeight="1" x14ac:dyDescent="0.25">
      <c r="A49" s="16" t="s">
        <v>275</v>
      </c>
      <c r="B49" s="415" t="s">
        <v>435</v>
      </c>
      <c r="C49" s="299">
        <f>'KV_9.1.sz.mell'!C47+'KV_9.2.sz.mell'!C18+'KV_9.3.sz.mell'!C18</f>
        <v>0</v>
      </c>
    </row>
    <row r="50" spans="1:3" s="412" customFormat="1" ht="12" customHeight="1" thickBot="1" x14ac:dyDescent="0.3">
      <c r="A50" s="16" t="s">
        <v>434</v>
      </c>
      <c r="B50" s="293" t="s">
        <v>285</v>
      </c>
      <c r="C50" s="299">
        <f>'KV_9.1.sz.mell'!C48+'KV_9.2.sz.mell'!C19+'KV_9.3.sz.mell'!C19</f>
        <v>0</v>
      </c>
    </row>
    <row r="51" spans="1:3" s="412" customFormat="1" ht="12" customHeight="1" thickBot="1" x14ac:dyDescent="0.3">
      <c r="A51" s="20" t="s">
        <v>23</v>
      </c>
      <c r="B51" s="21" t="s">
        <v>286</v>
      </c>
      <c r="C51" s="296">
        <f>SUM(C52:C56)</f>
        <v>0</v>
      </c>
    </row>
    <row r="52" spans="1:3" s="412" customFormat="1" ht="12" customHeight="1" x14ac:dyDescent="0.25">
      <c r="A52" s="15" t="s">
        <v>93</v>
      </c>
      <c r="B52" s="413" t="s">
        <v>290</v>
      </c>
      <c r="C52" s="457">
        <f>'KV_9.1.sz.mell'!C50+'KV_9.2.sz.mell'!C32+'KV_9.3.sz.mell'!C31</f>
        <v>0</v>
      </c>
    </row>
    <row r="53" spans="1:3" s="412" customFormat="1" ht="12" customHeight="1" x14ac:dyDescent="0.25">
      <c r="A53" s="14" t="s">
        <v>94</v>
      </c>
      <c r="B53" s="414" t="s">
        <v>291</v>
      </c>
      <c r="C53" s="457">
        <f>'KV_9.1.sz.mell'!C51+'KV_9.2.sz.mell'!C33+'KV_9.3.sz.mell'!C32</f>
        <v>0</v>
      </c>
    </row>
    <row r="54" spans="1:3" s="412" customFormat="1" ht="12" customHeight="1" x14ac:dyDescent="0.25">
      <c r="A54" s="14" t="s">
        <v>287</v>
      </c>
      <c r="B54" s="414" t="s">
        <v>292</v>
      </c>
      <c r="C54" s="457">
        <f>'KV_9.1.sz.mell'!C52+'KV_9.2.sz.mell'!C34+'KV_9.3.sz.mell'!C33</f>
        <v>0</v>
      </c>
    </row>
    <row r="55" spans="1:3" s="412" customFormat="1" ht="12" customHeight="1" x14ac:dyDescent="0.25">
      <c r="A55" s="14" t="s">
        <v>288</v>
      </c>
      <c r="B55" s="414" t="s">
        <v>293</v>
      </c>
      <c r="C55" s="301"/>
    </row>
    <row r="56" spans="1:3" s="412" customFormat="1" ht="12" customHeight="1" thickBot="1" x14ac:dyDescent="0.3">
      <c r="A56" s="16" t="s">
        <v>289</v>
      </c>
      <c r="B56" s="293" t="s">
        <v>294</v>
      </c>
      <c r="C56" s="401"/>
    </row>
    <row r="57" spans="1:3" s="412" customFormat="1" ht="12" customHeight="1" thickBot="1" x14ac:dyDescent="0.3">
      <c r="A57" s="20" t="s">
        <v>179</v>
      </c>
      <c r="B57" s="21" t="s">
        <v>295</v>
      </c>
      <c r="C57" s="296">
        <f>SUM(C58:C60)</f>
        <v>10626783</v>
      </c>
    </row>
    <row r="58" spans="1:3" s="412" customFormat="1" ht="12" customHeight="1" x14ac:dyDescent="0.25">
      <c r="A58" s="15" t="s">
        <v>95</v>
      </c>
      <c r="B58" s="413" t="s">
        <v>296</v>
      </c>
      <c r="C58" s="299"/>
    </row>
    <row r="59" spans="1:3" s="412" customFormat="1" ht="12" customHeight="1" x14ac:dyDescent="0.25">
      <c r="A59" s="14" t="s">
        <v>96</v>
      </c>
      <c r="B59" s="414" t="s">
        <v>425</v>
      </c>
      <c r="C59" s="298"/>
    </row>
    <row r="60" spans="1:3" s="412" customFormat="1" ht="12" customHeight="1" x14ac:dyDescent="0.25">
      <c r="A60" s="14" t="s">
        <v>299</v>
      </c>
      <c r="B60" s="414" t="s">
        <v>297</v>
      </c>
      <c r="C60" s="298">
        <f>'KV_9.1.sz.mell'!C58+'KV_9.2.sz.mell'!C23+'KV_9.3.sz.mell'!C23</f>
        <v>10626783</v>
      </c>
    </row>
    <row r="61" spans="1:3" s="412" customFormat="1" ht="12" customHeight="1" thickBot="1" x14ac:dyDescent="0.3">
      <c r="A61" s="16" t="s">
        <v>300</v>
      </c>
      <c r="B61" s="293" t="s">
        <v>298</v>
      </c>
      <c r="C61" s="300"/>
    </row>
    <row r="62" spans="1:3" s="412" customFormat="1" ht="12" customHeight="1" thickBot="1" x14ac:dyDescent="0.3">
      <c r="A62" s="20" t="s">
        <v>25</v>
      </c>
      <c r="B62" s="291" t="s">
        <v>301</v>
      </c>
      <c r="C62" s="296">
        <f>SUM(C63:C65)</f>
        <v>0</v>
      </c>
    </row>
    <row r="63" spans="1:3" s="412" customFormat="1" ht="12" customHeight="1" x14ac:dyDescent="0.25">
      <c r="A63" s="15" t="s">
        <v>180</v>
      </c>
      <c r="B63" s="413" t="s">
        <v>303</v>
      </c>
      <c r="C63" s="301"/>
    </row>
    <row r="64" spans="1:3" s="412" customFormat="1" ht="12" customHeight="1" x14ac:dyDescent="0.25">
      <c r="A64" s="14" t="s">
        <v>181</v>
      </c>
      <c r="B64" s="414" t="s">
        <v>426</v>
      </c>
      <c r="C64" s="301"/>
    </row>
    <row r="65" spans="1:3" s="412" customFormat="1" ht="12" customHeight="1" x14ac:dyDescent="0.25">
      <c r="A65" s="14" t="s">
        <v>230</v>
      </c>
      <c r="B65" s="414" t="s">
        <v>304</v>
      </c>
      <c r="C65" s="301"/>
    </row>
    <row r="66" spans="1:3" s="412" customFormat="1" ht="12" customHeight="1" thickBot="1" x14ac:dyDescent="0.3">
      <c r="A66" s="16" t="s">
        <v>302</v>
      </c>
      <c r="B66" s="293" t="s">
        <v>305</v>
      </c>
      <c r="C66" s="301"/>
    </row>
    <row r="67" spans="1:3" s="412" customFormat="1" ht="12" customHeight="1" thickBot="1" x14ac:dyDescent="0.3">
      <c r="A67" s="484" t="s">
        <v>475</v>
      </c>
      <c r="B67" s="21" t="s">
        <v>306</v>
      </c>
      <c r="C67" s="302">
        <f>+C10+C17+C24+C31+C39+C51+C57+C62</f>
        <v>167579913</v>
      </c>
    </row>
    <row r="68" spans="1:3" s="412" customFormat="1" ht="12" customHeight="1" thickBot="1" x14ac:dyDescent="0.3">
      <c r="A68" s="460" t="s">
        <v>307</v>
      </c>
      <c r="B68" s="291" t="s">
        <v>308</v>
      </c>
      <c r="C68" s="296">
        <f>SUM(C69:C71)</f>
        <v>0</v>
      </c>
    </row>
    <row r="69" spans="1:3" s="412" customFormat="1" ht="12" customHeight="1" x14ac:dyDescent="0.25">
      <c r="A69" s="15" t="s">
        <v>336</v>
      </c>
      <c r="B69" s="413" t="s">
        <v>309</v>
      </c>
      <c r="C69" s="301"/>
    </row>
    <row r="70" spans="1:3" s="412" customFormat="1" ht="12" customHeight="1" x14ac:dyDescent="0.25">
      <c r="A70" s="14" t="s">
        <v>345</v>
      </c>
      <c r="B70" s="414" t="s">
        <v>310</v>
      </c>
      <c r="C70" s="301"/>
    </row>
    <row r="71" spans="1:3" s="412" customFormat="1" ht="12" customHeight="1" thickBot="1" x14ac:dyDescent="0.3">
      <c r="A71" s="16" t="s">
        <v>346</v>
      </c>
      <c r="B71" s="478" t="s">
        <v>569</v>
      </c>
      <c r="C71" s="301"/>
    </row>
    <row r="72" spans="1:3" s="412" customFormat="1" ht="12" customHeight="1" thickBot="1" x14ac:dyDescent="0.3">
      <c r="A72" s="460" t="s">
        <v>312</v>
      </c>
      <c r="B72" s="291" t="s">
        <v>313</v>
      </c>
      <c r="C72" s="296">
        <f>SUM(C73:C76)</f>
        <v>0</v>
      </c>
    </row>
    <row r="73" spans="1:3" s="412" customFormat="1" ht="12" customHeight="1" x14ac:dyDescent="0.25">
      <c r="A73" s="15" t="s">
        <v>148</v>
      </c>
      <c r="B73" s="413" t="s">
        <v>314</v>
      </c>
      <c r="C73" s="301"/>
    </row>
    <row r="74" spans="1:3" s="412" customFormat="1" ht="12" customHeight="1" x14ac:dyDescent="0.25">
      <c r="A74" s="14" t="s">
        <v>149</v>
      </c>
      <c r="B74" s="414" t="s">
        <v>570</v>
      </c>
      <c r="C74" s="301"/>
    </row>
    <row r="75" spans="1:3" s="412" customFormat="1" ht="12" customHeight="1" x14ac:dyDescent="0.25">
      <c r="A75" s="16" t="s">
        <v>337</v>
      </c>
      <c r="B75" s="415" t="s">
        <v>315</v>
      </c>
      <c r="C75" s="401"/>
    </row>
    <row r="76" spans="1:3" s="412" customFormat="1" ht="12" customHeight="1" thickBot="1" x14ac:dyDescent="0.3">
      <c r="A76" s="18" t="s">
        <v>338</v>
      </c>
      <c r="B76" s="568" t="s">
        <v>571</v>
      </c>
      <c r="C76" s="569"/>
    </row>
    <row r="77" spans="1:3" s="412" customFormat="1" ht="12" customHeight="1" thickBot="1" x14ac:dyDescent="0.3">
      <c r="A77" s="460" t="s">
        <v>316</v>
      </c>
      <c r="B77" s="291" t="s">
        <v>317</v>
      </c>
      <c r="C77" s="296">
        <f>SUM(C78:C79)</f>
        <v>99584055</v>
      </c>
    </row>
    <row r="78" spans="1:3" s="412" customFormat="1" ht="12" customHeight="1" x14ac:dyDescent="0.25">
      <c r="A78" s="17" t="s">
        <v>339</v>
      </c>
      <c r="B78" s="1333" t="s">
        <v>318</v>
      </c>
      <c r="C78" s="1334">
        <f>'KV_9.1.sz.mell'!C76+'KV_9.2.sz.mell'!C39+'KV_9.3.sz.mell'!C38</f>
        <v>99584055</v>
      </c>
    </row>
    <row r="79" spans="1:3" s="412" customFormat="1" ht="12" customHeight="1" thickBot="1" x14ac:dyDescent="0.3">
      <c r="A79" s="18" t="s">
        <v>340</v>
      </c>
      <c r="B79" s="568" t="s">
        <v>319</v>
      </c>
      <c r="C79" s="569"/>
    </row>
    <row r="80" spans="1:3" s="412" customFormat="1" ht="12" customHeight="1" thickBot="1" x14ac:dyDescent="0.3">
      <c r="A80" s="460" t="s">
        <v>320</v>
      </c>
      <c r="B80" s="291" t="s">
        <v>321</v>
      </c>
      <c r="C80" s="296">
        <f>SUM(C81:C83)</f>
        <v>0</v>
      </c>
    </row>
    <row r="81" spans="1:3" s="412" customFormat="1" ht="12" customHeight="1" x14ac:dyDescent="0.25">
      <c r="A81" s="15" t="s">
        <v>341</v>
      </c>
      <c r="B81" s="413" t="s">
        <v>322</v>
      </c>
      <c r="C81" s="301"/>
    </row>
    <row r="82" spans="1:3" s="412" customFormat="1" ht="12" customHeight="1" x14ac:dyDescent="0.25">
      <c r="A82" s="14" t="s">
        <v>342</v>
      </c>
      <c r="B82" s="414" t="s">
        <v>323</v>
      </c>
      <c r="C82" s="301"/>
    </row>
    <row r="83" spans="1:3" s="412" customFormat="1" ht="12" customHeight="1" thickBot="1" x14ac:dyDescent="0.3">
      <c r="A83" s="18" t="s">
        <v>343</v>
      </c>
      <c r="B83" s="568" t="s">
        <v>572</v>
      </c>
      <c r="C83" s="569"/>
    </row>
    <row r="84" spans="1:3" s="412" customFormat="1" ht="12" customHeight="1" thickBot="1" x14ac:dyDescent="0.3">
      <c r="A84" s="460" t="s">
        <v>324</v>
      </c>
      <c r="B84" s="291" t="s">
        <v>344</v>
      </c>
      <c r="C84" s="296">
        <f>SUM(C85:C88)</f>
        <v>0</v>
      </c>
    </row>
    <row r="85" spans="1:3" s="412" customFormat="1" ht="12" customHeight="1" x14ac:dyDescent="0.25">
      <c r="A85" s="417" t="s">
        <v>325</v>
      </c>
      <c r="B85" s="413" t="s">
        <v>326</v>
      </c>
      <c r="C85" s="301"/>
    </row>
    <row r="86" spans="1:3" s="412" customFormat="1" ht="12" customHeight="1" x14ac:dyDescent="0.25">
      <c r="A86" s="418" t="s">
        <v>327</v>
      </c>
      <c r="B86" s="414" t="s">
        <v>328</v>
      </c>
      <c r="C86" s="301"/>
    </row>
    <row r="87" spans="1:3" s="412" customFormat="1" ht="12" customHeight="1" x14ac:dyDescent="0.25">
      <c r="A87" s="418" t="s">
        <v>329</v>
      </c>
      <c r="B87" s="414" t="s">
        <v>330</v>
      </c>
      <c r="C87" s="301"/>
    </row>
    <row r="88" spans="1:3" s="412" customFormat="1" ht="12" customHeight="1" thickBot="1" x14ac:dyDescent="0.3">
      <c r="A88" s="419" t="s">
        <v>331</v>
      </c>
      <c r="B88" s="293" t="s">
        <v>332</v>
      </c>
      <c r="C88" s="301"/>
    </row>
    <row r="89" spans="1:3" s="412" customFormat="1" ht="12" customHeight="1" thickBot="1" x14ac:dyDescent="0.3">
      <c r="A89" s="460" t="s">
        <v>333</v>
      </c>
      <c r="B89" s="291" t="s">
        <v>474</v>
      </c>
      <c r="C89" s="458"/>
    </row>
    <row r="90" spans="1:3" s="412" customFormat="1" ht="13.5" customHeight="1" thickBot="1" x14ac:dyDescent="0.3">
      <c r="A90" s="460" t="s">
        <v>335</v>
      </c>
      <c r="B90" s="291" t="s">
        <v>334</v>
      </c>
      <c r="C90" s="458"/>
    </row>
    <row r="91" spans="1:3" s="412" customFormat="1" ht="15.75" customHeight="1" thickBot="1" x14ac:dyDescent="0.3">
      <c r="A91" s="460" t="s">
        <v>347</v>
      </c>
      <c r="B91" s="420" t="s">
        <v>477</v>
      </c>
      <c r="C91" s="302">
        <f>+C68+C72+C77+C80+C84+C90+C89</f>
        <v>99584055</v>
      </c>
    </row>
    <row r="92" spans="1:3" s="412" customFormat="1" ht="16.5" customHeight="1" thickBot="1" x14ac:dyDescent="0.3">
      <c r="A92" s="461" t="s">
        <v>476</v>
      </c>
      <c r="B92" s="421" t="s">
        <v>478</v>
      </c>
      <c r="C92" s="302">
        <f>+C67+C91</f>
        <v>267163968</v>
      </c>
    </row>
    <row r="93" spans="1:3" s="412" customFormat="1" ht="11.1" customHeight="1" x14ac:dyDescent="0.25">
      <c r="A93" s="5"/>
      <c r="B93" s="6"/>
      <c r="C93" s="303"/>
    </row>
    <row r="94" spans="1:3" ht="16.5" customHeight="1" x14ac:dyDescent="0.3">
      <c r="A94" s="1545" t="s">
        <v>47</v>
      </c>
      <c r="B94" s="1545"/>
      <c r="C94" s="1545"/>
    </row>
    <row r="95" spans="1:3" s="422" customFormat="1" ht="16.5" customHeight="1" thickBot="1" x14ac:dyDescent="0.35">
      <c r="A95" s="1550" t="s">
        <v>152</v>
      </c>
      <c r="B95" s="1550"/>
      <c r="C95" s="576" t="str">
        <f>C7</f>
        <v>Forintban!</v>
      </c>
    </row>
    <row r="96" spans="1:3" ht="38.1" customHeight="1" thickBot="1" x14ac:dyDescent="0.35">
      <c r="A96" s="561" t="s">
        <v>68</v>
      </c>
      <c r="B96" s="562" t="s">
        <v>48</v>
      </c>
      <c r="C96" s="563" t="str">
        <f>+C8</f>
        <v>2019. évi előirányzat</v>
      </c>
    </row>
    <row r="97" spans="1:3" s="411" customFormat="1" ht="12" customHeight="1" thickBot="1" x14ac:dyDescent="0.25">
      <c r="A97" s="561"/>
      <c r="B97" s="562" t="s">
        <v>492</v>
      </c>
      <c r="C97" s="563" t="s">
        <v>493</v>
      </c>
    </row>
    <row r="98" spans="1:3" ht="12" customHeight="1" thickBot="1" x14ac:dyDescent="0.35">
      <c r="A98" s="22" t="s">
        <v>18</v>
      </c>
      <c r="B98" s="28" t="s">
        <v>436</v>
      </c>
      <c r="C98" s="295">
        <f>C99+C100+C101+C102+C103+C116</f>
        <v>163685707</v>
      </c>
    </row>
    <row r="99" spans="1:3" ht="12" customHeight="1" thickBot="1" x14ac:dyDescent="0.35">
      <c r="A99" s="17" t="s">
        <v>97</v>
      </c>
      <c r="B99" s="10" t="s">
        <v>49</v>
      </c>
      <c r="C99" s="297">
        <f>'KV_9.1.sz.mell'!C94+'KV_9.2.sz.mell'!C47+'KV_9.3.sz.mell'!C46</f>
        <v>64173834</v>
      </c>
    </row>
    <row r="100" spans="1:3" ht="12" customHeight="1" thickBot="1" x14ac:dyDescent="0.35">
      <c r="A100" s="14" t="s">
        <v>98</v>
      </c>
      <c r="B100" s="8" t="s">
        <v>182</v>
      </c>
      <c r="C100" s="297">
        <f>'KV_9.1.sz.mell'!C95+'KV_9.2.sz.mell'!C48+'KV_9.3.sz.mell'!C47</f>
        <v>11669201</v>
      </c>
    </row>
    <row r="101" spans="1:3" ht="12" customHeight="1" x14ac:dyDescent="0.3">
      <c r="A101" s="14" t="s">
        <v>99</v>
      </c>
      <c r="B101" s="8" t="s">
        <v>139</v>
      </c>
      <c r="C101" s="297">
        <f>'KV_9.1.sz.mell'!C96+'KV_9.2.sz.mell'!C49+'KV_9.3.sz.mell'!C48</f>
        <v>83056892</v>
      </c>
    </row>
    <row r="102" spans="1:3" ht="12" customHeight="1" x14ac:dyDescent="0.3">
      <c r="A102" s="14" t="s">
        <v>100</v>
      </c>
      <c r="B102" s="11" t="s">
        <v>183</v>
      </c>
      <c r="C102" s="300">
        <v>700000</v>
      </c>
    </row>
    <row r="103" spans="1:3" ht="12" customHeight="1" x14ac:dyDescent="0.3">
      <c r="A103" s="14" t="s">
        <v>111</v>
      </c>
      <c r="B103" s="19" t="s">
        <v>184</v>
      </c>
      <c r="C103" s="300">
        <v>4085780</v>
      </c>
    </row>
    <row r="104" spans="1:3" ht="12" customHeight="1" x14ac:dyDescent="0.3">
      <c r="A104" s="14" t="s">
        <v>101</v>
      </c>
      <c r="B104" s="8" t="s">
        <v>441</v>
      </c>
      <c r="C104" s="300">
        <v>146100</v>
      </c>
    </row>
    <row r="105" spans="1:3" ht="12" customHeight="1" x14ac:dyDescent="0.3">
      <c r="A105" s="14" t="s">
        <v>102</v>
      </c>
      <c r="B105" s="142" t="s">
        <v>440</v>
      </c>
      <c r="C105" s="300"/>
    </row>
    <row r="106" spans="1:3" ht="12" customHeight="1" x14ac:dyDescent="0.3">
      <c r="A106" s="14" t="s">
        <v>112</v>
      </c>
      <c r="B106" s="142" t="s">
        <v>439</v>
      </c>
      <c r="C106" s="300"/>
    </row>
    <row r="107" spans="1:3" ht="12" customHeight="1" x14ac:dyDescent="0.3">
      <c r="A107" s="14" t="s">
        <v>113</v>
      </c>
      <c r="B107" s="140" t="s">
        <v>350</v>
      </c>
      <c r="C107" s="300"/>
    </row>
    <row r="108" spans="1:3" ht="12" customHeight="1" x14ac:dyDescent="0.3">
      <c r="A108" s="14" t="s">
        <v>114</v>
      </c>
      <c r="B108" s="141" t="s">
        <v>351</v>
      </c>
      <c r="C108" s="300"/>
    </row>
    <row r="109" spans="1:3" ht="12" customHeight="1" x14ac:dyDescent="0.3">
      <c r="A109" s="14" t="s">
        <v>115</v>
      </c>
      <c r="B109" s="141" t="s">
        <v>352</v>
      </c>
      <c r="C109" s="300"/>
    </row>
    <row r="110" spans="1:3" ht="12" customHeight="1" x14ac:dyDescent="0.3">
      <c r="A110" s="14" t="s">
        <v>117</v>
      </c>
      <c r="B110" s="140" t="s">
        <v>353</v>
      </c>
      <c r="C110" s="300">
        <v>2557680</v>
      </c>
    </row>
    <row r="111" spans="1:3" ht="12" customHeight="1" x14ac:dyDescent="0.3">
      <c r="A111" s="14" t="s">
        <v>185</v>
      </c>
      <c r="B111" s="140" t="s">
        <v>354</v>
      </c>
      <c r="C111" s="300"/>
    </row>
    <row r="112" spans="1:3" ht="12" customHeight="1" x14ac:dyDescent="0.3">
      <c r="A112" s="14" t="s">
        <v>348</v>
      </c>
      <c r="B112" s="141" t="s">
        <v>355</v>
      </c>
      <c r="C112" s="300"/>
    </row>
    <row r="113" spans="1:3" ht="12" customHeight="1" x14ac:dyDescent="0.3">
      <c r="A113" s="13" t="s">
        <v>349</v>
      </c>
      <c r="B113" s="142" t="s">
        <v>356</v>
      </c>
      <c r="C113" s="300"/>
    </row>
    <row r="114" spans="1:3" ht="12" customHeight="1" x14ac:dyDescent="0.3">
      <c r="A114" s="14" t="s">
        <v>437</v>
      </c>
      <c r="B114" s="142" t="s">
        <v>357</v>
      </c>
      <c r="C114" s="300"/>
    </row>
    <row r="115" spans="1:3" ht="12" customHeight="1" x14ac:dyDescent="0.3">
      <c r="A115" s="16" t="s">
        <v>438</v>
      </c>
      <c r="B115" s="142" t="s">
        <v>358</v>
      </c>
      <c r="C115" s="300">
        <v>1382000</v>
      </c>
    </row>
    <row r="116" spans="1:3" ht="12" customHeight="1" x14ac:dyDescent="0.3">
      <c r="A116" s="14" t="s">
        <v>442</v>
      </c>
      <c r="B116" s="11" t="s">
        <v>50</v>
      </c>
      <c r="C116" s="298"/>
    </row>
    <row r="117" spans="1:3" ht="12" customHeight="1" x14ac:dyDescent="0.3">
      <c r="A117" s="14" t="s">
        <v>443</v>
      </c>
      <c r="B117" s="8" t="s">
        <v>445</v>
      </c>
      <c r="C117" s="298"/>
    </row>
    <row r="118" spans="1:3" ht="12" customHeight="1" thickBot="1" x14ac:dyDescent="0.35">
      <c r="A118" s="18" t="s">
        <v>444</v>
      </c>
      <c r="B118" s="482" t="s">
        <v>446</v>
      </c>
      <c r="C118" s="304"/>
    </row>
    <row r="119" spans="1:3" ht="12" customHeight="1" thickBot="1" x14ac:dyDescent="0.35">
      <c r="A119" s="479" t="s">
        <v>19</v>
      </c>
      <c r="B119" s="480" t="s">
        <v>359</v>
      </c>
      <c r="C119" s="481">
        <f>+C120+C122+C124</f>
        <v>102840261</v>
      </c>
    </row>
    <row r="120" spans="1:3" ht="12" customHeight="1" x14ac:dyDescent="0.3">
      <c r="A120" s="15" t="s">
        <v>103</v>
      </c>
      <c r="B120" s="8" t="s">
        <v>229</v>
      </c>
      <c r="C120" s="299">
        <f>'KV_9.1.sz.mell'!C115+'KV_9.2.sz.mell'!C53+'KV_9.3.sz.mell'!C52</f>
        <v>78096049</v>
      </c>
    </row>
    <row r="121" spans="1:3" ht="12" customHeight="1" x14ac:dyDescent="0.3">
      <c r="A121" s="15" t="s">
        <v>104</v>
      </c>
      <c r="B121" s="12" t="s">
        <v>363</v>
      </c>
      <c r="C121" s="299">
        <f>'KV_9.1.sz.mell'!C116+'KV_9.2.sz.mell'!C54+'KV_9.3.sz.mell'!C53</f>
        <v>0</v>
      </c>
    </row>
    <row r="122" spans="1:3" ht="12" customHeight="1" x14ac:dyDescent="0.3">
      <c r="A122" s="15" t="s">
        <v>105</v>
      </c>
      <c r="B122" s="12" t="s">
        <v>186</v>
      </c>
      <c r="C122" s="299">
        <f>'KV_9.1.sz.mell'!C117+'KV_9.2.sz.mell'!C55+'KV_9.3.sz.mell'!C54</f>
        <v>24744212</v>
      </c>
    </row>
    <row r="123" spans="1:3" ht="12" customHeight="1" x14ac:dyDescent="0.3">
      <c r="A123" s="15" t="s">
        <v>106</v>
      </c>
      <c r="B123" s="12" t="s">
        <v>364</v>
      </c>
      <c r="C123" s="264"/>
    </row>
    <row r="124" spans="1:3" ht="12" customHeight="1" x14ac:dyDescent="0.3">
      <c r="A124" s="15" t="s">
        <v>107</v>
      </c>
      <c r="B124" s="293" t="s">
        <v>574</v>
      </c>
      <c r="C124" s="264"/>
    </row>
    <row r="125" spans="1:3" ht="12" customHeight="1" x14ac:dyDescent="0.3">
      <c r="A125" s="15" t="s">
        <v>116</v>
      </c>
      <c r="B125" s="292" t="s">
        <v>427</v>
      </c>
      <c r="C125" s="264"/>
    </row>
    <row r="126" spans="1:3" ht="12" customHeight="1" x14ac:dyDescent="0.3">
      <c r="A126" s="15" t="s">
        <v>118</v>
      </c>
      <c r="B126" s="409" t="s">
        <v>369</v>
      </c>
      <c r="C126" s="264"/>
    </row>
    <row r="127" spans="1:3" x14ac:dyDescent="0.3">
      <c r="A127" s="15" t="s">
        <v>187</v>
      </c>
      <c r="B127" s="141" t="s">
        <v>352</v>
      </c>
      <c r="C127" s="264"/>
    </row>
    <row r="128" spans="1:3" ht="12" customHeight="1" x14ac:dyDescent="0.3">
      <c r="A128" s="15" t="s">
        <v>188</v>
      </c>
      <c r="B128" s="141" t="s">
        <v>368</v>
      </c>
      <c r="C128" s="264"/>
    </row>
    <row r="129" spans="1:3" ht="12" customHeight="1" x14ac:dyDescent="0.3">
      <c r="A129" s="15" t="s">
        <v>189</v>
      </c>
      <c r="B129" s="141" t="s">
        <v>367</v>
      </c>
      <c r="C129" s="264"/>
    </row>
    <row r="130" spans="1:3" ht="12" customHeight="1" x14ac:dyDescent="0.3">
      <c r="A130" s="15" t="s">
        <v>360</v>
      </c>
      <c r="B130" s="141" t="s">
        <v>355</v>
      </c>
      <c r="C130" s="264"/>
    </row>
    <row r="131" spans="1:3" ht="12" customHeight="1" x14ac:dyDescent="0.3">
      <c r="A131" s="15" t="s">
        <v>361</v>
      </c>
      <c r="B131" s="141" t="s">
        <v>366</v>
      </c>
      <c r="C131" s="264"/>
    </row>
    <row r="132" spans="1:3" ht="16.2" thickBot="1" x14ac:dyDescent="0.35">
      <c r="A132" s="13" t="s">
        <v>362</v>
      </c>
      <c r="B132" s="141" t="s">
        <v>365</v>
      </c>
      <c r="C132" s="266"/>
    </row>
    <row r="133" spans="1:3" ht="12" customHeight="1" thickBot="1" x14ac:dyDescent="0.35">
      <c r="A133" s="20" t="s">
        <v>20</v>
      </c>
      <c r="B133" s="123" t="s">
        <v>447</v>
      </c>
      <c r="C133" s="296">
        <f>+C98+C119</f>
        <v>266525968</v>
      </c>
    </row>
    <row r="134" spans="1:3" ht="12" customHeight="1" thickBot="1" x14ac:dyDescent="0.35">
      <c r="A134" s="20" t="s">
        <v>21</v>
      </c>
      <c r="B134" s="123" t="s">
        <v>448</v>
      </c>
      <c r="C134" s="296">
        <f>+C135+C136+C137</f>
        <v>638000</v>
      </c>
    </row>
    <row r="135" spans="1:3" ht="12" customHeight="1" x14ac:dyDescent="0.3">
      <c r="A135" s="15" t="s">
        <v>267</v>
      </c>
      <c r="B135" s="12" t="s">
        <v>455</v>
      </c>
      <c r="C135" s="264">
        <v>638000</v>
      </c>
    </row>
    <row r="136" spans="1:3" ht="12" customHeight="1" x14ac:dyDescent="0.3">
      <c r="A136" s="15" t="s">
        <v>268</v>
      </c>
      <c r="B136" s="12" t="s">
        <v>456</v>
      </c>
      <c r="C136" s="264"/>
    </row>
    <row r="137" spans="1:3" ht="12" customHeight="1" thickBot="1" x14ac:dyDescent="0.35">
      <c r="A137" s="13" t="s">
        <v>269</v>
      </c>
      <c r="B137" s="12" t="s">
        <v>457</v>
      </c>
      <c r="C137" s="264"/>
    </row>
    <row r="138" spans="1:3" ht="12" customHeight="1" thickBot="1" x14ac:dyDescent="0.35">
      <c r="A138" s="20" t="s">
        <v>22</v>
      </c>
      <c r="B138" s="123" t="s">
        <v>449</v>
      </c>
      <c r="C138" s="296">
        <f>SUM(C139:C144)</f>
        <v>0</v>
      </c>
    </row>
    <row r="139" spans="1:3" ht="12" customHeight="1" x14ac:dyDescent="0.3">
      <c r="A139" s="15" t="s">
        <v>90</v>
      </c>
      <c r="B139" s="9" t="s">
        <v>458</v>
      </c>
      <c r="C139" s="264"/>
    </row>
    <row r="140" spans="1:3" ht="12" customHeight="1" x14ac:dyDescent="0.3">
      <c r="A140" s="15" t="s">
        <v>91</v>
      </c>
      <c r="B140" s="9" t="s">
        <v>450</v>
      </c>
      <c r="C140" s="264"/>
    </row>
    <row r="141" spans="1:3" ht="12" customHeight="1" x14ac:dyDescent="0.3">
      <c r="A141" s="15" t="s">
        <v>92</v>
      </c>
      <c r="B141" s="9" t="s">
        <v>451</v>
      </c>
      <c r="C141" s="264"/>
    </row>
    <row r="142" spans="1:3" ht="12" customHeight="1" x14ac:dyDescent="0.3">
      <c r="A142" s="15" t="s">
        <v>174</v>
      </c>
      <c r="B142" s="9" t="s">
        <v>452</v>
      </c>
      <c r="C142" s="264"/>
    </row>
    <row r="143" spans="1:3" ht="12" customHeight="1" x14ac:dyDescent="0.3">
      <c r="A143" s="13" t="s">
        <v>175</v>
      </c>
      <c r="B143" s="7" t="s">
        <v>453</v>
      </c>
      <c r="C143" s="266"/>
    </row>
    <row r="144" spans="1:3" ht="12" customHeight="1" thickBot="1" x14ac:dyDescent="0.35">
      <c r="A144" s="18" t="s">
        <v>176</v>
      </c>
      <c r="B144" s="836" t="s">
        <v>454</v>
      </c>
      <c r="C144" s="489"/>
    </row>
    <row r="145" spans="1:9" ht="12" customHeight="1" thickBot="1" x14ac:dyDescent="0.35">
      <c r="A145" s="20" t="s">
        <v>23</v>
      </c>
      <c r="B145" s="123" t="s">
        <v>462</v>
      </c>
      <c r="C145" s="302">
        <f>+C146+C147+C148+C149</f>
        <v>0</v>
      </c>
    </row>
    <row r="146" spans="1:9" ht="12" customHeight="1" x14ac:dyDescent="0.3">
      <c r="A146" s="15" t="s">
        <v>93</v>
      </c>
      <c r="B146" s="9" t="s">
        <v>370</v>
      </c>
      <c r="C146" s="264"/>
    </row>
    <row r="147" spans="1:9" ht="12" customHeight="1" x14ac:dyDescent="0.3">
      <c r="A147" s="15" t="s">
        <v>94</v>
      </c>
      <c r="B147" s="9" t="s">
        <v>371</v>
      </c>
      <c r="C147" s="264"/>
    </row>
    <row r="148" spans="1:9" ht="12" customHeight="1" x14ac:dyDescent="0.3">
      <c r="A148" s="13" t="s">
        <v>287</v>
      </c>
      <c r="B148" s="7" t="s">
        <v>1123</v>
      </c>
      <c r="C148" s="266"/>
    </row>
    <row r="149" spans="1:9" ht="12" customHeight="1" thickBot="1" x14ac:dyDescent="0.35">
      <c r="A149" s="18" t="s">
        <v>288</v>
      </c>
      <c r="B149" s="836" t="s">
        <v>389</v>
      </c>
      <c r="C149" s="489"/>
    </row>
    <row r="150" spans="1:9" ht="12" customHeight="1" thickBot="1" x14ac:dyDescent="0.35">
      <c r="A150" s="20" t="s">
        <v>24</v>
      </c>
      <c r="B150" s="123" t="s">
        <v>464</v>
      </c>
      <c r="C150" s="305">
        <f>SUM(C151:C155)</f>
        <v>0</v>
      </c>
    </row>
    <row r="151" spans="1:9" ht="12" customHeight="1" x14ac:dyDescent="0.3">
      <c r="A151" s="15" t="s">
        <v>95</v>
      </c>
      <c r="B151" s="9" t="s">
        <v>459</v>
      </c>
      <c r="C151" s="264"/>
    </row>
    <row r="152" spans="1:9" ht="12" customHeight="1" x14ac:dyDescent="0.3">
      <c r="A152" s="15" t="s">
        <v>96</v>
      </c>
      <c r="B152" s="9" t="s">
        <v>466</v>
      </c>
      <c r="C152" s="264"/>
    </row>
    <row r="153" spans="1:9" ht="12" customHeight="1" x14ac:dyDescent="0.3">
      <c r="A153" s="15" t="s">
        <v>299</v>
      </c>
      <c r="B153" s="9" t="s">
        <v>461</v>
      </c>
      <c r="C153" s="264"/>
    </row>
    <row r="154" spans="1:9" ht="12" customHeight="1" x14ac:dyDescent="0.3">
      <c r="A154" s="15" t="s">
        <v>300</v>
      </c>
      <c r="B154" s="9" t="s">
        <v>517</v>
      </c>
      <c r="C154" s="264"/>
    </row>
    <row r="155" spans="1:9" ht="12" customHeight="1" thickBot="1" x14ac:dyDescent="0.35">
      <c r="A155" s="15" t="s">
        <v>465</v>
      </c>
      <c r="B155" s="9" t="s">
        <v>468</v>
      </c>
      <c r="C155" s="264"/>
    </row>
    <row r="156" spans="1:9" ht="12" customHeight="1" thickBot="1" x14ac:dyDescent="0.35">
      <c r="A156" s="20" t="s">
        <v>25</v>
      </c>
      <c r="B156" s="123" t="s">
        <v>469</v>
      </c>
      <c r="C156" s="483"/>
    </row>
    <row r="157" spans="1:9" ht="12" customHeight="1" thickBot="1" x14ac:dyDescent="0.35">
      <c r="A157" s="20" t="s">
        <v>26</v>
      </c>
      <c r="B157" s="123" t="s">
        <v>470</v>
      </c>
      <c r="C157" s="483"/>
    </row>
    <row r="158" spans="1:9" ht="15.15" customHeight="1" thickBot="1" x14ac:dyDescent="0.35">
      <c r="A158" s="20" t="s">
        <v>27</v>
      </c>
      <c r="B158" s="123" t="s">
        <v>472</v>
      </c>
      <c r="C158" s="570">
        <f>+C134+C138+C145+C150+C156+C157</f>
        <v>638000</v>
      </c>
      <c r="F158" s="424"/>
      <c r="G158" s="425"/>
      <c r="H158" s="425"/>
      <c r="I158" s="425"/>
    </row>
    <row r="159" spans="1:9" s="412" customFormat="1" ht="17.25" customHeight="1" thickBot="1" x14ac:dyDescent="0.3">
      <c r="A159" s="294" t="s">
        <v>28</v>
      </c>
      <c r="B159" s="571" t="s">
        <v>471</v>
      </c>
      <c r="C159" s="570">
        <f>+C133+C158</f>
        <v>267163968</v>
      </c>
    </row>
    <row r="160" spans="1:9" ht="15.9" customHeight="1" x14ac:dyDescent="0.3">
      <c r="A160" s="634"/>
      <c r="B160" s="634"/>
      <c r="C160" s="635">
        <f>C92-C159</f>
        <v>0</v>
      </c>
    </row>
    <row r="161" spans="1:4" x14ac:dyDescent="0.3">
      <c r="A161" s="1551" t="s">
        <v>372</v>
      </c>
      <c r="B161" s="1551"/>
      <c r="C161" s="1551"/>
    </row>
    <row r="162" spans="1:4" ht="15.15" customHeight="1" thickBot="1" x14ac:dyDescent="0.35">
      <c r="A162" s="1544" t="s">
        <v>153</v>
      </c>
      <c r="B162" s="1544"/>
      <c r="C162" s="577" t="str">
        <f>C95</f>
        <v>Forintban!</v>
      </c>
    </row>
    <row r="163" spans="1:4" ht="13.5" customHeight="1" thickBot="1" x14ac:dyDescent="0.35">
      <c r="A163" s="20">
        <v>1</v>
      </c>
      <c r="B163" s="27" t="s">
        <v>473</v>
      </c>
      <c r="C163" s="296">
        <f>+C67-C133</f>
        <v>-98946055</v>
      </c>
      <c r="D163" s="426"/>
    </row>
    <row r="164" spans="1:4" ht="27.75" customHeight="1" thickBot="1" x14ac:dyDescent="0.35">
      <c r="A164" s="20" t="s">
        <v>19</v>
      </c>
      <c r="B164" s="27" t="s">
        <v>479</v>
      </c>
      <c r="C164" s="296">
        <f>C91-C158</f>
        <v>98946055</v>
      </c>
    </row>
  </sheetData>
  <mergeCells count="7">
    <mergeCell ref="A162:B162"/>
    <mergeCell ref="A94:C94"/>
    <mergeCell ref="B1:C1"/>
    <mergeCell ref="A6:C6"/>
    <mergeCell ref="A7:B7"/>
    <mergeCell ref="A95:B95"/>
    <mergeCell ref="A161:C161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63" fitToHeight="2" orientation="portrait" r:id="rId1"/>
  <headerFooter alignWithMargins="0"/>
  <rowBreaks count="1" manualBreakCount="1">
    <brk id="92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theme="3"/>
  </sheetPr>
  <dimension ref="A1:O166"/>
  <sheetViews>
    <sheetView view="pageBreakPreview" zoomScaleNormal="100" zoomScaleSheetLayoutView="100" workbookViewId="0">
      <selection activeCell="D10" sqref="D10"/>
    </sheetView>
  </sheetViews>
  <sheetFormatPr defaultColWidth="9.33203125" defaultRowHeight="15.6" x14ac:dyDescent="0.3"/>
  <cols>
    <col min="1" max="1" width="7.44140625" style="379" customWidth="1"/>
    <col min="2" max="2" width="59.6640625" style="379" customWidth="1"/>
    <col min="3" max="3" width="14.77734375" style="380" customWidth="1"/>
    <col min="4" max="11" width="14.77734375" style="410" customWidth="1"/>
    <col min="12" max="16384" width="9.33203125" style="410"/>
  </cols>
  <sheetData>
    <row r="1" spans="1:11" x14ac:dyDescent="0.3">
      <c r="A1" s="626"/>
      <c r="B1" s="1644" t="str">
        <f>CONCATENATE("1.1. melléklet ",RM_ALAPADATOK!A7," ",RM_ALAPADATOK!B7," ",RM_ALAPADATOK!C7," ",RM_ALAPADATOK!D7," ",RM_ALAPADATOK!E7," ",RM_ALAPADATOK!F7," ",RM_ALAPADATOK!G7," ",RM_ALAPADATOK!H7)</f>
        <v>1.1. melléklet a … / 2019 ( VI. ) önkormányzati rendelethez</v>
      </c>
      <c r="C1" s="1645"/>
      <c r="D1" s="1645"/>
      <c r="E1" s="1645"/>
      <c r="F1" s="1645"/>
      <c r="G1" s="1645"/>
      <c r="H1" s="1645"/>
      <c r="I1" s="1645"/>
      <c r="J1" s="1645"/>
      <c r="K1" s="1645"/>
    </row>
    <row r="2" spans="1:11" x14ac:dyDescent="0.3">
      <c r="A2" s="626"/>
      <c r="B2" s="626"/>
      <c r="C2" s="630"/>
      <c r="D2" s="671"/>
      <c r="E2" s="671"/>
      <c r="F2" s="671"/>
      <c r="G2" s="671"/>
      <c r="H2" s="671"/>
      <c r="I2" s="671"/>
      <c r="J2" s="671"/>
      <c r="K2" s="671"/>
    </row>
    <row r="3" spans="1:11" x14ac:dyDescent="0.3">
      <c r="A3" s="1646" t="str">
        <f>CONCATENATE(RM_ALAPADATOK!A4)</f>
        <v/>
      </c>
      <c r="B3" s="1646"/>
      <c r="C3" s="1647"/>
      <c r="D3" s="1646"/>
      <c r="E3" s="1646"/>
      <c r="F3" s="1646"/>
      <c r="G3" s="1646"/>
      <c r="H3" s="1646"/>
      <c r="I3" s="1646"/>
      <c r="J3" s="1646"/>
      <c r="K3" s="1646"/>
    </row>
    <row r="4" spans="1:11" x14ac:dyDescent="0.3">
      <c r="A4" s="1646" t="s">
        <v>731</v>
      </c>
      <c r="B4" s="1646"/>
      <c r="C4" s="1647"/>
      <c r="D4" s="1646"/>
      <c r="E4" s="1646"/>
      <c r="F4" s="1646"/>
      <c r="G4" s="1646"/>
      <c r="H4" s="1646"/>
      <c r="I4" s="1646"/>
      <c r="J4" s="1646"/>
      <c r="K4" s="1646"/>
    </row>
    <row r="5" spans="1:11" x14ac:dyDescent="0.3">
      <c r="A5" s="626"/>
      <c r="B5" s="626"/>
      <c r="C5" s="630"/>
      <c r="D5" s="671"/>
      <c r="E5" s="671"/>
      <c r="F5" s="671"/>
      <c r="G5" s="671"/>
      <c r="H5" s="671"/>
      <c r="I5" s="671"/>
      <c r="J5" s="671"/>
      <c r="K5" s="671"/>
    </row>
    <row r="6" spans="1:11" ht="15.9" customHeight="1" x14ac:dyDescent="0.3">
      <c r="A6" s="1548" t="s">
        <v>15</v>
      </c>
      <c r="B6" s="1548"/>
      <c r="C6" s="1548"/>
      <c r="D6" s="1548"/>
      <c r="E6" s="1548"/>
      <c r="F6" s="1548"/>
      <c r="G6" s="1548"/>
      <c r="H6" s="1548"/>
      <c r="I6" s="1548"/>
      <c r="J6" s="1548"/>
      <c r="K6" s="1548"/>
    </row>
    <row r="7" spans="1:11" ht="15.9" customHeight="1" thickBot="1" x14ac:dyDescent="0.35">
      <c r="A7" s="1549" t="s">
        <v>151</v>
      </c>
      <c r="B7" s="1549"/>
      <c r="C7" s="672"/>
      <c r="D7" s="671"/>
      <c r="E7" s="671"/>
      <c r="F7" s="671"/>
      <c r="G7" s="671"/>
      <c r="H7" s="671"/>
      <c r="I7" s="671"/>
      <c r="J7" s="671"/>
      <c r="K7" s="672" t="s">
        <v>563</v>
      </c>
    </row>
    <row r="8" spans="1:11" x14ac:dyDescent="0.3">
      <c r="A8" s="1648" t="s">
        <v>68</v>
      </c>
      <c r="B8" s="1650" t="s">
        <v>17</v>
      </c>
      <c r="C8" s="1652" t="str">
        <f>+CONCATENATE(LEFT(RM_ÖSSZEFÜGGÉSEK!A6,4),". évi")</f>
        <v>2019. évi</v>
      </c>
      <c r="D8" s="1653"/>
      <c r="E8" s="1654"/>
      <c r="F8" s="1654"/>
      <c r="G8" s="1654"/>
      <c r="H8" s="1654"/>
      <c r="I8" s="1654"/>
      <c r="J8" s="1654"/>
      <c r="K8" s="1655"/>
    </row>
    <row r="9" spans="1:11" ht="34.799999999999997" thickBot="1" x14ac:dyDescent="0.35">
      <c r="A9" s="1649"/>
      <c r="B9" s="1651"/>
      <c r="C9" s="673" t="s">
        <v>732</v>
      </c>
      <c r="D9" s="674" t="s">
        <v>1133</v>
      </c>
      <c r="E9" s="674" t="s">
        <v>1074</v>
      </c>
      <c r="F9" s="674" t="s">
        <v>1074</v>
      </c>
      <c r="G9" s="674" t="s">
        <v>1074</v>
      </c>
      <c r="H9" s="674" t="s">
        <v>1074</v>
      </c>
      <c r="I9" s="674" t="s">
        <v>1074</v>
      </c>
      <c r="J9" s="675" t="s">
        <v>733</v>
      </c>
      <c r="K9" s="676" t="s">
        <v>734</v>
      </c>
    </row>
    <row r="10" spans="1:11" s="411" customFormat="1" ht="12" customHeight="1" thickBot="1" x14ac:dyDescent="0.25">
      <c r="A10" s="406" t="s">
        <v>492</v>
      </c>
      <c r="B10" s="407" t="s">
        <v>493</v>
      </c>
      <c r="C10" s="677" t="s">
        <v>494</v>
      </c>
      <c r="D10" s="677" t="s">
        <v>496</v>
      </c>
      <c r="E10" s="678" t="s">
        <v>495</v>
      </c>
      <c r="F10" s="678" t="s">
        <v>497</v>
      </c>
      <c r="G10" s="678" t="s">
        <v>498</v>
      </c>
      <c r="H10" s="678" t="s">
        <v>499</v>
      </c>
      <c r="I10" s="678" t="s">
        <v>735</v>
      </c>
      <c r="J10" s="678" t="s">
        <v>736</v>
      </c>
      <c r="K10" s="679" t="s">
        <v>737</v>
      </c>
    </row>
    <row r="11" spans="1:11" s="412" customFormat="1" ht="12" customHeight="1" thickBot="1" x14ac:dyDescent="0.3">
      <c r="A11" s="20" t="s">
        <v>18</v>
      </c>
      <c r="B11" s="21" t="s">
        <v>251</v>
      </c>
      <c r="C11" s="395">
        <f>'KV_1.1.sz.mell.'!C10</f>
        <v>57122434</v>
      </c>
      <c r="D11" s="395">
        <f t="shared" ref="D11:K11" si="0">+D12+D13+D14+D15+D16+D17</f>
        <v>3543319</v>
      </c>
      <c r="E11" s="395">
        <f t="shared" si="0"/>
        <v>0</v>
      </c>
      <c r="F11" s="395">
        <f t="shared" si="0"/>
        <v>0</v>
      </c>
      <c r="G11" s="395">
        <f t="shared" si="0"/>
        <v>0</v>
      </c>
      <c r="H11" s="395">
        <f t="shared" si="0"/>
        <v>0</v>
      </c>
      <c r="I11" s="395">
        <f t="shared" si="0"/>
        <v>0</v>
      </c>
      <c r="J11" s="395">
        <f t="shared" si="0"/>
        <v>3543319</v>
      </c>
      <c r="K11" s="263">
        <f t="shared" si="0"/>
        <v>60665753</v>
      </c>
    </row>
    <row r="12" spans="1:11" s="412" customFormat="1" ht="12" customHeight="1" x14ac:dyDescent="0.25">
      <c r="A12" s="15" t="s">
        <v>97</v>
      </c>
      <c r="B12" s="413" t="s">
        <v>252</v>
      </c>
      <c r="C12" s="680">
        <f>'KV_1.1.sz.mell.'!C11</f>
        <v>9645910</v>
      </c>
      <c r="D12" s="397">
        <v>133771</v>
      </c>
      <c r="E12" s="397"/>
      <c r="F12" s="397"/>
      <c r="G12" s="397"/>
      <c r="H12" s="397"/>
      <c r="I12" s="397"/>
      <c r="J12" s="680">
        <f t="shared" ref="J12:J17" si="1">D12+E12+F12+G12+H12+I12</f>
        <v>133771</v>
      </c>
      <c r="K12" s="681">
        <f t="shared" ref="K12:K17" si="2">C12+J12</f>
        <v>9779681</v>
      </c>
    </row>
    <row r="13" spans="1:11" s="412" customFormat="1" ht="12" customHeight="1" x14ac:dyDescent="0.25">
      <c r="A13" s="14" t="s">
        <v>98</v>
      </c>
      <c r="B13" s="414" t="s">
        <v>253</v>
      </c>
      <c r="C13" s="698">
        <f>'KV_1.1.sz.mell.'!C12</f>
        <v>30141200</v>
      </c>
      <c r="D13" s="396">
        <v>98566</v>
      </c>
      <c r="E13" s="397"/>
      <c r="F13" s="397"/>
      <c r="G13" s="397"/>
      <c r="H13" s="397"/>
      <c r="I13" s="397"/>
      <c r="J13" s="680">
        <f t="shared" si="1"/>
        <v>98566</v>
      </c>
      <c r="K13" s="681">
        <f t="shared" si="2"/>
        <v>30239766</v>
      </c>
    </row>
    <row r="14" spans="1:11" s="412" customFormat="1" ht="12" customHeight="1" x14ac:dyDescent="0.25">
      <c r="A14" s="14" t="s">
        <v>99</v>
      </c>
      <c r="B14" s="414" t="s">
        <v>254</v>
      </c>
      <c r="C14" s="698">
        <f>'KV_1.1.sz.mell.'!C13</f>
        <v>15535324</v>
      </c>
      <c r="D14" s="396">
        <v>1674918</v>
      </c>
      <c r="E14" s="397"/>
      <c r="F14" s="397"/>
      <c r="G14" s="397"/>
      <c r="H14" s="397"/>
      <c r="I14" s="397"/>
      <c r="J14" s="680">
        <f t="shared" si="1"/>
        <v>1674918</v>
      </c>
      <c r="K14" s="681">
        <f t="shared" si="2"/>
        <v>17210242</v>
      </c>
    </row>
    <row r="15" spans="1:11" s="412" customFormat="1" ht="12" customHeight="1" x14ac:dyDescent="0.25">
      <c r="A15" s="14" t="s">
        <v>100</v>
      </c>
      <c r="B15" s="414" t="s">
        <v>255</v>
      </c>
      <c r="C15" s="698">
        <f>'KV_1.1.sz.mell.'!C14</f>
        <v>1800000</v>
      </c>
      <c r="D15" s="396">
        <v>244924</v>
      </c>
      <c r="E15" s="397"/>
      <c r="F15" s="397"/>
      <c r="G15" s="397"/>
      <c r="H15" s="397"/>
      <c r="I15" s="397"/>
      <c r="J15" s="680">
        <f t="shared" si="1"/>
        <v>244924</v>
      </c>
      <c r="K15" s="681">
        <f t="shared" si="2"/>
        <v>2044924</v>
      </c>
    </row>
    <row r="16" spans="1:11" s="412" customFormat="1" ht="12" customHeight="1" x14ac:dyDescent="0.25">
      <c r="A16" s="14" t="s">
        <v>147</v>
      </c>
      <c r="B16" s="292" t="s">
        <v>431</v>
      </c>
      <c r="C16" s="698">
        <f>'KV_1.1.sz.mell.'!C15</f>
        <v>0</v>
      </c>
      <c r="D16" s="396">
        <v>1391140</v>
      </c>
      <c r="E16" s="397"/>
      <c r="F16" s="397"/>
      <c r="G16" s="397"/>
      <c r="H16" s="397"/>
      <c r="I16" s="397"/>
      <c r="J16" s="680">
        <f t="shared" si="1"/>
        <v>1391140</v>
      </c>
      <c r="K16" s="681">
        <f t="shared" si="2"/>
        <v>1391140</v>
      </c>
    </row>
    <row r="17" spans="1:11" s="412" customFormat="1" ht="12" customHeight="1" thickBot="1" x14ac:dyDescent="0.3">
      <c r="A17" s="16" t="s">
        <v>101</v>
      </c>
      <c r="B17" s="293" t="s">
        <v>432</v>
      </c>
      <c r="C17" s="698">
        <f>'KV_1.1.sz.mell.'!C16</f>
        <v>0</v>
      </c>
      <c r="D17" s="396"/>
      <c r="E17" s="397"/>
      <c r="F17" s="397"/>
      <c r="G17" s="397"/>
      <c r="H17" s="397"/>
      <c r="I17" s="397"/>
      <c r="J17" s="680">
        <f t="shared" si="1"/>
        <v>0</v>
      </c>
      <c r="K17" s="681">
        <f t="shared" si="2"/>
        <v>0</v>
      </c>
    </row>
    <row r="18" spans="1:11" s="412" customFormat="1" ht="12" customHeight="1" thickBot="1" x14ac:dyDescent="0.3">
      <c r="A18" s="20" t="s">
        <v>19</v>
      </c>
      <c r="B18" s="291" t="s">
        <v>256</v>
      </c>
      <c r="C18" s="395">
        <f>'KV_1.1.sz.mell.'!C17</f>
        <v>17839904</v>
      </c>
      <c r="D18" s="395">
        <f t="shared" ref="D18:K18" si="3">+D19+D20+D21+D22+D23</f>
        <v>5727135</v>
      </c>
      <c r="E18" s="395">
        <f t="shared" si="3"/>
        <v>0</v>
      </c>
      <c r="F18" s="395">
        <f t="shared" si="3"/>
        <v>0</v>
      </c>
      <c r="G18" s="395">
        <f t="shared" si="3"/>
        <v>0</v>
      </c>
      <c r="H18" s="395">
        <f t="shared" si="3"/>
        <v>0</v>
      </c>
      <c r="I18" s="395">
        <f t="shared" si="3"/>
        <v>0</v>
      </c>
      <c r="J18" s="395">
        <f t="shared" si="3"/>
        <v>5727135</v>
      </c>
      <c r="K18" s="263">
        <f t="shared" si="3"/>
        <v>23567039</v>
      </c>
    </row>
    <row r="19" spans="1:11" s="412" customFormat="1" ht="12" customHeight="1" x14ac:dyDescent="0.25">
      <c r="A19" s="15" t="s">
        <v>103</v>
      </c>
      <c r="B19" s="413" t="s">
        <v>257</v>
      </c>
      <c r="C19" s="680">
        <f>'KV_1.1.sz.mell.'!C18</f>
        <v>0</v>
      </c>
      <c r="D19" s="397"/>
      <c r="E19" s="397"/>
      <c r="F19" s="397"/>
      <c r="G19" s="397"/>
      <c r="H19" s="397"/>
      <c r="I19" s="397"/>
      <c r="J19" s="680">
        <f t="shared" ref="J19:J24" si="4">D19+E19+F19+G19+H19+I19</f>
        <v>0</v>
      </c>
      <c r="K19" s="681">
        <f t="shared" ref="K19:K24" si="5">C19+J19</f>
        <v>0</v>
      </c>
    </row>
    <row r="20" spans="1:11" s="412" customFormat="1" ht="12" customHeight="1" x14ac:dyDescent="0.25">
      <c r="A20" s="14" t="s">
        <v>104</v>
      </c>
      <c r="B20" s="414" t="s">
        <v>258</v>
      </c>
      <c r="C20" s="698">
        <f>'KV_1.1.sz.mell.'!C19</f>
        <v>0</v>
      </c>
      <c r="D20" s="396"/>
      <c r="E20" s="397"/>
      <c r="F20" s="397"/>
      <c r="G20" s="397"/>
      <c r="H20" s="397"/>
      <c r="I20" s="397"/>
      <c r="J20" s="680">
        <f t="shared" si="4"/>
        <v>0</v>
      </c>
      <c r="K20" s="681">
        <f t="shared" si="5"/>
        <v>0</v>
      </c>
    </row>
    <row r="21" spans="1:11" s="412" customFormat="1" ht="12" customHeight="1" x14ac:dyDescent="0.25">
      <c r="A21" s="14" t="s">
        <v>105</v>
      </c>
      <c r="B21" s="414" t="s">
        <v>421</v>
      </c>
      <c r="C21" s="698">
        <f>'KV_1.1.sz.mell.'!C20</f>
        <v>0</v>
      </c>
      <c r="D21" s="396"/>
      <c r="E21" s="397"/>
      <c r="F21" s="397"/>
      <c r="G21" s="397"/>
      <c r="H21" s="397"/>
      <c r="I21" s="397"/>
      <c r="J21" s="680">
        <f t="shared" si="4"/>
        <v>0</v>
      </c>
      <c r="K21" s="681">
        <f t="shared" si="5"/>
        <v>0</v>
      </c>
    </row>
    <row r="22" spans="1:11" s="412" customFormat="1" ht="12" customHeight="1" x14ac:dyDescent="0.25">
      <c r="A22" s="14" t="s">
        <v>106</v>
      </c>
      <c r="B22" s="414" t="s">
        <v>422</v>
      </c>
      <c r="C22" s="698">
        <f>'KV_1.1.sz.mell.'!C21</f>
        <v>0</v>
      </c>
      <c r="D22" s="396"/>
      <c r="E22" s="397"/>
      <c r="F22" s="397"/>
      <c r="G22" s="397"/>
      <c r="H22" s="397"/>
      <c r="I22" s="397"/>
      <c r="J22" s="680">
        <f t="shared" si="4"/>
        <v>0</v>
      </c>
      <c r="K22" s="681">
        <f t="shared" si="5"/>
        <v>0</v>
      </c>
    </row>
    <row r="23" spans="1:11" s="412" customFormat="1" ht="12" customHeight="1" x14ac:dyDescent="0.25">
      <c r="A23" s="14" t="s">
        <v>107</v>
      </c>
      <c r="B23" s="414" t="s">
        <v>259</v>
      </c>
      <c r="C23" s="698">
        <f>'KV_1.1.sz.mell.'!C22</f>
        <v>17839904</v>
      </c>
      <c r="D23" s="396">
        <v>5727135</v>
      </c>
      <c r="E23" s="397"/>
      <c r="F23" s="397"/>
      <c r="G23" s="397"/>
      <c r="H23" s="397"/>
      <c r="I23" s="397"/>
      <c r="J23" s="680">
        <f t="shared" si="4"/>
        <v>5727135</v>
      </c>
      <c r="K23" s="681">
        <f t="shared" si="5"/>
        <v>23567039</v>
      </c>
    </row>
    <row r="24" spans="1:11" s="412" customFormat="1" ht="12" customHeight="1" thickBot="1" x14ac:dyDescent="0.3">
      <c r="A24" s="16" t="s">
        <v>116</v>
      </c>
      <c r="B24" s="293" t="s">
        <v>260</v>
      </c>
      <c r="C24" s="700">
        <f>'KV_1.1.sz.mell.'!C23</f>
        <v>0</v>
      </c>
      <c r="D24" s="398"/>
      <c r="E24" s="682"/>
      <c r="F24" s="682"/>
      <c r="G24" s="682"/>
      <c r="H24" s="682"/>
      <c r="I24" s="682"/>
      <c r="J24" s="680">
        <f t="shared" si="4"/>
        <v>0</v>
      </c>
      <c r="K24" s="681">
        <f t="shared" si="5"/>
        <v>0</v>
      </c>
    </row>
    <row r="25" spans="1:11" s="412" customFormat="1" ht="12" customHeight="1" thickBot="1" x14ac:dyDescent="0.3">
      <c r="A25" s="20" t="s">
        <v>20</v>
      </c>
      <c r="B25" s="21" t="s">
        <v>261</v>
      </c>
      <c r="C25" s="395">
        <f>'KV_1.1.sz.mell.'!C24</f>
        <v>58244872</v>
      </c>
      <c r="D25" s="395">
        <f t="shared" ref="D25:K25" si="6">+D26+D27+D28+D29+D30</f>
        <v>31592810</v>
      </c>
      <c r="E25" s="395">
        <f t="shared" si="6"/>
        <v>0</v>
      </c>
      <c r="F25" s="395">
        <f t="shared" si="6"/>
        <v>0</v>
      </c>
      <c r="G25" s="395">
        <f t="shared" si="6"/>
        <v>0</v>
      </c>
      <c r="H25" s="395">
        <f t="shared" si="6"/>
        <v>0</v>
      </c>
      <c r="I25" s="395">
        <f t="shared" si="6"/>
        <v>0</v>
      </c>
      <c r="J25" s="395">
        <f t="shared" si="6"/>
        <v>31592810</v>
      </c>
      <c r="K25" s="263">
        <f t="shared" si="6"/>
        <v>89837682</v>
      </c>
    </row>
    <row r="26" spans="1:11" s="412" customFormat="1" ht="12" customHeight="1" x14ac:dyDescent="0.25">
      <c r="A26" s="15" t="s">
        <v>86</v>
      </c>
      <c r="B26" s="413" t="s">
        <v>262</v>
      </c>
      <c r="C26" s="680">
        <f>'KV_1.1.sz.mell.'!C25</f>
        <v>0</v>
      </c>
      <c r="D26" s="397">
        <v>31592810</v>
      </c>
      <c r="E26" s="397"/>
      <c r="F26" s="397"/>
      <c r="G26" s="397"/>
      <c r="H26" s="397"/>
      <c r="I26" s="397"/>
      <c r="J26" s="680">
        <f t="shared" ref="J26:J31" si="7">D26+E26+F26+G26+H26+I26</f>
        <v>31592810</v>
      </c>
      <c r="K26" s="681">
        <f t="shared" ref="K26:K31" si="8">C26+J26</f>
        <v>31592810</v>
      </c>
    </row>
    <row r="27" spans="1:11" s="412" customFormat="1" ht="12" customHeight="1" x14ac:dyDescent="0.25">
      <c r="A27" s="14" t="s">
        <v>87</v>
      </c>
      <c r="B27" s="414" t="s">
        <v>263</v>
      </c>
      <c r="C27" s="698">
        <f>'KV_1.1.sz.mell.'!C26</f>
        <v>0</v>
      </c>
      <c r="D27" s="396"/>
      <c r="E27" s="397"/>
      <c r="F27" s="397"/>
      <c r="G27" s="397"/>
      <c r="H27" s="397"/>
      <c r="I27" s="397"/>
      <c r="J27" s="680">
        <f t="shared" si="7"/>
        <v>0</v>
      </c>
      <c r="K27" s="681">
        <f t="shared" si="8"/>
        <v>0</v>
      </c>
    </row>
    <row r="28" spans="1:11" s="412" customFormat="1" ht="12" customHeight="1" x14ac:dyDescent="0.25">
      <c r="A28" s="14" t="s">
        <v>88</v>
      </c>
      <c r="B28" s="414" t="s">
        <v>423</v>
      </c>
      <c r="C28" s="698">
        <f>'KV_1.1.sz.mell.'!C27</f>
        <v>0</v>
      </c>
      <c r="D28" s="396"/>
      <c r="E28" s="397"/>
      <c r="F28" s="397"/>
      <c r="G28" s="397"/>
      <c r="H28" s="397"/>
      <c r="I28" s="397"/>
      <c r="J28" s="680">
        <f t="shared" si="7"/>
        <v>0</v>
      </c>
      <c r="K28" s="681">
        <f t="shared" si="8"/>
        <v>0</v>
      </c>
    </row>
    <row r="29" spans="1:11" s="412" customFormat="1" ht="12" customHeight="1" x14ac:dyDescent="0.25">
      <c r="A29" s="14" t="s">
        <v>89</v>
      </c>
      <c r="B29" s="414" t="s">
        <v>424</v>
      </c>
      <c r="C29" s="698">
        <f>'KV_1.1.sz.mell.'!C28</f>
        <v>0</v>
      </c>
      <c r="D29" s="396"/>
      <c r="E29" s="397"/>
      <c r="F29" s="397"/>
      <c r="G29" s="397"/>
      <c r="H29" s="397"/>
      <c r="I29" s="397"/>
      <c r="J29" s="680">
        <f t="shared" si="7"/>
        <v>0</v>
      </c>
      <c r="K29" s="681">
        <f t="shared" si="8"/>
        <v>0</v>
      </c>
    </row>
    <row r="30" spans="1:11" s="412" customFormat="1" ht="12" customHeight="1" x14ac:dyDescent="0.25">
      <c r="A30" s="14" t="s">
        <v>170</v>
      </c>
      <c r="B30" s="414" t="s">
        <v>264</v>
      </c>
      <c r="C30" s="698">
        <f>'KV_1.1.sz.mell.'!C29</f>
        <v>58244872</v>
      </c>
      <c r="D30" s="396"/>
      <c r="E30" s="397"/>
      <c r="F30" s="397"/>
      <c r="G30" s="397"/>
      <c r="H30" s="397"/>
      <c r="I30" s="397"/>
      <c r="J30" s="680">
        <f t="shared" si="7"/>
        <v>0</v>
      </c>
      <c r="K30" s="681">
        <f t="shared" si="8"/>
        <v>58244872</v>
      </c>
    </row>
    <row r="31" spans="1:11" s="412" customFormat="1" ht="12" customHeight="1" thickBot="1" x14ac:dyDescent="0.3">
      <c r="A31" s="16" t="s">
        <v>171</v>
      </c>
      <c r="B31" s="415" t="s">
        <v>265</v>
      </c>
      <c r="C31" s="700">
        <f>'KV_1.1.sz.mell.'!C30</f>
        <v>58244872</v>
      </c>
      <c r="D31" s="398"/>
      <c r="E31" s="682"/>
      <c r="F31" s="682"/>
      <c r="G31" s="682"/>
      <c r="H31" s="682"/>
      <c r="I31" s="682"/>
      <c r="J31" s="683">
        <f t="shared" si="7"/>
        <v>0</v>
      </c>
      <c r="K31" s="681">
        <f t="shared" si="8"/>
        <v>58244872</v>
      </c>
    </row>
    <row r="32" spans="1:11" s="412" customFormat="1" ht="12" customHeight="1" thickBot="1" x14ac:dyDescent="0.3">
      <c r="A32" s="20" t="s">
        <v>172</v>
      </c>
      <c r="B32" s="21" t="s">
        <v>559</v>
      </c>
      <c r="C32" s="402">
        <f>'KV_1.1.sz.mell.'!C31</f>
        <v>6675000</v>
      </c>
      <c r="D32" s="402">
        <f t="shared" ref="D32:J32" si="9">+D33+D34+D35+D36+D37+D38+D39</f>
        <v>805561</v>
      </c>
      <c r="E32" s="402">
        <f t="shared" si="9"/>
        <v>0</v>
      </c>
      <c r="F32" s="402">
        <f t="shared" si="9"/>
        <v>0</v>
      </c>
      <c r="G32" s="402">
        <f t="shared" si="9"/>
        <v>0</v>
      </c>
      <c r="H32" s="402">
        <f t="shared" si="9"/>
        <v>0</v>
      </c>
      <c r="I32" s="402">
        <f t="shared" si="9"/>
        <v>0</v>
      </c>
      <c r="J32" s="402">
        <f t="shared" si="9"/>
        <v>805561</v>
      </c>
      <c r="K32" s="444">
        <f>+K33+K34+K35+K36+K37+K38+K39</f>
        <v>7480561</v>
      </c>
    </row>
    <row r="33" spans="1:11" s="412" customFormat="1" ht="12" customHeight="1" x14ac:dyDescent="0.25">
      <c r="A33" s="15" t="s">
        <v>267</v>
      </c>
      <c r="B33" s="413" t="s">
        <v>1122</v>
      </c>
      <c r="C33" s="680">
        <f>'KV_1.1.sz.mell.'!C32</f>
        <v>1500000</v>
      </c>
      <c r="D33" s="680">
        <v>30031</v>
      </c>
      <c r="E33" s="680"/>
      <c r="F33" s="680"/>
      <c r="G33" s="680"/>
      <c r="H33" s="680"/>
      <c r="I33" s="680"/>
      <c r="J33" s="680">
        <f t="shared" ref="J33:J39" si="10">D33+E33+F33+G33+H33+I33</f>
        <v>30031</v>
      </c>
      <c r="K33" s="681">
        <f t="shared" ref="K33:K39" si="11">C33+J33</f>
        <v>1530031</v>
      </c>
    </row>
    <row r="34" spans="1:11" s="412" customFormat="1" ht="12" customHeight="1" x14ac:dyDescent="0.25">
      <c r="A34" s="14" t="s">
        <v>268</v>
      </c>
      <c r="B34" s="414" t="s">
        <v>555</v>
      </c>
      <c r="C34" s="698">
        <f>'KV_1.1.sz.mell.'!C33</f>
        <v>0</v>
      </c>
      <c r="D34" s="396"/>
      <c r="E34" s="397"/>
      <c r="F34" s="397"/>
      <c r="G34" s="397"/>
      <c r="H34" s="397"/>
      <c r="I34" s="397"/>
      <c r="J34" s="680">
        <f t="shared" si="10"/>
        <v>0</v>
      </c>
      <c r="K34" s="681">
        <f t="shared" si="11"/>
        <v>0</v>
      </c>
    </row>
    <row r="35" spans="1:11" s="412" customFormat="1" ht="12" customHeight="1" x14ac:dyDescent="0.25">
      <c r="A35" s="14" t="s">
        <v>269</v>
      </c>
      <c r="B35" s="414" t="s">
        <v>556</v>
      </c>
      <c r="C35" s="698">
        <f>'KV_1.1.sz.mell.'!C34</f>
        <v>0</v>
      </c>
      <c r="D35" s="396"/>
      <c r="E35" s="397"/>
      <c r="F35" s="397"/>
      <c r="G35" s="397"/>
      <c r="H35" s="397"/>
      <c r="I35" s="397"/>
      <c r="J35" s="680">
        <f t="shared" si="10"/>
        <v>0</v>
      </c>
      <c r="K35" s="681">
        <f t="shared" si="11"/>
        <v>0</v>
      </c>
    </row>
    <row r="36" spans="1:11" s="412" customFormat="1" ht="12" customHeight="1" x14ac:dyDescent="0.25">
      <c r="A36" s="14" t="s">
        <v>270</v>
      </c>
      <c r="B36" s="414" t="s">
        <v>557</v>
      </c>
      <c r="C36" s="698">
        <f>'KV_1.1.sz.mell.'!C35</f>
        <v>0</v>
      </c>
      <c r="D36" s="396"/>
      <c r="E36" s="397"/>
      <c r="F36" s="397"/>
      <c r="G36" s="397"/>
      <c r="H36" s="397"/>
      <c r="I36" s="397"/>
      <c r="J36" s="680">
        <f t="shared" si="10"/>
        <v>0</v>
      </c>
      <c r="K36" s="681">
        <f t="shared" si="11"/>
        <v>0</v>
      </c>
    </row>
    <row r="37" spans="1:11" s="412" customFormat="1" ht="12" customHeight="1" x14ac:dyDescent="0.25">
      <c r="A37" s="14" t="s">
        <v>551</v>
      </c>
      <c r="B37" s="414" t="s">
        <v>271</v>
      </c>
      <c r="C37" s="698">
        <f>'KV_1.1.sz.mell.'!C36</f>
        <v>5175000</v>
      </c>
      <c r="D37" s="396">
        <v>459763</v>
      </c>
      <c r="E37" s="397"/>
      <c r="F37" s="397"/>
      <c r="G37" s="397"/>
      <c r="H37" s="397"/>
      <c r="I37" s="397"/>
      <c r="J37" s="680">
        <f t="shared" si="10"/>
        <v>459763</v>
      </c>
      <c r="K37" s="681">
        <f t="shared" si="11"/>
        <v>5634763</v>
      </c>
    </row>
    <row r="38" spans="1:11" s="412" customFormat="1" ht="12" customHeight="1" x14ac:dyDescent="0.25">
      <c r="A38" s="14" t="s">
        <v>552</v>
      </c>
      <c r="B38" s="414" t="s">
        <v>272</v>
      </c>
      <c r="C38" s="698">
        <f>'KV_1.1.sz.mell.'!C37</f>
        <v>0</v>
      </c>
      <c r="D38" s="396"/>
      <c r="E38" s="397"/>
      <c r="F38" s="397"/>
      <c r="G38" s="397"/>
      <c r="H38" s="397"/>
      <c r="I38" s="397"/>
      <c r="J38" s="680">
        <f t="shared" si="10"/>
        <v>0</v>
      </c>
      <c r="K38" s="681">
        <f t="shared" si="11"/>
        <v>0</v>
      </c>
    </row>
    <row r="39" spans="1:11" s="412" customFormat="1" ht="12" customHeight="1" thickBot="1" x14ac:dyDescent="0.3">
      <c r="A39" s="16" t="s">
        <v>553</v>
      </c>
      <c r="B39" s="415" t="s">
        <v>273</v>
      </c>
      <c r="C39" s="700">
        <f>'KV_1.1.sz.mell.'!C38</f>
        <v>0</v>
      </c>
      <c r="D39" s="398">
        <v>315767</v>
      </c>
      <c r="E39" s="682"/>
      <c r="F39" s="682"/>
      <c r="G39" s="682"/>
      <c r="H39" s="682"/>
      <c r="I39" s="682"/>
      <c r="J39" s="683">
        <f t="shared" si="10"/>
        <v>315767</v>
      </c>
      <c r="K39" s="681">
        <f t="shared" si="11"/>
        <v>315767</v>
      </c>
    </row>
    <row r="40" spans="1:11" s="412" customFormat="1" ht="12" customHeight="1" thickBot="1" x14ac:dyDescent="0.3">
      <c r="A40" s="20" t="s">
        <v>22</v>
      </c>
      <c r="B40" s="21" t="s">
        <v>433</v>
      </c>
      <c r="C40" s="395">
        <f>'KV_1.1.sz.mell.'!C39</f>
        <v>17070920</v>
      </c>
      <c r="D40" s="395">
        <f t="shared" ref="D40:K40" si="12">SUM(D41:D51)</f>
        <v>13332286</v>
      </c>
      <c r="E40" s="395">
        <f t="shared" si="12"/>
        <v>0</v>
      </c>
      <c r="F40" s="395">
        <f t="shared" si="12"/>
        <v>0</v>
      </c>
      <c r="G40" s="395">
        <f t="shared" si="12"/>
        <v>0</v>
      </c>
      <c r="H40" s="395">
        <f t="shared" si="12"/>
        <v>0</v>
      </c>
      <c r="I40" s="395">
        <f t="shared" si="12"/>
        <v>0</v>
      </c>
      <c r="J40" s="395">
        <f t="shared" si="12"/>
        <v>13332286</v>
      </c>
      <c r="K40" s="263">
        <f t="shared" si="12"/>
        <v>30403206</v>
      </c>
    </row>
    <row r="41" spans="1:11" s="412" customFormat="1" ht="12" customHeight="1" x14ac:dyDescent="0.25">
      <c r="A41" s="15" t="s">
        <v>90</v>
      </c>
      <c r="B41" s="413" t="s">
        <v>276</v>
      </c>
      <c r="C41" s="680">
        <f>'KV_1.1.sz.mell.'!C40</f>
        <v>0</v>
      </c>
      <c r="D41" s="397">
        <v>56832</v>
      </c>
      <c r="E41" s="397"/>
      <c r="F41" s="397"/>
      <c r="G41" s="397"/>
      <c r="H41" s="397"/>
      <c r="I41" s="397"/>
      <c r="J41" s="680">
        <f t="shared" ref="J41:J51" si="13">D41+E41+F41+G41+H41+I41</f>
        <v>56832</v>
      </c>
      <c r="K41" s="681">
        <f t="shared" ref="K41:K51" si="14">C41+J41</f>
        <v>56832</v>
      </c>
    </row>
    <row r="42" spans="1:11" s="412" customFormat="1" ht="12" customHeight="1" x14ac:dyDescent="0.25">
      <c r="A42" s="14" t="s">
        <v>91</v>
      </c>
      <c r="B42" s="414" t="s">
        <v>277</v>
      </c>
      <c r="C42" s="698">
        <f>'KV_1.1.sz.mell.'!C41</f>
        <v>3847900</v>
      </c>
      <c r="D42" s="396">
        <v>12461134</v>
      </c>
      <c r="E42" s="397"/>
      <c r="F42" s="397"/>
      <c r="G42" s="397"/>
      <c r="H42" s="397"/>
      <c r="I42" s="397"/>
      <c r="J42" s="680">
        <f t="shared" si="13"/>
        <v>12461134</v>
      </c>
      <c r="K42" s="681">
        <f t="shared" si="14"/>
        <v>16309034</v>
      </c>
    </row>
    <row r="43" spans="1:11" s="412" customFormat="1" ht="12" customHeight="1" x14ac:dyDescent="0.25">
      <c r="A43" s="14" t="s">
        <v>92</v>
      </c>
      <c r="B43" s="414" t="s">
        <v>278</v>
      </c>
      <c r="C43" s="698">
        <f>'KV_1.1.sz.mell.'!C42</f>
        <v>3390000</v>
      </c>
      <c r="D43" s="396">
        <v>-834959</v>
      </c>
      <c r="E43" s="397"/>
      <c r="F43" s="397"/>
      <c r="G43" s="397"/>
      <c r="H43" s="397"/>
      <c r="I43" s="397"/>
      <c r="J43" s="680">
        <f t="shared" si="13"/>
        <v>-834959</v>
      </c>
      <c r="K43" s="681">
        <f t="shared" si="14"/>
        <v>2555041</v>
      </c>
    </row>
    <row r="44" spans="1:11" s="412" customFormat="1" ht="12" customHeight="1" x14ac:dyDescent="0.25">
      <c r="A44" s="14" t="s">
        <v>174</v>
      </c>
      <c r="B44" s="414" t="s">
        <v>279</v>
      </c>
      <c r="C44" s="698">
        <f>'KV_1.1.sz.mell.'!C43</f>
        <v>0</v>
      </c>
      <c r="D44" s="396"/>
      <c r="E44" s="397"/>
      <c r="F44" s="397"/>
      <c r="G44" s="397"/>
      <c r="H44" s="397"/>
      <c r="I44" s="397"/>
      <c r="J44" s="680">
        <f t="shared" si="13"/>
        <v>0</v>
      </c>
      <c r="K44" s="681">
        <f t="shared" si="14"/>
        <v>0</v>
      </c>
    </row>
    <row r="45" spans="1:11" s="412" customFormat="1" ht="12" customHeight="1" x14ac:dyDescent="0.25">
      <c r="A45" s="14" t="s">
        <v>175</v>
      </c>
      <c r="B45" s="414" t="s">
        <v>280</v>
      </c>
      <c r="C45" s="698">
        <f>'KV_1.1.sz.mell.'!C44</f>
        <v>6506544</v>
      </c>
      <c r="D45" s="396"/>
      <c r="E45" s="397"/>
      <c r="F45" s="397"/>
      <c r="G45" s="397"/>
      <c r="H45" s="397"/>
      <c r="I45" s="397"/>
      <c r="J45" s="680">
        <f t="shared" si="13"/>
        <v>0</v>
      </c>
      <c r="K45" s="681">
        <f t="shared" si="14"/>
        <v>6506544</v>
      </c>
    </row>
    <row r="46" spans="1:11" s="412" customFormat="1" ht="12" customHeight="1" x14ac:dyDescent="0.25">
      <c r="A46" s="14" t="s">
        <v>176</v>
      </c>
      <c r="B46" s="414" t="s">
        <v>281</v>
      </c>
      <c r="C46" s="698">
        <f>'KV_1.1.sz.mell.'!C45</f>
        <v>3326476</v>
      </c>
      <c r="D46" s="396">
        <v>1120050</v>
      </c>
      <c r="E46" s="397"/>
      <c r="F46" s="397"/>
      <c r="G46" s="397"/>
      <c r="H46" s="397"/>
      <c r="I46" s="397"/>
      <c r="J46" s="680">
        <f t="shared" si="13"/>
        <v>1120050</v>
      </c>
      <c r="K46" s="681">
        <f t="shared" si="14"/>
        <v>4446526</v>
      </c>
    </row>
    <row r="47" spans="1:11" s="412" customFormat="1" ht="12" customHeight="1" x14ac:dyDescent="0.25">
      <c r="A47" s="14" t="s">
        <v>177</v>
      </c>
      <c r="B47" s="414" t="s">
        <v>282</v>
      </c>
      <c r="C47" s="698">
        <f>'KV_1.1.sz.mell.'!C46</f>
        <v>0</v>
      </c>
      <c r="D47" s="396">
        <v>44000</v>
      </c>
      <c r="E47" s="397"/>
      <c r="F47" s="397"/>
      <c r="G47" s="397"/>
      <c r="H47" s="397"/>
      <c r="I47" s="397"/>
      <c r="J47" s="680">
        <f t="shared" si="13"/>
        <v>44000</v>
      </c>
      <c r="K47" s="681">
        <f t="shared" si="14"/>
        <v>44000</v>
      </c>
    </row>
    <row r="48" spans="1:11" s="412" customFormat="1" ht="12" customHeight="1" x14ac:dyDescent="0.25">
      <c r="A48" s="14" t="s">
        <v>178</v>
      </c>
      <c r="B48" s="414" t="s">
        <v>558</v>
      </c>
      <c r="C48" s="698">
        <f>'KV_1.1.sz.mell.'!C47</f>
        <v>0</v>
      </c>
      <c r="D48" s="396">
        <v>124</v>
      </c>
      <c r="E48" s="397"/>
      <c r="F48" s="397"/>
      <c r="G48" s="397"/>
      <c r="H48" s="397"/>
      <c r="I48" s="397"/>
      <c r="J48" s="680">
        <f t="shared" si="13"/>
        <v>124</v>
      </c>
      <c r="K48" s="681">
        <f t="shared" si="14"/>
        <v>124</v>
      </c>
    </row>
    <row r="49" spans="1:11" s="412" customFormat="1" ht="12" customHeight="1" x14ac:dyDescent="0.25">
      <c r="A49" s="14" t="s">
        <v>274</v>
      </c>
      <c r="B49" s="414" t="s">
        <v>284</v>
      </c>
      <c r="C49" s="691">
        <f>'KV_1.1.sz.mell.'!C48</f>
        <v>0</v>
      </c>
      <c r="D49" s="399"/>
      <c r="E49" s="459"/>
      <c r="F49" s="459"/>
      <c r="G49" s="459"/>
      <c r="H49" s="459"/>
      <c r="I49" s="459"/>
      <c r="J49" s="684">
        <f t="shared" si="13"/>
        <v>0</v>
      </c>
      <c r="K49" s="681">
        <f t="shared" si="14"/>
        <v>0</v>
      </c>
    </row>
    <row r="50" spans="1:11" s="412" customFormat="1" ht="12" customHeight="1" x14ac:dyDescent="0.25">
      <c r="A50" s="16" t="s">
        <v>275</v>
      </c>
      <c r="B50" s="415" t="s">
        <v>435</v>
      </c>
      <c r="C50" s="771">
        <f>'KV_1.1.sz.mell.'!C49</f>
        <v>0</v>
      </c>
      <c r="D50" s="400"/>
      <c r="E50" s="685"/>
      <c r="F50" s="685"/>
      <c r="G50" s="685"/>
      <c r="H50" s="685"/>
      <c r="I50" s="685"/>
      <c r="J50" s="686">
        <f t="shared" si="13"/>
        <v>0</v>
      </c>
      <c r="K50" s="681">
        <f t="shared" si="14"/>
        <v>0</v>
      </c>
    </row>
    <row r="51" spans="1:11" s="412" customFormat="1" ht="12" customHeight="1" thickBot="1" x14ac:dyDescent="0.3">
      <c r="A51" s="18" t="s">
        <v>434</v>
      </c>
      <c r="B51" s="568" t="s">
        <v>285</v>
      </c>
      <c r="C51" s="688">
        <f>'KV_1.1.sz.mell.'!C50</f>
        <v>0</v>
      </c>
      <c r="D51" s="687">
        <v>485105</v>
      </c>
      <c r="E51" s="687"/>
      <c r="F51" s="687"/>
      <c r="G51" s="687"/>
      <c r="H51" s="687"/>
      <c r="I51" s="687"/>
      <c r="J51" s="688">
        <f t="shared" si="13"/>
        <v>485105</v>
      </c>
      <c r="K51" s="689">
        <f t="shared" si="14"/>
        <v>485105</v>
      </c>
    </row>
    <row r="52" spans="1:11" s="412" customFormat="1" ht="12" customHeight="1" thickBot="1" x14ac:dyDescent="0.3">
      <c r="A52" s="20" t="s">
        <v>23</v>
      </c>
      <c r="B52" s="21" t="s">
        <v>286</v>
      </c>
      <c r="C52" s="395">
        <f>'KV_1.1.sz.mell.'!C51</f>
        <v>0</v>
      </c>
      <c r="D52" s="395">
        <f t="shared" ref="D52:K52" si="15">SUM(D53:D57)</f>
        <v>6000000</v>
      </c>
      <c r="E52" s="395">
        <f t="shared" si="15"/>
        <v>0</v>
      </c>
      <c r="F52" s="395">
        <f t="shared" si="15"/>
        <v>0</v>
      </c>
      <c r="G52" s="395">
        <f t="shared" si="15"/>
        <v>0</v>
      </c>
      <c r="H52" s="395">
        <f t="shared" si="15"/>
        <v>0</v>
      </c>
      <c r="I52" s="395">
        <f t="shared" si="15"/>
        <v>0</v>
      </c>
      <c r="J52" s="395">
        <f t="shared" si="15"/>
        <v>6000000</v>
      </c>
      <c r="K52" s="263">
        <f t="shared" si="15"/>
        <v>6000000</v>
      </c>
    </row>
    <row r="53" spans="1:11" s="412" customFormat="1" ht="12" customHeight="1" x14ac:dyDescent="0.25">
      <c r="A53" s="15" t="s">
        <v>93</v>
      </c>
      <c r="B53" s="413" t="s">
        <v>290</v>
      </c>
      <c r="C53" s="684">
        <f>'KV_1.1.sz.mell.'!C52</f>
        <v>0</v>
      </c>
      <c r="D53" s="459"/>
      <c r="E53" s="459"/>
      <c r="F53" s="459"/>
      <c r="G53" s="459"/>
      <c r="H53" s="459"/>
      <c r="I53" s="459"/>
      <c r="J53" s="684">
        <f>D53+E53+F53+G53+H53+I53</f>
        <v>0</v>
      </c>
      <c r="K53" s="690">
        <f>C53+J53</f>
        <v>0</v>
      </c>
    </row>
    <row r="54" spans="1:11" s="412" customFormat="1" ht="12" customHeight="1" x14ac:dyDescent="0.25">
      <c r="A54" s="14" t="s">
        <v>94</v>
      </c>
      <c r="B54" s="414" t="s">
        <v>291</v>
      </c>
      <c r="C54" s="691">
        <f>'KV_1.1.sz.mell.'!C53</f>
        <v>0</v>
      </c>
      <c r="D54" s="399">
        <v>6000000</v>
      </c>
      <c r="E54" s="459"/>
      <c r="F54" s="459"/>
      <c r="G54" s="459"/>
      <c r="H54" s="459"/>
      <c r="I54" s="459"/>
      <c r="J54" s="684">
        <f>D54+E54+F54+G54+H54+I54</f>
        <v>6000000</v>
      </c>
      <c r="K54" s="690">
        <f>C54+J54</f>
        <v>6000000</v>
      </c>
    </row>
    <row r="55" spans="1:11" s="412" customFormat="1" ht="12" customHeight="1" x14ac:dyDescent="0.25">
      <c r="A55" s="14" t="s">
        <v>287</v>
      </c>
      <c r="B55" s="414" t="s">
        <v>292</v>
      </c>
      <c r="C55" s="691">
        <f>'KV_1.1.sz.mell.'!C54</f>
        <v>0</v>
      </c>
      <c r="D55" s="399"/>
      <c r="E55" s="459"/>
      <c r="F55" s="459"/>
      <c r="G55" s="459"/>
      <c r="H55" s="459"/>
      <c r="I55" s="459"/>
      <c r="J55" s="684">
        <f>D55+E55+F55+G55+H55+I55</f>
        <v>0</v>
      </c>
      <c r="K55" s="690">
        <f>C55+J55</f>
        <v>0</v>
      </c>
    </row>
    <row r="56" spans="1:11" s="412" customFormat="1" ht="12" customHeight="1" x14ac:dyDescent="0.25">
      <c r="A56" s="14" t="s">
        <v>288</v>
      </c>
      <c r="B56" s="414" t="s">
        <v>293</v>
      </c>
      <c r="C56" s="691">
        <f>'KV_1.1.sz.mell.'!C55</f>
        <v>0</v>
      </c>
      <c r="D56" s="399"/>
      <c r="E56" s="459"/>
      <c r="F56" s="459"/>
      <c r="G56" s="459"/>
      <c r="H56" s="459"/>
      <c r="I56" s="459"/>
      <c r="J56" s="684">
        <f>D56+E56+F56+G56+H56+I56</f>
        <v>0</v>
      </c>
      <c r="K56" s="690">
        <f>C56+J56</f>
        <v>0</v>
      </c>
    </row>
    <row r="57" spans="1:11" s="412" customFormat="1" ht="12" customHeight="1" thickBot="1" x14ac:dyDescent="0.3">
      <c r="A57" s="16" t="s">
        <v>289</v>
      </c>
      <c r="B57" s="293" t="s">
        <v>294</v>
      </c>
      <c r="C57" s="771">
        <f>'KV_1.1.sz.mell.'!C56</f>
        <v>0</v>
      </c>
      <c r="D57" s="400"/>
      <c r="E57" s="685"/>
      <c r="F57" s="685"/>
      <c r="G57" s="685"/>
      <c r="H57" s="685"/>
      <c r="I57" s="685"/>
      <c r="J57" s="686">
        <f>D57+E57+F57+G57+H57+I57</f>
        <v>0</v>
      </c>
      <c r="K57" s="690">
        <f>C57+J57</f>
        <v>0</v>
      </c>
    </row>
    <row r="58" spans="1:11" s="412" customFormat="1" ht="12" customHeight="1" thickBot="1" x14ac:dyDescent="0.3">
      <c r="A58" s="20" t="s">
        <v>179</v>
      </c>
      <c r="B58" s="21" t="s">
        <v>295</v>
      </c>
      <c r="C58" s="395">
        <f>'KV_1.1.sz.mell.'!C57</f>
        <v>10626783</v>
      </c>
      <c r="D58" s="395">
        <f t="shared" ref="D58:K58" si="16">SUM(D59:D61)</f>
        <v>-7937704</v>
      </c>
      <c r="E58" s="395">
        <f t="shared" si="16"/>
        <v>0</v>
      </c>
      <c r="F58" s="395">
        <f t="shared" si="16"/>
        <v>0</v>
      </c>
      <c r="G58" s="395">
        <f t="shared" si="16"/>
        <v>0</v>
      </c>
      <c r="H58" s="395">
        <f t="shared" si="16"/>
        <v>0</v>
      </c>
      <c r="I58" s="395">
        <f t="shared" si="16"/>
        <v>0</v>
      </c>
      <c r="J58" s="395">
        <f t="shared" si="16"/>
        <v>-7937704</v>
      </c>
      <c r="K58" s="263">
        <f t="shared" si="16"/>
        <v>2689079</v>
      </c>
    </row>
    <row r="59" spans="1:11" s="412" customFormat="1" ht="12" customHeight="1" x14ac:dyDescent="0.25">
      <c r="A59" s="15" t="s">
        <v>95</v>
      </c>
      <c r="B59" s="413" t="s">
        <v>296</v>
      </c>
      <c r="C59" s="680">
        <f>'KV_1.1.sz.mell.'!C58</f>
        <v>0</v>
      </c>
      <c r="D59" s="397"/>
      <c r="E59" s="397"/>
      <c r="F59" s="397"/>
      <c r="G59" s="397"/>
      <c r="H59" s="397"/>
      <c r="I59" s="397"/>
      <c r="J59" s="680">
        <f>D59+E59+F59+G59+H59+I59</f>
        <v>0</v>
      </c>
      <c r="K59" s="681">
        <f>C59+J59</f>
        <v>0</v>
      </c>
    </row>
    <row r="60" spans="1:11" s="412" customFormat="1" ht="13.2" x14ac:dyDescent="0.25">
      <c r="A60" s="14" t="s">
        <v>96</v>
      </c>
      <c r="B60" s="1157" t="s">
        <v>425</v>
      </c>
      <c r="C60" s="698">
        <f>'KV_1.1.sz.mell.'!C59</f>
        <v>0</v>
      </c>
      <c r="D60" s="396"/>
      <c r="E60" s="397"/>
      <c r="F60" s="397"/>
      <c r="G60" s="397"/>
      <c r="H60" s="397"/>
      <c r="I60" s="397"/>
      <c r="J60" s="680">
        <f>D60+E60+F60+G60+H60+I60</f>
        <v>0</v>
      </c>
      <c r="K60" s="681">
        <f>C60+J60</f>
        <v>0</v>
      </c>
    </row>
    <row r="61" spans="1:11" s="412" customFormat="1" ht="12" customHeight="1" x14ac:dyDescent="0.25">
      <c r="A61" s="14" t="s">
        <v>299</v>
      </c>
      <c r="B61" s="414" t="s">
        <v>297</v>
      </c>
      <c r="C61" s="698">
        <f>'KV_1.1.sz.mell.'!C60</f>
        <v>10626783</v>
      </c>
      <c r="D61" s="396">
        <v>-7937704</v>
      </c>
      <c r="E61" s="397"/>
      <c r="F61" s="397"/>
      <c r="G61" s="397"/>
      <c r="H61" s="397"/>
      <c r="I61" s="397"/>
      <c r="J61" s="680">
        <f>D61+E61+F61+G61+H61+I61</f>
        <v>-7937704</v>
      </c>
      <c r="K61" s="681">
        <f>C61+J61</f>
        <v>2689079</v>
      </c>
    </row>
    <row r="62" spans="1:11" s="412" customFormat="1" ht="12" customHeight="1" thickBot="1" x14ac:dyDescent="0.3">
      <c r="A62" s="16" t="s">
        <v>300</v>
      </c>
      <c r="B62" s="293" t="s">
        <v>298</v>
      </c>
      <c r="C62" s="700">
        <f>'KV_1.1.sz.mell.'!C61</f>
        <v>0</v>
      </c>
      <c r="D62" s="398"/>
      <c r="E62" s="682"/>
      <c r="F62" s="682"/>
      <c r="G62" s="682"/>
      <c r="H62" s="682"/>
      <c r="I62" s="682"/>
      <c r="J62" s="683">
        <f>D62+E62+F62+G62+H62+I62</f>
        <v>0</v>
      </c>
      <c r="K62" s="681">
        <f>C62+J62</f>
        <v>0</v>
      </c>
    </row>
    <row r="63" spans="1:11" s="412" customFormat="1" ht="12" customHeight="1" thickBot="1" x14ac:dyDescent="0.3">
      <c r="A63" s="20" t="s">
        <v>25</v>
      </c>
      <c r="B63" s="291" t="s">
        <v>301</v>
      </c>
      <c r="C63" s="395">
        <f>'KV_1.1.sz.mell.'!C62</f>
        <v>0</v>
      </c>
      <c r="D63" s="395">
        <f t="shared" ref="D63:K63" si="17">SUM(D64:D66)</f>
        <v>23352346</v>
      </c>
      <c r="E63" s="395">
        <f t="shared" si="17"/>
        <v>0</v>
      </c>
      <c r="F63" s="395">
        <f t="shared" si="17"/>
        <v>0</v>
      </c>
      <c r="G63" s="395">
        <f t="shared" si="17"/>
        <v>0</v>
      </c>
      <c r="H63" s="395">
        <f t="shared" si="17"/>
        <v>0</v>
      </c>
      <c r="I63" s="395">
        <f t="shared" si="17"/>
        <v>0</v>
      </c>
      <c r="J63" s="395">
        <f t="shared" si="17"/>
        <v>23352346</v>
      </c>
      <c r="K63" s="263">
        <f t="shared" si="17"/>
        <v>23352346</v>
      </c>
    </row>
    <row r="64" spans="1:11" s="412" customFormat="1" ht="12" customHeight="1" x14ac:dyDescent="0.25">
      <c r="A64" s="15" t="s">
        <v>180</v>
      </c>
      <c r="B64" s="413" t="s">
        <v>303</v>
      </c>
      <c r="C64" s="691">
        <f>'KV_1.1.sz.mell.'!C63</f>
        <v>0</v>
      </c>
      <c r="D64" s="399"/>
      <c r="E64" s="399"/>
      <c r="F64" s="399"/>
      <c r="G64" s="399"/>
      <c r="H64" s="399"/>
      <c r="I64" s="399"/>
      <c r="J64" s="691">
        <f>D64+E64+F64+G64+H64+I64</f>
        <v>0</v>
      </c>
      <c r="K64" s="692">
        <f>C64+J64</f>
        <v>0</v>
      </c>
    </row>
    <row r="65" spans="1:11" s="412" customFormat="1" ht="12" customHeight="1" x14ac:dyDescent="0.25">
      <c r="A65" s="14" t="s">
        <v>181</v>
      </c>
      <c r="B65" s="414" t="s">
        <v>426</v>
      </c>
      <c r="C65" s="691">
        <f>'KV_1.1.sz.mell.'!C64</f>
        <v>0</v>
      </c>
      <c r="D65" s="399"/>
      <c r="E65" s="399"/>
      <c r="F65" s="399"/>
      <c r="G65" s="399"/>
      <c r="H65" s="399"/>
      <c r="I65" s="399"/>
      <c r="J65" s="691">
        <f>D65+E65+F65+G65+H65+I65</f>
        <v>0</v>
      </c>
      <c r="K65" s="692">
        <f>C65+J65</f>
        <v>0</v>
      </c>
    </row>
    <row r="66" spans="1:11" s="412" customFormat="1" ht="12" customHeight="1" x14ac:dyDescent="0.25">
      <c r="A66" s="14" t="s">
        <v>230</v>
      </c>
      <c r="B66" s="414" t="s">
        <v>304</v>
      </c>
      <c r="C66" s="691">
        <f>'KV_1.1.sz.mell.'!C65</f>
        <v>0</v>
      </c>
      <c r="D66" s="399">
        <v>23352346</v>
      </c>
      <c r="E66" s="399"/>
      <c r="F66" s="399"/>
      <c r="G66" s="399"/>
      <c r="H66" s="399"/>
      <c r="I66" s="399"/>
      <c r="J66" s="691">
        <f>D66+E66+F66+G66+H66+I66</f>
        <v>23352346</v>
      </c>
      <c r="K66" s="692">
        <f>C66+J66</f>
        <v>23352346</v>
      </c>
    </row>
    <row r="67" spans="1:11" s="412" customFormat="1" ht="12" customHeight="1" thickBot="1" x14ac:dyDescent="0.3">
      <c r="A67" s="16" t="s">
        <v>302</v>
      </c>
      <c r="B67" s="293" t="s">
        <v>305</v>
      </c>
      <c r="C67" s="691">
        <f>'KV_1.1.sz.mell.'!C66</f>
        <v>0</v>
      </c>
      <c r="D67" s="399"/>
      <c r="E67" s="399"/>
      <c r="F67" s="399"/>
      <c r="G67" s="399"/>
      <c r="H67" s="399"/>
      <c r="I67" s="399"/>
      <c r="J67" s="691">
        <f>D67+E67+F67+G67+H67+I67</f>
        <v>0</v>
      </c>
      <c r="K67" s="692">
        <f>C67+J67</f>
        <v>0</v>
      </c>
    </row>
    <row r="68" spans="1:11" s="412" customFormat="1" ht="12" customHeight="1" thickBot="1" x14ac:dyDescent="0.3">
      <c r="A68" s="484" t="s">
        <v>475</v>
      </c>
      <c r="B68" s="21" t="s">
        <v>306</v>
      </c>
      <c r="C68" s="402">
        <f>'KV_1.1.sz.mell.'!C67</f>
        <v>167579913</v>
      </c>
      <c r="D68" s="402">
        <f>+D11+D18+D25+D32+D40+D52+D58+D63</f>
        <v>76415753</v>
      </c>
      <c r="E68" s="402">
        <f t="shared" ref="E68:K68" si="18">+E11+E18+E25+E32+E40+E52+E58+E63</f>
        <v>0</v>
      </c>
      <c r="F68" s="402">
        <f t="shared" si="18"/>
        <v>0</v>
      </c>
      <c r="G68" s="402">
        <f t="shared" si="18"/>
        <v>0</v>
      </c>
      <c r="H68" s="402">
        <f t="shared" si="18"/>
        <v>0</v>
      </c>
      <c r="I68" s="402">
        <f t="shared" si="18"/>
        <v>0</v>
      </c>
      <c r="J68" s="402">
        <f t="shared" si="18"/>
        <v>76415753</v>
      </c>
      <c r="K68" s="444">
        <f t="shared" si="18"/>
        <v>243995666</v>
      </c>
    </row>
    <row r="69" spans="1:11" s="412" customFormat="1" ht="12" customHeight="1" thickBot="1" x14ac:dyDescent="0.3">
      <c r="A69" s="460" t="s">
        <v>307</v>
      </c>
      <c r="B69" s="291" t="s">
        <v>308</v>
      </c>
      <c r="C69" s="395">
        <f>'KV_1.1.sz.mell.'!C68</f>
        <v>0</v>
      </c>
      <c r="D69" s="395">
        <f t="shared" ref="D69:K69" si="19">SUM(D70:D72)</f>
        <v>25102000</v>
      </c>
      <c r="E69" s="395">
        <f t="shared" si="19"/>
        <v>0</v>
      </c>
      <c r="F69" s="395">
        <f t="shared" si="19"/>
        <v>0</v>
      </c>
      <c r="G69" s="395">
        <f t="shared" si="19"/>
        <v>0</v>
      </c>
      <c r="H69" s="395">
        <f t="shared" si="19"/>
        <v>0</v>
      </c>
      <c r="I69" s="395">
        <f t="shared" si="19"/>
        <v>0</v>
      </c>
      <c r="J69" s="395">
        <f t="shared" si="19"/>
        <v>25102000</v>
      </c>
      <c r="K69" s="263">
        <f t="shared" si="19"/>
        <v>25102000</v>
      </c>
    </row>
    <row r="70" spans="1:11" s="412" customFormat="1" ht="12" customHeight="1" x14ac:dyDescent="0.25">
      <c r="A70" s="15" t="s">
        <v>336</v>
      </c>
      <c r="B70" s="413" t="s">
        <v>309</v>
      </c>
      <c r="C70" s="691">
        <f>'KV_1.1.sz.mell.'!C69</f>
        <v>0</v>
      </c>
      <c r="D70" s="399"/>
      <c r="E70" s="399"/>
      <c r="F70" s="399"/>
      <c r="G70" s="399"/>
      <c r="H70" s="399"/>
      <c r="I70" s="399"/>
      <c r="J70" s="691">
        <f>D70+E70+F70+G70+H70+I70</f>
        <v>0</v>
      </c>
      <c r="K70" s="692">
        <f>C70+J70</f>
        <v>0</v>
      </c>
    </row>
    <row r="71" spans="1:11" s="412" customFormat="1" ht="12" customHeight="1" x14ac:dyDescent="0.25">
      <c r="A71" s="14" t="s">
        <v>345</v>
      </c>
      <c r="B71" s="414" t="s">
        <v>310</v>
      </c>
      <c r="C71" s="691">
        <f>'KV_1.1.sz.mell.'!C70</f>
        <v>0</v>
      </c>
      <c r="D71" s="399">
        <v>25102000</v>
      </c>
      <c r="E71" s="399"/>
      <c r="F71" s="399"/>
      <c r="G71" s="399"/>
      <c r="H71" s="399"/>
      <c r="I71" s="399"/>
      <c r="J71" s="691">
        <f>D71+E71+F71+G71+H71+I71</f>
        <v>25102000</v>
      </c>
      <c r="K71" s="692">
        <f>C71+J71</f>
        <v>25102000</v>
      </c>
    </row>
    <row r="72" spans="1:11" s="412" customFormat="1" ht="12" customHeight="1" thickBot="1" x14ac:dyDescent="0.3">
      <c r="A72" s="18" t="s">
        <v>346</v>
      </c>
      <c r="B72" s="693" t="s">
        <v>460</v>
      </c>
      <c r="C72" s="688">
        <f>'KV_1.1.sz.mell.'!C71</f>
        <v>0</v>
      </c>
      <c r="D72" s="687"/>
      <c r="E72" s="687"/>
      <c r="F72" s="687"/>
      <c r="G72" s="687"/>
      <c r="H72" s="687"/>
      <c r="I72" s="687"/>
      <c r="J72" s="688">
        <f>D72+E72+F72+G72+H72+I72</f>
        <v>0</v>
      </c>
      <c r="K72" s="694">
        <f>C72+J72</f>
        <v>0</v>
      </c>
    </row>
    <row r="73" spans="1:11" s="412" customFormat="1" ht="12" customHeight="1" thickBot="1" x14ac:dyDescent="0.3">
      <c r="A73" s="460" t="s">
        <v>312</v>
      </c>
      <c r="B73" s="291" t="s">
        <v>313</v>
      </c>
      <c r="C73" s="395">
        <f>'KV_1.1.sz.mell.'!C72</f>
        <v>0</v>
      </c>
      <c r="D73" s="395">
        <f t="shared" ref="D73:K73" si="20">SUM(D74:D77)</f>
        <v>0</v>
      </c>
      <c r="E73" s="395">
        <f t="shared" si="20"/>
        <v>0</v>
      </c>
      <c r="F73" s="395">
        <f t="shared" si="20"/>
        <v>0</v>
      </c>
      <c r="G73" s="395">
        <f t="shared" si="20"/>
        <v>0</v>
      </c>
      <c r="H73" s="395">
        <f t="shared" si="20"/>
        <v>0</v>
      </c>
      <c r="I73" s="395">
        <f t="shared" si="20"/>
        <v>0</v>
      </c>
      <c r="J73" s="395">
        <f t="shared" si="20"/>
        <v>0</v>
      </c>
      <c r="K73" s="263">
        <f t="shared" si="20"/>
        <v>0</v>
      </c>
    </row>
    <row r="74" spans="1:11" s="412" customFormat="1" ht="12" customHeight="1" x14ac:dyDescent="0.25">
      <c r="A74" s="15" t="s">
        <v>148</v>
      </c>
      <c r="B74" s="557" t="s">
        <v>314</v>
      </c>
      <c r="C74" s="691">
        <f>'KV_1.1.sz.mell.'!C73</f>
        <v>0</v>
      </c>
      <c r="D74" s="399"/>
      <c r="E74" s="399"/>
      <c r="F74" s="399"/>
      <c r="G74" s="399"/>
      <c r="H74" s="399"/>
      <c r="I74" s="399"/>
      <c r="J74" s="691">
        <f>D74+E74+F74+G74+H74+I74</f>
        <v>0</v>
      </c>
      <c r="K74" s="692">
        <f>C74+J74</f>
        <v>0</v>
      </c>
    </row>
    <row r="75" spans="1:11" s="412" customFormat="1" ht="12" customHeight="1" x14ac:dyDescent="0.25">
      <c r="A75" s="14" t="s">
        <v>149</v>
      </c>
      <c r="B75" s="557" t="s">
        <v>570</v>
      </c>
      <c r="C75" s="691">
        <f>'KV_1.1.sz.mell.'!C74</f>
        <v>0</v>
      </c>
      <c r="D75" s="399"/>
      <c r="E75" s="399"/>
      <c r="F75" s="399"/>
      <c r="G75" s="399"/>
      <c r="H75" s="399"/>
      <c r="I75" s="399"/>
      <c r="J75" s="691">
        <f>D75+E75+F75+G75+H75+I75</f>
        <v>0</v>
      </c>
      <c r="K75" s="692">
        <f>C75+J75</f>
        <v>0</v>
      </c>
    </row>
    <row r="76" spans="1:11" s="412" customFormat="1" ht="12" customHeight="1" x14ac:dyDescent="0.25">
      <c r="A76" s="14" t="s">
        <v>337</v>
      </c>
      <c r="B76" s="557" t="s">
        <v>315</v>
      </c>
      <c r="C76" s="691">
        <f>'KV_1.1.sz.mell.'!C75</f>
        <v>0</v>
      </c>
      <c r="D76" s="399"/>
      <c r="E76" s="399"/>
      <c r="F76" s="399"/>
      <c r="G76" s="399"/>
      <c r="H76" s="399"/>
      <c r="I76" s="399"/>
      <c r="J76" s="691">
        <f>D76+E76+F76+G76+H76+I76</f>
        <v>0</v>
      </c>
      <c r="K76" s="692">
        <f>C76+J76</f>
        <v>0</v>
      </c>
    </row>
    <row r="77" spans="1:11" s="412" customFormat="1" ht="12" customHeight="1" thickBot="1" x14ac:dyDescent="0.3">
      <c r="A77" s="16" t="s">
        <v>338</v>
      </c>
      <c r="B77" s="558" t="s">
        <v>571</v>
      </c>
      <c r="C77" s="691">
        <f>'KV_1.1.sz.mell.'!C76</f>
        <v>0</v>
      </c>
      <c r="D77" s="399"/>
      <c r="E77" s="399"/>
      <c r="F77" s="399"/>
      <c r="G77" s="399"/>
      <c r="H77" s="399"/>
      <c r="I77" s="399"/>
      <c r="J77" s="691">
        <f>D77+E77+F77+G77+H77+I77</f>
        <v>0</v>
      </c>
      <c r="K77" s="692">
        <f>C77+J77</f>
        <v>0</v>
      </c>
    </row>
    <row r="78" spans="1:11" s="412" customFormat="1" ht="12" customHeight="1" thickBot="1" x14ac:dyDescent="0.3">
      <c r="A78" s="460" t="s">
        <v>316</v>
      </c>
      <c r="B78" s="291" t="s">
        <v>317</v>
      </c>
      <c r="C78" s="395">
        <f>'KV_1.1.sz.mell.'!C77</f>
        <v>99584055</v>
      </c>
      <c r="D78" s="395">
        <f t="shared" ref="D78:K78" si="21">SUM(D79:D80)</f>
        <v>0</v>
      </c>
      <c r="E78" s="395">
        <f t="shared" si="21"/>
        <v>0</v>
      </c>
      <c r="F78" s="395">
        <f t="shared" si="21"/>
        <v>0</v>
      </c>
      <c r="G78" s="395">
        <f t="shared" si="21"/>
        <v>0</v>
      </c>
      <c r="H78" s="395">
        <f t="shared" si="21"/>
        <v>0</v>
      </c>
      <c r="I78" s="395">
        <f t="shared" si="21"/>
        <v>0</v>
      </c>
      <c r="J78" s="395">
        <f t="shared" si="21"/>
        <v>0</v>
      </c>
      <c r="K78" s="263">
        <f t="shared" si="21"/>
        <v>99584055</v>
      </c>
    </row>
    <row r="79" spans="1:11" s="412" customFormat="1" ht="12" customHeight="1" x14ac:dyDescent="0.25">
      <c r="A79" s="15" t="s">
        <v>339</v>
      </c>
      <c r="B79" s="413" t="s">
        <v>318</v>
      </c>
      <c r="C79" s="691">
        <f>'KV_1.1.sz.mell.'!C78</f>
        <v>99584055</v>
      </c>
      <c r="D79" s="399"/>
      <c r="E79" s="399"/>
      <c r="F79" s="399"/>
      <c r="G79" s="399"/>
      <c r="H79" s="399"/>
      <c r="I79" s="399"/>
      <c r="J79" s="691">
        <f>D79+E79+F79+G79+H79+I79</f>
        <v>0</v>
      </c>
      <c r="K79" s="692">
        <f>C79+J79</f>
        <v>99584055</v>
      </c>
    </row>
    <row r="80" spans="1:11" s="412" customFormat="1" ht="12" customHeight="1" thickBot="1" x14ac:dyDescent="0.3">
      <c r="A80" s="16" t="s">
        <v>340</v>
      </c>
      <c r="B80" s="293" t="s">
        <v>319</v>
      </c>
      <c r="C80" s="691">
        <f>'KV_1.1.sz.mell.'!C79</f>
        <v>0</v>
      </c>
      <c r="D80" s="399"/>
      <c r="E80" s="399"/>
      <c r="F80" s="399"/>
      <c r="G80" s="399"/>
      <c r="H80" s="399"/>
      <c r="I80" s="399"/>
      <c r="J80" s="691">
        <f>D80+E80+F80+G80+H80+I80</f>
        <v>0</v>
      </c>
      <c r="K80" s="692">
        <f>C80+J80</f>
        <v>0</v>
      </c>
    </row>
    <row r="81" spans="1:11" s="412" customFormat="1" ht="12" customHeight="1" thickBot="1" x14ac:dyDescent="0.3">
      <c r="A81" s="460" t="s">
        <v>320</v>
      </c>
      <c r="B81" s="291" t="s">
        <v>321</v>
      </c>
      <c r="C81" s="395">
        <f>'KV_1.1.sz.mell.'!C80</f>
        <v>0</v>
      </c>
      <c r="D81" s="395">
        <f t="shared" ref="D81:K81" si="22">SUM(D82:D84)</f>
        <v>2290030</v>
      </c>
      <c r="E81" s="395">
        <f t="shared" si="22"/>
        <v>0</v>
      </c>
      <c r="F81" s="395">
        <f t="shared" si="22"/>
        <v>0</v>
      </c>
      <c r="G81" s="395">
        <f t="shared" si="22"/>
        <v>0</v>
      </c>
      <c r="H81" s="395">
        <f t="shared" si="22"/>
        <v>0</v>
      </c>
      <c r="I81" s="395">
        <f t="shared" si="22"/>
        <v>0</v>
      </c>
      <c r="J81" s="395">
        <f t="shared" si="22"/>
        <v>2290030</v>
      </c>
      <c r="K81" s="263">
        <f t="shared" si="22"/>
        <v>2290030</v>
      </c>
    </row>
    <row r="82" spans="1:11" s="412" customFormat="1" ht="12" customHeight="1" x14ac:dyDescent="0.25">
      <c r="A82" s="15" t="s">
        <v>341</v>
      </c>
      <c r="B82" s="413" t="s">
        <v>322</v>
      </c>
      <c r="C82" s="691">
        <f>'KV_1.1.sz.mell.'!C81</f>
        <v>0</v>
      </c>
      <c r="D82" s="399">
        <v>2290030</v>
      </c>
      <c r="E82" s="399"/>
      <c r="F82" s="399"/>
      <c r="G82" s="399"/>
      <c r="H82" s="399"/>
      <c r="I82" s="399"/>
      <c r="J82" s="691">
        <f>D82+E82+F82+G82+H82+I82</f>
        <v>2290030</v>
      </c>
      <c r="K82" s="692">
        <f>C82+J82</f>
        <v>2290030</v>
      </c>
    </row>
    <row r="83" spans="1:11" s="412" customFormat="1" ht="12" customHeight="1" x14ac:dyDescent="0.25">
      <c r="A83" s="14" t="s">
        <v>342</v>
      </c>
      <c r="B83" s="414" t="s">
        <v>323</v>
      </c>
      <c r="C83" s="691">
        <f>'KV_1.1.sz.mell.'!C82</f>
        <v>0</v>
      </c>
      <c r="D83" s="399"/>
      <c r="E83" s="399"/>
      <c r="F83" s="399"/>
      <c r="G83" s="399"/>
      <c r="H83" s="399"/>
      <c r="I83" s="399"/>
      <c r="J83" s="691">
        <f>D83+E83+F83+G83+H83+I83</f>
        <v>0</v>
      </c>
      <c r="K83" s="692">
        <f>C83+J83</f>
        <v>0</v>
      </c>
    </row>
    <row r="84" spans="1:11" s="412" customFormat="1" ht="12" customHeight="1" thickBot="1" x14ac:dyDescent="0.3">
      <c r="A84" s="16" t="s">
        <v>343</v>
      </c>
      <c r="B84" s="293" t="s">
        <v>738</v>
      </c>
      <c r="C84" s="691">
        <f>'KV_1.1.sz.mell.'!C83</f>
        <v>0</v>
      </c>
      <c r="D84" s="399"/>
      <c r="E84" s="399"/>
      <c r="F84" s="399"/>
      <c r="G84" s="399"/>
      <c r="H84" s="399"/>
      <c r="I84" s="399"/>
      <c r="J84" s="691">
        <f>D84+E84+F84+G84+H84+I84</f>
        <v>0</v>
      </c>
      <c r="K84" s="692">
        <f>C84+J84</f>
        <v>0</v>
      </c>
    </row>
    <row r="85" spans="1:11" s="412" customFormat="1" ht="12" customHeight="1" thickBot="1" x14ac:dyDescent="0.3">
      <c r="A85" s="460" t="s">
        <v>324</v>
      </c>
      <c r="B85" s="291" t="s">
        <v>344</v>
      </c>
      <c r="C85" s="395">
        <f>'KV_1.1.sz.mell.'!C84</f>
        <v>0</v>
      </c>
      <c r="D85" s="395">
        <f t="shared" ref="D85:K85" si="23">SUM(D86:D89)</f>
        <v>0</v>
      </c>
      <c r="E85" s="395">
        <f t="shared" si="23"/>
        <v>0</v>
      </c>
      <c r="F85" s="395">
        <f t="shared" si="23"/>
        <v>0</v>
      </c>
      <c r="G85" s="395">
        <f t="shared" si="23"/>
        <v>0</v>
      </c>
      <c r="H85" s="395">
        <f t="shared" si="23"/>
        <v>0</v>
      </c>
      <c r="I85" s="395">
        <f t="shared" si="23"/>
        <v>0</v>
      </c>
      <c r="J85" s="395">
        <f t="shared" si="23"/>
        <v>0</v>
      </c>
      <c r="K85" s="263">
        <f t="shared" si="23"/>
        <v>0</v>
      </c>
    </row>
    <row r="86" spans="1:11" s="412" customFormat="1" ht="12" customHeight="1" x14ac:dyDescent="0.25">
      <c r="A86" s="417" t="s">
        <v>325</v>
      </c>
      <c r="B86" s="413" t="s">
        <v>326</v>
      </c>
      <c r="C86" s="691">
        <f>'KV_1.1.sz.mell.'!C85</f>
        <v>0</v>
      </c>
      <c r="D86" s="399"/>
      <c r="E86" s="399"/>
      <c r="F86" s="399"/>
      <c r="G86" s="399"/>
      <c r="H86" s="399"/>
      <c r="I86" s="399"/>
      <c r="J86" s="691">
        <f t="shared" ref="J86:J91" si="24">D86+E86+F86+G86+H86+I86</f>
        <v>0</v>
      </c>
      <c r="K86" s="692">
        <f t="shared" ref="K86:K91" si="25">C86+J86</f>
        <v>0</v>
      </c>
    </row>
    <row r="87" spans="1:11" s="412" customFormat="1" ht="12" customHeight="1" x14ac:dyDescent="0.25">
      <c r="A87" s="418" t="s">
        <v>327</v>
      </c>
      <c r="B87" s="414" t="s">
        <v>328</v>
      </c>
      <c r="C87" s="691">
        <f>'KV_1.1.sz.mell.'!C86</f>
        <v>0</v>
      </c>
      <c r="D87" s="399"/>
      <c r="E87" s="399"/>
      <c r="F87" s="399"/>
      <c r="G87" s="399"/>
      <c r="H87" s="399"/>
      <c r="I87" s="399"/>
      <c r="J87" s="691">
        <f t="shared" si="24"/>
        <v>0</v>
      </c>
      <c r="K87" s="692">
        <f t="shared" si="25"/>
        <v>0</v>
      </c>
    </row>
    <row r="88" spans="1:11" s="412" customFormat="1" ht="12" customHeight="1" x14ac:dyDescent="0.25">
      <c r="A88" s="418" t="s">
        <v>329</v>
      </c>
      <c r="B88" s="414" t="s">
        <v>330</v>
      </c>
      <c r="C88" s="691">
        <f>'KV_1.1.sz.mell.'!C87</f>
        <v>0</v>
      </c>
      <c r="D88" s="399"/>
      <c r="E88" s="399"/>
      <c r="F88" s="399"/>
      <c r="G88" s="399"/>
      <c r="H88" s="399"/>
      <c r="I88" s="399"/>
      <c r="J88" s="691">
        <f t="shared" si="24"/>
        <v>0</v>
      </c>
      <c r="K88" s="692">
        <f t="shared" si="25"/>
        <v>0</v>
      </c>
    </row>
    <row r="89" spans="1:11" s="412" customFormat="1" ht="12" customHeight="1" thickBot="1" x14ac:dyDescent="0.3">
      <c r="A89" s="419" t="s">
        <v>331</v>
      </c>
      <c r="B89" s="293" t="s">
        <v>332</v>
      </c>
      <c r="C89" s="691">
        <f>'KV_1.1.sz.mell.'!C88</f>
        <v>0</v>
      </c>
      <c r="D89" s="399"/>
      <c r="E89" s="399"/>
      <c r="F89" s="399"/>
      <c r="G89" s="399"/>
      <c r="H89" s="399"/>
      <c r="I89" s="399"/>
      <c r="J89" s="691">
        <f t="shared" si="24"/>
        <v>0</v>
      </c>
      <c r="K89" s="692">
        <f t="shared" si="25"/>
        <v>0</v>
      </c>
    </row>
    <row r="90" spans="1:11" s="412" customFormat="1" ht="12" customHeight="1" thickBot="1" x14ac:dyDescent="0.3">
      <c r="A90" s="460" t="s">
        <v>333</v>
      </c>
      <c r="B90" s="291" t="s">
        <v>474</v>
      </c>
      <c r="C90" s="395">
        <f>'KV_1.1.sz.mell.'!C89</f>
        <v>0</v>
      </c>
      <c r="D90" s="462"/>
      <c r="E90" s="462"/>
      <c r="F90" s="462"/>
      <c r="G90" s="462"/>
      <c r="H90" s="462"/>
      <c r="I90" s="462"/>
      <c r="J90" s="395">
        <f t="shared" si="24"/>
        <v>0</v>
      </c>
      <c r="K90" s="263">
        <f t="shared" si="25"/>
        <v>0</v>
      </c>
    </row>
    <row r="91" spans="1:11" s="412" customFormat="1" ht="13.5" customHeight="1" thickBot="1" x14ac:dyDescent="0.3">
      <c r="A91" s="460" t="s">
        <v>335</v>
      </c>
      <c r="B91" s="291" t="s">
        <v>334</v>
      </c>
      <c r="C91" s="395">
        <f>'KV_1.1.sz.mell.'!C90</f>
        <v>0</v>
      </c>
      <c r="D91" s="462"/>
      <c r="E91" s="462"/>
      <c r="F91" s="462"/>
      <c r="G91" s="462"/>
      <c r="H91" s="462"/>
      <c r="I91" s="462"/>
      <c r="J91" s="395">
        <f t="shared" si="24"/>
        <v>0</v>
      </c>
      <c r="K91" s="263">
        <f t="shared" si="25"/>
        <v>0</v>
      </c>
    </row>
    <row r="92" spans="1:11" s="412" customFormat="1" ht="15.75" customHeight="1" thickBot="1" x14ac:dyDescent="0.3">
      <c r="A92" s="460" t="s">
        <v>347</v>
      </c>
      <c r="B92" s="291" t="s">
        <v>477</v>
      </c>
      <c r="C92" s="402">
        <f>'KV_1.1.sz.mell.'!C91</f>
        <v>99584055</v>
      </c>
      <c r="D92" s="402">
        <f>+D69+D73+D78+D81+D85+D91+D90</f>
        <v>27392030</v>
      </c>
      <c r="E92" s="402">
        <f t="shared" ref="E92:K92" si="26">+E69+E73+E78+E81+E85+E91+E90</f>
        <v>0</v>
      </c>
      <c r="F92" s="402">
        <f t="shared" si="26"/>
        <v>0</v>
      </c>
      <c r="G92" s="402">
        <f t="shared" si="26"/>
        <v>0</v>
      </c>
      <c r="H92" s="402">
        <f t="shared" si="26"/>
        <v>0</v>
      </c>
      <c r="I92" s="402">
        <f t="shared" si="26"/>
        <v>0</v>
      </c>
      <c r="J92" s="402">
        <f t="shared" si="26"/>
        <v>27392030</v>
      </c>
      <c r="K92" s="444">
        <f t="shared" si="26"/>
        <v>126976085</v>
      </c>
    </row>
    <row r="93" spans="1:11" s="412" customFormat="1" ht="25.5" customHeight="1" thickBot="1" x14ac:dyDescent="0.3">
      <c r="A93" s="461" t="s">
        <v>476</v>
      </c>
      <c r="B93" s="571" t="s">
        <v>478</v>
      </c>
      <c r="C93" s="402">
        <f>'KV_1.1.sz.mell.'!C92</f>
        <v>267163968</v>
      </c>
      <c r="D93" s="402">
        <f t="shared" ref="D93:K93" si="27">+D68+D92</f>
        <v>103807783</v>
      </c>
      <c r="E93" s="402">
        <f t="shared" si="27"/>
        <v>0</v>
      </c>
      <c r="F93" s="402">
        <f t="shared" si="27"/>
        <v>0</v>
      </c>
      <c r="G93" s="402">
        <f t="shared" si="27"/>
        <v>0</v>
      </c>
      <c r="H93" s="402">
        <f t="shared" si="27"/>
        <v>0</v>
      </c>
      <c r="I93" s="402">
        <f t="shared" si="27"/>
        <v>0</v>
      </c>
      <c r="J93" s="402">
        <f t="shared" si="27"/>
        <v>103807783</v>
      </c>
      <c r="K93" s="444">
        <f t="shared" si="27"/>
        <v>370971751</v>
      </c>
    </row>
    <row r="94" spans="1:11" s="412" customFormat="1" ht="30.75" customHeight="1" x14ac:dyDescent="0.25">
      <c r="A94" s="5"/>
      <c r="B94" s="6"/>
      <c r="C94" s="303"/>
    </row>
    <row r="95" spans="1:11" ht="16.5" customHeight="1" x14ac:dyDescent="0.3">
      <c r="A95" s="1545" t="s">
        <v>47</v>
      </c>
      <c r="B95" s="1545"/>
      <c r="C95" s="1545"/>
      <c r="D95" s="1545"/>
      <c r="E95" s="1545"/>
      <c r="F95" s="1545"/>
      <c r="G95" s="1545"/>
      <c r="H95" s="1545"/>
      <c r="I95" s="1545"/>
      <c r="J95" s="1545"/>
      <c r="K95" s="1545"/>
    </row>
    <row r="96" spans="1:11" s="422" customFormat="1" ht="16.5" customHeight="1" thickBot="1" x14ac:dyDescent="0.35">
      <c r="A96" s="1550" t="s">
        <v>152</v>
      </c>
      <c r="B96" s="1550"/>
      <c r="C96" s="695"/>
      <c r="K96" s="695" t="str">
        <f>K7</f>
        <v>Forintban!</v>
      </c>
    </row>
    <row r="97" spans="1:11" x14ac:dyDescent="0.3">
      <c r="A97" s="1648" t="s">
        <v>68</v>
      </c>
      <c r="B97" s="1650" t="s">
        <v>739</v>
      </c>
      <c r="C97" s="1652" t="str">
        <f>+CONCATENATE(LEFT(RM_ÖSSZEFÜGGÉSEK!A6,4),". évi")</f>
        <v>2019. évi</v>
      </c>
      <c r="D97" s="1653"/>
      <c r="E97" s="1654"/>
      <c r="F97" s="1654"/>
      <c r="G97" s="1654"/>
      <c r="H97" s="1654"/>
      <c r="I97" s="1654"/>
      <c r="J97" s="1654"/>
      <c r="K97" s="1655"/>
    </row>
    <row r="98" spans="1:11" ht="39.75" customHeight="1" thickBot="1" x14ac:dyDescent="0.35">
      <c r="A98" s="1649"/>
      <c r="B98" s="1651"/>
      <c r="C98" s="1349" t="s">
        <v>732</v>
      </c>
      <c r="D98" s="1350" t="str">
        <f>D9</f>
        <v>Módosítás</v>
      </c>
      <c r="E98" s="1350" t="str">
        <f t="shared" ref="E98:K98" si="28">E9</f>
        <v xml:space="preserve">… . sz. módosítás </v>
      </c>
      <c r="F98" s="1350" t="str">
        <f t="shared" si="28"/>
        <v xml:space="preserve">… . sz. módosítás </v>
      </c>
      <c r="G98" s="1350" t="str">
        <f t="shared" si="28"/>
        <v xml:space="preserve">… . sz. módosítás </v>
      </c>
      <c r="H98" s="1350" t="str">
        <f t="shared" si="28"/>
        <v xml:space="preserve">… . sz. módosítás </v>
      </c>
      <c r="I98" s="1350" t="str">
        <f t="shared" si="28"/>
        <v xml:space="preserve">… . sz. módosítás </v>
      </c>
      <c r="J98" s="1351" t="str">
        <f t="shared" si="28"/>
        <v>Módosítások összesen</v>
      </c>
      <c r="K98" s="1352" t="str">
        <f t="shared" si="28"/>
        <v>….számú módosítás utáni előirányzat</v>
      </c>
    </row>
    <row r="99" spans="1:11" s="411" customFormat="1" ht="12" customHeight="1" thickBot="1" x14ac:dyDescent="0.25">
      <c r="A99" s="32" t="s">
        <v>492</v>
      </c>
      <c r="B99" s="33" t="s">
        <v>493</v>
      </c>
      <c r="C99" s="677" t="s">
        <v>494</v>
      </c>
      <c r="D99" s="677" t="s">
        <v>496</v>
      </c>
      <c r="E99" s="678" t="s">
        <v>495</v>
      </c>
      <c r="F99" s="678" t="s">
        <v>497</v>
      </c>
      <c r="G99" s="678" t="s">
        <v>498</v>
      </c>
      <c r="H99" s="678" t="s">
        <v>499</v>
      </c>
      <c r="I99" s="678" t="s">
        <v>735</v>
      </c>
      <c r="J99" s="678" t="s">
        <v>736</v>
      </c>
      <c r="K99" s="679" t="s">
        <v>737</v>
      </c>
    </row>
    <row r="100" spans="1:11" ht="12" customHeight="1" thickBot="1" x14ac:dyDescent="0.35">
      <c r="A100" s="22" t="s">
        <v>18</v>
      </c>
      <c r="B100" s="28" t="s">
        <v>436</v>
      </c>
      <c r="C100" s="394">
        <f>'KV_1.1.sz.mell.'!C98</f>
        <v>163685707</v>
      </c>
      <c r="D100" s="394">
        <f t="shared" ref="D100:K100" si="29">D101+D102+D103+D104+D105+D118</f>
        <v>393657</v>
      </c>
      <c r="E100" s="394">
        <f t="shared" si="29"/>
        <v>0</v>
      </c>
      <c r="F100" s="394">
        <f t="shared" si="29"/>
        <v>0</v>
      </c>
      <c r="G100" s="394">
        <f t="shared" si="29"/>
        <v>0</v>
      </c>
      <c r="H100" s="394">
        <f t="shared" si="29"/>
        <v>0</v>
      </c>
      <c r="I100" s="394">
        <f t="shared" si="29"/>
        <v>0</v>
      </c>
      <c r="J100" s="394">
        <f t="shared" si="29"/>
        <v>393657</v>
      </c>
      <c r="K100" s="487">
        <f t="shared" si="29"/>
        <v>164079364</v>
      </c>
    </row>
    <row r="101" spans="1:11" ht="12" customHeight="1" x14ac:dyDescent="0.3">
      <c r="A101" s="17" t="s">
        <v>97</v>
      </c>
      <c r="B101" s="10" t="s">
        <v>49</v>
      </c>
      <c r="C101" s="494">
        <f>'KV_1.1.sz.mell.'!C99</f>
        <v>64173834</v>
      </c>
      <c r="D101" s="494">
        <v>1079771</v>
      </c>
      <c r="E101" s="494"/>
      <c r="F101" s="494"/>
      <c r="G101" s="494"/>
      <c r="H101" s="494"/>
      <c r="I101" s="494"/>
      <c r="J101" s="696">
        <f t="shared" ref="J101:J120" si="30">D101+E101+F101+G101+H101+I101</f>
        <v>1079771</v>
      </c>
      <c r="K101" s="697">
        <f t="shared" ref="K101:K120" si="31">C101+J101</f>
        <v>65253605</v>
      </c>
    </row>
    <row r="102" spans="1:11" ht="12" customHeight="1" x14ac:dyDescent="0.3">
      <c r="A102" s="14" t="s">
        <v>98</v>
      </c>
      <c r="B102" s="8" t="s">
        <v>182</v>
      </c>
      <c r="C102" s="396">
        <f>'KV_1.1.sz.mell.'!C100</f>
        <v>11669201</v>
      </c>
      <c r="D102" s="396">
        <v>62051</v>
      </c>
      <c r="E102" s="396"/>
      <c r="F102" s="396"/>
      <c r="G102" s="396"/>
      <c r="H102" s="396"/>
      <c r="I102" s="396"/>
      <c r="J102" s="698">
        <f t="shared" si="30"/>
        <v>62051</v>
      </c>
      <c r="K102" s="699">
        <f t="shared" si="31"/>
        <v>11731252</v>
      </c>
    </row>
    <row r="103" spans="1:11" ht="12" customHeight="1" x14ac:dyDescent="0.3">
      <c r="A103" s="14" t="s">
        <v>99</v>
      </c>
      <c r="B103" s="8" t="s">
        <v>139</v>
      </c>
      <c r="C103" s="398">
        <f>'KV_1.1.sz.mell.'!C101</f>
        <v>83056892</v>
      </c>
      <c r="D103" s="398">
        <v>-1708348</v>
      </c>
      <c r="E103" s="398"/>
      <c r="F103" s="398"/>
      <c r="G103" s="398"/>
      <c r="H103" s="398"/>
      <c r="I103" s="398"/>
      <c r="J103" s="700">
        <f t="shared" si="30"/>
        <v>-1708348</v>
      </c>
      <c r="K103" s="701">
        <f t="shared" si="31"/>
        <v>81348544</v>
      </c>
    </row>
    <row r="104" spans="1:11" ht="12" customHeight="1" x14ac:dyDescent="0.3">
      <c r="A104" s="14" t="s">
        <v>100</v>
      </c>
      <c r="B104" s="11" t="s">
        <v>183</v>
      </c>
      <c r="C104" s="398">
        <f>'KV_1.1.sz.mell.'!C102</f>
        <v>700000</v>
      </c>
      <c r="D104" s="398">
        <v>280000</v>
      </c>
      <c r="E104" s="398"/>
      <c r="F104" s="398"/>
      <c r="G104" s="398"/>
      <c r="H104" s="398"/>
      <c r="I104" s="398"/>
      <c r="J104" s="700">
        <f t="shared" si="30"/>
        <v>280000</v>
      </c>
      <c r="K104" s="701">
        <f t="shared" si="31"/>
        <v>980000</v>
      </c>
    </row>
    <row r="105" spans="1:11" ht="12" customHeight="1" x14ac:dyDescent="0.3">
      <c r="A105" s="14" t="s">
        <v>111</v>
      </c>
      <c r="B105" s="19" t="s">
        <v>184</v>
      </c>
      <c r="C105" s="398">
        <f>'KV_1.1.sz.mell.'!C103</f>
        <v>4085780</v>
      </c>
      <c r="D105" s="398">
        <v>680183</v>
      </c>
      <c r="E105" s="398"/>
      <c r="F105" s="398"/>
      <c r="G105" s="398"/>
      <c r="H105" s="398"/>
      <c r="I105" s="398"/>
      <c r="J105" s="700">
        <f t="shared" si="30"/>
        <v>680183</v>
      </c>
      <c r="K105" s="701">
        <f t="shared" si="31"/>
        <v>4765963</v>
      </c>
    </row>
    <row r="106" spans="1:11" ht="12" customHeight="1" x14ac:dyDescent="0.3">
      <c r="A106" s="14" t="s">
        <v>101</v>
      </c>
      <c r="B106" s="8" t="s">
        <v>441</v>
      </c>
      <c r="C106" s="398">
        <f>'KV_1.1.sz.mell.'!C104</f>
        <v>146100</v>
      </c>
      <c r="D106" s="398">
        <v>1520</v>
      </c>
      <c r="E106" s="398"/>
      <c r="F106" s="398"/>
      <c r="G106" s="398"/>
      <c r="H106" s="398"/>
      <c r="I106" s="398"/>
      <c r="J106" s="700">
        <f t="shared" si="30"/>
        <v>1520</v>
      </c>
      <c r="K106" s="701">
        <f t="shared" si="31"/>
        <v>147620</v>
      </c>
    </row>
    <row r="107" spans="1:11" ht="12" customHeight="1" x14ac:dyDescent="0.3">
      <c r="A107" s="14" t="s">
        <v>102</v>
      </c>
      <c r="B107" s="142" t="s">
        <v>440</v>
      </c>
      <c r="C107" s="398">
        <f>'KV_1.1.sz.mell.'!C105</f>
        <v>0</v>
      </c>
      <c r="D107" s="398"/>
      <c r="E107" s="398"/>
      <c r="F107" s="398"/>
      <c r="G107" s="398"/>
      <c r="H107" s="398"/>
      <c r="I107" s="398"/>
      <c r="J107" s="700">
        <f t="shared" si="30"/>
        <v>0</v>
      </c>
      <c r="K107" s="701">
        <f t="shared" si="31"/>
        <v>0</v>
      </c>
    </row>
    <row r="108" spans="1:11" ht="12" customHeight="1" x14ac:dyDescent="0.3">
      <c r="A108" s="14" t="s">
        <v>112</v>
      </c>
      <c r="B108" s="142" t="s">
        <v>439</v>
      </c>
      <c r="C108" s="398">
        <f>'KV_1.1.sz.mell.'!C106</f>
        <v>0</v>
      </c>
      <c r="D108" s="398"/>
      <c r="E108" s="398"/>
      <c r="F108" s="398"/>
      <c r="G108" s="398"/>
      <c r="H108" s="398"/>
      <c r="I108" s="398"/>
      <c r="J108" s="700">
        <f t="shared" si="30"/>
        <v>0</v>
      </c>
      <c r="K108" s="701">
        <f t="shared" si="31"/>
        <v>0</v>
      </c>
    </row>
    <row r="109" spans="1:11" ht="12" customHeight="1" x14ac:dyDescent="0.3">
      <c r="A109" s="14" t="s">
        <v>113</v>
      </c>
      <c r="B109" s="140" t="s">
        <v>350</v>
      </c>
      <c r="C109" s="398">
        <f>'KV_1.1.sz.mell.'!C107</f>
        <v>0</v>
      </c>
      <c r="D109" s="398"/>
      <c r="E109" s="398"/>
      <c r="F109" s="398"/>
      <c r="G109" s="398"/>
      <c r="H109" s="398"/>
      <c r="I109" s="398"/>
      <c r="J109" s="700">
        <f t="shared" si="30"/>
        <v>0</v>
      </c>
      <c r="K109" s="701">
        <f t="shared" si="31"/>
        <v>0</v>
      </c>
    </row>
    <row r="110" spans="1:11" ht="12" customHeight="1" x14ac:dyDescent="0.3">
      <c r="A110" s="14" t="s">
        <v>114</v>
      </c>
      <c r="B110" s="141" t="s">
        <v>351</v>
      </c>
      <c r="C110" s="398">
        <f>'KV_1.1.sz.mell.'!C108</f>
        <v>0</v>
      </c>
      <c r="D110" s="398"/>
      <c r="E110" s="398"/>
      <c r="F110" s="398"/>
      <c r="G110" s="398"/>
      <c r="H110" s="398"/>
      <c r="I110" s="398"/>
      <c r="J110" s="700">
        <f t="shared" si="30"/>
        <v>0</v>
      </c>
      <c r="K110" s="701">
        <f t="shared" si="31"/>
        <v>0</v>
      </c>
    </row>
    <row r="111" spans="1:11" ht="12" customHeight="1" x14ac:dyDescent="0.3">
      <c r="A111" s="14" t="s">
        <v>115</v>
      </c>
      <c r="B111" s="141" t="s">
        <v>352</v>
      </c>
      <c r="C111" s="398">
        <f>'KV_1.1.sz.mell.'!C109</f>
        <v>0</v>
      </c>
      <c r="D111" s="398"/>
      <c r="E111" s="398"/>
      <c r="F111" s="398"/>
      <c r="G111" s="398"/>
      <c r="H111" s="398"/>
      <c r="I111" s="398"/>
      <c r="J111" s="700">
        <f t="shared" si="30"/>
        <v>0</v>
      </c>
      <c r="K111" s="701">
        <f t="shared" si="31"/>
        <v>0</v>
      </c>
    </row>
    <row r="112" spans="1:11" ht="12" customHeight="1" x14ac:dyDescent="0.3">
      <c r="A112" s="14" t="s">
        <v>117</v>
      </c>
      <c r="B112" s="140" t="s">
        <v>353</v>
      </c>
      <c r="C112" s="398">
        <f>'KV_1.1.sz.mell.'!C110</f>
        <v>2557680</v>
      </c>
      <c r="D112" s="398">
        <v>280663</v>
      </c>
      <c r="E112" s="398"/>
      <c r="F112" s="398"/>
      <c r="G112" s="398"/>
      <c r="H112" s="398"/>
      <c r="I112" s="398"/>
      <c r="J112" s="700">
        <f t="shared" si="30"/>
        <v>280663</v>
      </c>
      <c r="K112" s="701">
        <f t="shared" si="31"/>
        <v>2838343</v>
      </c>
    </row>
    <row r="113" spans="1:11" ht="12" customHeight="1" x14ac:dyDescent="0.3">
      <c r="A113" s="14" t="s">
        <v>185</v>
      </c>
      <c r="B113" s="140" t="s">
        <v>354</v>
      </c>
      <c r="C113" s="398">
        <f>'KV_1.1.sz.mell.'!C111</f>
        <v>0</v>
      </c>
      <c r="D113" s="398"/>
      <c r="E113" s="398"/>
      <c r="F113" s="398"/>
      <c r="G113" s="398"/>
      <c r="H113" s="398"/>
      <c r="I113" s="398"/>
      <c r="J113" s="700">
        <f t="shared" si="30"/>
        <v>0</v>
      </c>
      <c r="K113" s="701">
        <f t="shared" si="31"/>
        <v>0</v>
      </c>
    </row>
    <row r="114" spans="1:11" ht="12" customHeight="1" x14ac:dyDescent="0.3">
      <c r="A114" s="14" t="s">
        <v>348</v>
      </c>
      <c r="B114" s="141" t="s">
        <v>355</v>
      </c>
      <c r="C114" s="398">
        <f>'KV_1.1.sz.mell.'!C112</f>
        <v>0</v>
      </c>
      <c r="D114" s="398"/>
      <c r="E114" s="398"/>
      <c r="F114" s="398"/>
      <c r="G114" s="398"/>
      <c r="H114" s="398"/>
      <c r="I114" s="398"/>
      <c r="J114" s="700">
        <f t="shared" si="30"/>
        <v>0</v>
      </c>
      <c r="K114" s="701">
        <f t="shared" si="31"/>
        <v>0</v>
      </c>
    </row>
    <row r="115" spans="1:11" ht="12" customHeight="1" x14ac:dyDescent="0.3">
      <c r="A115" s="13" t="s">
        <v>349</v>
      </c>
      <c r="B115" s="142" t="s">
        <v>356</v>
      </c>
      <c r="C115" s="398">
        <f>'KV_1.1.sz.mell.'!C113</f>
        <v>0</v>
      </c>
      <c r="D115" s="398"/>
      <c r="E115" s="398"/>
      <c r="F115" s="398"/>
      <c r="G115" s="398"/>
      <c r="H115" s="398"/>
      <c r="I115" s="398"/>
      <c r="J115" s="700">
        <f t="shared" si="30"/>
        <v>0</v>
      </c>
      <c r="K115" s="701">
        <f t="shared" si="31"/>
        <v>0</v>
      </c>
    </row>
    <row r="116" spans="1:11" ht="12" customHeight="1" x14ac:dyDescent="0.3">
      <c r="A116" s="14" t="s">
        <v>437</v>
      </c>
      <c r="B116" s="142" t="s">
        <v>357</v>
      </c>
      <c r="C116" s="398">
        <f>'KV_1.1.sz.mell.'!C114</f>
        <v>0</v>
      </c>
      <c r="D116" s="398"/>
      <c r="E116" s="398"/>
      <c r="F116" s="398"/>
      <c r="G116" s="398"/>
      <c r="H116" s="398"/>
      <c r="I116" s="398"/>
      <c r="J116" s="700">
        <f t="shared" si="30"/>
        <v>0</v>
      </c>
      <c r="K116" s="701">
        <f t="shared" si="31"/>
        <v>0</v>
      </c>
    </row>
    <row r="117" spans="1:11" ht="12" customHeight="1" x14ac:dyDescent="0.3">
      <c r="A117" s="16" t="s">
        <v>438</v>
      </c>
      <c r="B117" s="142" t="s">
        <v>358</v>
      </c>
      <c r="C117" s="398">
        <f>'KV_1.1.sz.mell.'!C115</f>
        <v>1382000</v>
      </c>
      <c r="D117" s="398">
        <v>398000</v>
      </c>
      <c r="E117" s="398"/>
      <c r="F117" s="398"/>
      <c r="G117" s="398"/>
      <c r="H117" s="398"/>
      <c r="I117" s="398"/>
      <c r="J117" s="700">
        <f t="shared" si="30"/>
        <v>398000</v>
      </c>
      <c r="K117" s="701">
        <f t="shared" si="31"/>
        <v>1780000</v>
      </c>
    </row>
    <row r="118" spans="1:11" ht="12" customHeight="1" x14ac:dyDescent="0.3">
      <c r="A118" s="14" t="s">
        <v>442</v>
      </c>
      <c r="B118" s="11" t="s">
        <v>50</v>
      </c>
      <c r="C118" s="396">
        <f>'KV_1.1.sz.mell.'!C116</f>
        <v>0</v>
      </c>
      <c r="D118" s="396"/>
      <c r="E118" s="396"/>
      <c r="F118" s="396"/>
      <c r="G118" s="396"/>
      <c r="H118" s="396"/>
      <c r="I118" s="396"/>
      <c r="J118" s="698">
        <f t="shared" si="30"/>
        <v>0</v>
      </c>
      <c r="K118" s="699">
        <f t="shared" si="31"/>
        <v>0</v>
      </c>
    </row>
    <row r="119" spans="1:11" ht="12" customHeight="1" x14ac:dyDescent="0.3">
      <c r="A119" s="14" t="s">
        <v>443</v>
      </c>
      <c r="B119" s="8" t="s">
        <v>445</v>
      </c>
      <c r="C119" s="396">
        <f>'KV_1.1.sz.mell.'!C117</f>
        <v>0</v>
      </c>
      <c r="D119" s="396"/>
      <c r="E119" s="396"/>
      <c r="F119" s="396"/>
      <c r="G119" s="396"/>
      <c r="H119" s="396"/>
      <c r="I119" s="396"/>
      <c r="J119" s="698">
        <f t="shared" si="30"/>
        <v>0</v>
      </c>
      <c r="K119" s="699">
        <f t="shared" si="31"/>
        <v>0</v>
      </c>
    </row>
    <row r="120" spans="1:11" ht="12" customHeight="1" thickBot="1" x14ac:dyDescent="0.35">
      <c r="A120" s="18" t="s">
        <v>444</v>
      </c>
      <c r="B120" s="482" t="s">
        <v>446</v>
      </c>
      <c r="C120" s="495">
        <f>'KV_1.1.sz.mell.'!C118</f>
        <v>0</v>
      </c>
      <c r="D120" s="495"/>
      <c r="E120" s="495"/>
      <c r="F120" s="495"/>
      <c r="G120" s="495"/>
      <c r="H120" s="495"/>
      <c r="I120" s="495"/>
      <c r="J120" s="702">
        <f t="shared" si="30"/>
        <v>0</v>
      </c>
      <c r="K120" s="689">
        <f t="shared" si="31"/>
        <v>0</v>
      </c>
    </row>
    <row r="121" spans="1:11" ht="12" customHeight="1" thickBot="1" x14ac:dyDescent="0.35">
      <c r="A121" s="479" t="s">
        <v>19</v>
      </c>
      <c r="B121" s="480" t="s">
        <v>359</v>
      </c>
      <c r="C121" s="462">
        <f>'KV_1.1.sz.mell.'!C119</f>
        <v>102840261</v>
      </c>
      <c r="D121" s="395">
        <f t="shared" ref="D121:K121" si="32">+D122+D124+D126</f>
        <v>74366442</v>
      </c>
      <c r="E121" s="496">
        <f t="shared" si="32"/>
        <v>0</v>
      </c>
      <c r="F121" s="496">
        <f t="shared" si="32"/>
        <v>0</v>
      </c>
      <c r="G121" s="496">
        <f t="shared" si="32"/>
        <v>0</v>
      </c>
      <c r="H121" s="496">
        <f t="shared" si="32"/>
        <v>0</v>
      </c>
      <c r="I121" s="496">
        <f t="shared" si="32"/>
        <v>0</v>
      </c>
      <c r="J121" s="496">
        <f t="shared" si="32"/>
        <v>74366442</v>
      </c>
      <c r="K121" s="490">
        <f t="shared" si="32"/>
        <v>177206703</v>
      </c>
    </row>
    <row r="122" spans="1:11" ht="12" customHeight="1" x14ac:dyDescent="0.3">
      <c r="A122" s="15" t="s">
        <v>103</v>
      </c>
      <c r="B122" s="8" t="s">
        <v>229</v>
      </c>
      <c r="C122" s="703">
        <f>'KV_1.1.sz.mell.'!C120</f>
        <v>78096049</v>
      </c>
      <c r="D122" s="703">
        <v>38969082</v>
      </c>
      <c r="E122" s="703"/>
      <c r="F122" s="703"/>
      <c r="G122" s="703"/>
      <c r="H122" s="703"/>
      <c r="I122" s="397"/>
      <c r="J122" s="680">
        <f t="shared" ref="J122:J134" si="33">D122+E122+F122+G122+H122+I122</f>
        <v>38969082</v>
      </c>
      <c r="K122" s="681">
        <f t="shared" ref="K122:K134" si="34">C122+J122</f>
        <v>117065131</v>
      </c>
    </row>
    <row r="123" spans="1:11" ht="12" customHeight="1" x14ac:dyDescent="0.3">
      <c r="A123" s="15" t="s">
        <v>104</v>
      </c>
      <c r="B123" s="12" t="s">
        <v>363</v>
      </c>
      <c r="C123" s="703">
        <f>'KV_1.1.sz.mell.'!C121</f>
        <v>0</v>
      </c>
      <c r="D123" s="703"/>
      <c r="E123" s="703"/>
      <c r="F123" s="703"/>
      <c r="G123" s="703"/>
      <c r="H123" s="703"/>
      <c r="I123" s="397"/>
      <c r="J123" s="680">
        <f t="shared" si="33"/>
        <v>0</v>
      </c>
      <c r="K123" s="681">
        <f t="shared" si="34"/>
        <v>0</v>
      </c>
    </row>
    <row r="124" spans="1:11" ht="12" customHeight="1" x14ac:dyDescent="0.3">
      <c r="A124" s="15" t="s">
        <v>105</v>
      </c>
      <c r="B124" s="12" t="s">
        <v>186</v>
      </c>
      <c r="C124" s="704">
        <f>'KV_1.1.sz.mell.'!C122</f>
        <v>24744212</v>
      </c>
      <c r="D124" s="704">
        <v>35333360</v>
      </c>
      <c r="E124" s="704"/>
      <c r="F124" s="704"/>
      <c r="G124" s="704"/>
      <c r="H124" s="704"/>
      <c r="I124" s="396"/>
      <c r="J124" s="698">
        <f t="shared" si="33"/>
        <v>35333360</v>
      </c>
      <c r="K124" s="699">
        <f t="shared" si="34"/>
        <v>60077572</v>
      </c>
    </row>
    <row r="125" spans="1:11" ht="12" customHeight="1" x14ac:dyDescent="0.3">
      <c r="A125" s="15" t="s">
        <v>106</v>
      </c>
      <c r="B125" s="12" t="s">
        <v>364</v>
      </c>
      <c r="C125" s="704">
        <f>'KV_1.1.sz.mell.'!C123</f>
        <v>0</v>
      </c>
      <c r="D125" s="704"/>
      <c r="E125" s="704"/>
      <c r="F125" s="704"/>
      <c r="G125" s="704"/>
      <c r="H125" s="704"/>
      <c r="I125" s="396"/>
      <c r="J125" s="698">
        <f t="shared" si="33"/>
        <v>0</v>
      </c>
      <c r="K125" s="699">
        <f t="shared" si="34"/>
        <v>0</v>
      </c>
    </row>
    <row r="126" spans="1:11" ht="12" customHeight="1" x14ac:dyDescent="0.3">
      <c r="A126" s="15" t="s">
        <v>107</v>
      </c>
      <c r="B126" s="293" t="s">
        <v>231</v>
      </c>
      <c r="C126" s="704">
        <f>'KV_1.1.sz.mell.'!C124</f>
        <v>0</v>
      </c>
      <c r="D126" s="704">
        <v>64000</v>
      </c>
      <c r="E126" s="704"/>
      <c r="F126" s="704"/>
      <c r="G126" s="704"/>
      <c r="H126" s="704"/>
      <c r="I126" s="396"/>
      <c r="J126" s="698">
        <f t="shared" si="33"/>
        <v>64000</v>
      </c>
      <c r="K126" s="699">
        <f t="shared" si="34"/>
        <v>64000</v>
      </c>
    </row>
    <row r="127" spans="1:11" ht="12" customHeight="1" x14ac:dyDescent="0.3">
      <c r="A127" s="15" t="s">
        <v>116</v>
      </c>
      <c r="B127" s="292" t="s">
        <v>427</v>
      </c>
      <c r="C127" s="704">
        <f>'KV_1.1.sz.mell.'!C125</f>
        <v>0</v>
      </c>
      <c r="D127" s="704"/>
      <c r="E127" s="704"/>
      <c r="F127" s="704"/>
      <c r="G127" s="704"/>
      <c r="H127" s="704"/>
      <c r="I127" s="396"/>
      <c r="J127" s="698">
        <f t="shared" si="33"/>
        <v>0</v>
      </c>
      <c r="K127" s="699">
        <f t="shared" si="34"/>
        <v>0</v>
      </c>
    </row>
    <row r="128" spans="1:11" ht="12" customHeight="1" x14ac:dyDescent="0.3">
      <c r="A128" s="15" t="s">
        <v>118</v>
      </c>
      <c r="B128" s="409" t="s">
        <v>369</v>
      </c>
      <c r="C128" s="704">
        <f>'KV_1.1.sz.mell.'!C126</f>
        <v>0</v>
      </c>
      <c r="D128" s="704"/>
      <c r="E128" s="704"/>
      <c r="F128" s="704"/>
      <c r="G128" s="704"/>
      <c r="H128" s="704"/>
      <c r="I128" s="396"/>
      <c r="J128" s="698">
        <f t="shared" si="33"/>
        <v>0</v>
      </c>
      <c r="K128" s="699">
        <f t="shared" si="34"/>
        <v>0</v>
      </c>
    </row>
    <row r="129" spans="1:11" x14ac:dyDescent="0.3">
      <c r="A129" s="15" t="s">
        <v>187</v>
      </c>
      <c r="B129" s="141" t="s">
        <v>352</v>
      </c>
      <c r="C129" s="704">
        <f>'KV_1.1.sz.mell.'!C127</f>
        <v>0</v>
      </c>
      <c r="D129" s="704"/>
      <c r="E129" s="704"/>
      <c r="F129" s="704"/>
      <c r="G129" s="704"/>
      <c r="H129" s="704"/>
      <c r="I129" s="396"/>
      <c r="J129" s="698">
        <f t="shared" si="33"/>
        <v>0</v>
      </c>
      <c r="K129" s="699">
        <f t="shared" si="34"/>
        <v>0</v>
      </c>
    </row>
    <row r="130" spans="1:11" ht="12" customHeight="1" x14ac:dyDescent="0.3">
      <c r="A130" s="15" t="s">
        <v>188</v>
      </c>
      <c r="B130" s="141" t="s">
        <v>368</v>
      </c>
      <c r="C130" s="704">
        <f>'KV_1.1.sz.mell.'!C128</f>
        <v>0</v>
      </c>
      <c r="D130" s="704"/>
      <c r="E130" s="704"/>
      <c r="F130" s="704"/>
      <c r="G130" s="704"/>
      <c r="H130" s="704"/>
      <c r="I130" s="396"/>
      <c r="J130" s="698">
        <f t="shared" si="33"/>
        <v>0</v>
      </c>
      <c r="K130" s="699">
        <f t="shared" si="34"/>
        <v>0</v>
      </c>
    </row>
    <row r="131" spans="1:11" ht="12" customHeight="1" x14ac:dyDescent="0.3">
      <c r="A131" s="15" t="s">
        <v>189</v>
      </c>
      <c r="B131" s="141" t="s">
        <v>367</v>
      </c>
      <c r="C131" s="704">
        <f>'KV_1.1.sz.mell.'!C129</f>
        <v>0</v>
      </c>
      <c r="D131" s="704"/>
      <c r="E131" s="704"/>
      <c r="F131" s="704"/>
      <c r="G131" s="704"/>
      <c r="H131" s="704"/>
      <c r="I131" s="396"/>
      <c r="J131" s="698">
        <f t="shared" si="33"/>
        <v>0</v>
      </c>
      <c r="K131" s="699">
        <f t="shared" si="34"/>
        <v>0</v>
      </c>
    </row>
    <row r="132" spans="1:11" ht="12" customHeight="1" x14ac:dyDescent="0.3">
      <c r="A132" s="15" t="s">
        <v>360</v>
      </c>
      <c r="B132" s="141" t="s">
        <v>355</v>
      </c>
      <c r="C132" s="704">
        <f>'KV_1.1.sz.mell.'!C130</f>
        <v>0</v>
      </c>
      <c r="D132" s="704"/>
      <c r="E132" s="704"/>
      <c r="F132" s="704"/>
      <c r="G132" s="704"/>
      <c r="H132" s="704"/>
      <c r="I132" s="396"/>
      <c r="J132" s="698">
        <f t="shared" si="33"/>
        <v>0</v>
      </c>
      <c r="K132" s="699">
        <f t="shared" si="34"/>
        <v>0</v>
      </c>
    </row>
    <row r="133" spans="1:11" ht="12" customHeight="1" x14ac:dyDescent="0.3">
      <c r="A133" s="15" t="s">
        <v>361</v>
      </c>
      <c r="B133" s="141" t="s">
        <v>366</v>
      </c>
      <c r="C133" s="704">
        <f>'KV_1.1.sz.mell.'!C131</f>
        <v>0</v>
      </c>
      <c r="D133" s="704"/>
      <c r="E133" s="704"/>
      <c r="F133" s="704"/>
      <c r="G133" s="704"/>
      <c r="H133" s="704"/>
      <c r="I133" s="396"/>
      <c r="J133" s="698">
        <f t="shared" si="33"/>
        <v>0</v>
      </c>
      <c r="K133" s="699">
        <f t="shared" si="34"/>
        <v>0</v>
      </c>
    </row>
    <row r="134" spans="1:11" ht="16.2" thickBot="1" x14ac:dyDescent="0.35">
      <c r="A134" s="13" t="s">
        <v>362</v>
      </c>
      <c r="B134" s="141" t="s">
        <v>365</v>
      </c>
      <c r="C134" s="705">
        <f>'KV_1.1.sz.mell.'!C132</f>
        <v>0</v>
      </c>
      <c r="D134" s="705">
        <v>64000</v>
      </c>
      <c r="E134" s="705"/>
      <c r="F134" s="705"/>
      <c r="G134" s="705"/>
      <c r="H134" s="705"/>
      <c r="I134" s="398"/>
      <c r="J134" s="700">
        <f t="shared" si="33"/>
        <v>64000</v>
      </c>
      <c r="K134" s="701">
        <f t="shared" si="34"/>
        <v>64000</v>
      </c>
    </row>
    <row r="135" spans="1:11" ht="12" customHeight="1" thickBot="1" x14ac:dyDescent="0.35">
      <c r="A135" s="20" t="s">
        <v>20</v>
      </c>
      <c r="B135" s="123" t="s">
        <v>447</v>
      </c>
      <c r="C135" s="1378">
        <f>'KV_1.1.sz.mell.'!C133</f>
        <v>266525968</v>
      </c>
      <c r="D135" s="706">
        <f t="shared" ref="D135:K135" si="35">+D100+D121</f>
        <v>74760099</v>
      </c>
      <c r="E135" s="706">
        <f t="shared" si="35"/>
        <v>0</v>
      </c>
      <c r="F135" s="706">
        <f t="shared" si="35"/>
        <v>0</v>
      </c>
      <c r="G135" s="706">
        <f t="shared" si="35"/>
        <v>0</v>
      </c>
      <c r="H135" s="706">
        <f t="shared" si="35"/>
        <v>0</v>
      </c>
      <c r="I135" s="395">
        <f t="shared" si="35"/>
        <v>0</v>
      </c>
      <c r="J135" s="395">
        <f t="shared" si="35"/>
        <v>74760099</v>
      </c>
      <c r="K135" s="263">
        <f t="shared" si="35"/>
        <v>341286067</v>
      </c>
    </row>
    <row r="136" spans="1:11" ht="12" customHeight="1" thickBot="1" x14ac:dyDescent="0.35">
      <c r="A136" s="20" t="s">
        <v>21</v>
      </c>
      <c r="B136" s="123" t="s">
        <v>740</v>
      </c>
      <c r="C136" s="1378">
        <f>'KV_1.1.sz.mell.'!C134</f>
        <v>638000</v>
      </c>
      <c r="D136" s="706">
        <f t="shared" ref="D136:K136" si="36">+D137+D138+D139</f>
        <v>25201513</v>
      </c>
      <c r="E136" s="706">
        <f t="shared" si="36"/>
        <v>0</v>
      </c>
      <c r="F136" s="706">
        <f t="shared" si="36"/>
        <v>0</v>
      </c>
      <c r="G136" s="706">
        <f t="shared" si="36"/>
        <v>0</v>
      </c>
      <c r="H136" s="706">
        <f t="shared" si="36"/>
        <v>0</v>
      </c>
      <c r="I136" s="395">
        <f t="shared" si="36"/>
        <v>0</v>
      </c>
      <c r="J136" s="395">
        <f t="shared" si="36"/>
        <v>25201513</v>
      </c>
      <c r="K136" s="263">
        <f t="shared" si="36"/>
        <v>25839513</v>
      </c>
    </row>
    <row r="137" spans="1:11" ht="12" customHeight="1" x14ac:dyDescent="0.3">
      <c r="A137" s="15" t="s">
        <v>267</v>
      </c>
      <c r="B137" s="12" t="s">
        <v>455</v>
      </c>
      <c r="C137" s="704">
        <f>'KV_1.1.sz.mell.'!C135</f>
        <v>638000</v>
      </c>
      <c r="D137" s="704">
        <v>-638000</v>
      </c>
      <c r="E137" s="704"/>
      <c r="F137" s="704"/>
      <c r="G137" s="704"/>
      <c r="H137" s="704"/>
      <c r="I137" s="396"/>
      <c r="J137" s="680">
        <f>D137+E137+F137+G137+H137+I137</f>
        <v>-638000</v>
      </c>
      <c r="K137" s="699">
        <f>C137+J137</f>
        <v>0</v>
      </c>
    </row>
    <row r="138" spans="1:11" ht="12" customHeight="1" x14ac:dyDescent="0.3">
      <c r="A138" s="15" t="s">
        <v>268</v>
      </c>
      <c r="B138" s="12" t="s">
        <v>456</v>
      </c>
      <c r="C138" s="704">
        <f>'KV_1.1.sz.mell.'!C136</f>
        <v>0</v>
      </c>
      <c r="D138" s="704">
        <v>25102000</v>
      </c>
      <c r="E138" s="704"/>
      <c r="F138" s="704"/>
      <c r="G138" s="704"/>
      <c r="H138" s="704"/>
      <c r="I138" s="396"/>
      <c r="J138" s="680">
        <f>D138+E138+F138+G138+H138+I138</f>
        <v>25102000</v>
      </c>
      <c r="K138" s="699">
        <f>C138+J138</f>
        <v>25102000</v>
      </c>
    </row>
    <row r="139" spans="1:11" ht="12" customHeight="1" thickBot="1" x14ac:dyDescent="0.35">
      <c r="A139" s="13" t="s">
        <v>269</v>
      </c>
      <c r="B139" s="12" t="s">
        <v>457</v>
      </c>
      <c r="C139" s="704">
        <f>'KV_1.1.sz.mell.'!C137</f>
        <v>0</v>
      </c>
      <c r="D139" s="704">
        <v>737513</v>
      </c>
      <c r="E139" s="704"/>
      <c r="F139" s="704"/>
      <c r="G139" s="704"/>
      <c r="H139" s="704"/>
      <c r="I139" s="396"/>
      <c r="J139" s="680">
        <f>D139+E139+F139+G139+H139+I139</f>
        <v>737513</v>
      </c>
      <c r="K139" s="699">
        <f>C139+J139</f>
        <v>737513</v>
      </c>
    </row>
    <row r="140" spans="1:11" ht="12" customHeight="1" thickBot="1" x14ac:dyDescent="0.35">
      <c r="A140" s="20" t="s">
        <v>22</v>
      </c>
      <c r="B140" s="123" t="s">
        <v>449</v>
      </c>
      <c r="C140" s="1378">
        <f>'KV_1.1.sz.mell.'!C138</f>
        <v>0</v>
      </c>
      <c r="D140" s="706">
        <f t="shared" ref="D140:K140" si="37">SUM(D141:D146)</f>
        <v>0</v>
      </c>
      <c r="E140" s="706">
        <f t="shared" si="37"/>
        <v>0</v>
      </c>
      <c r="F140" s="706">
        <f t="shared" si="37"/>
        <v>0</v>
      </c>
      <c r="G140" s="706">
        <f t="shared" si="37"/>
        <v>0</v>
      </c>
      <c r="H140" s="706">
        <f t="shared" si="37"/>
        <v>0</v>
      </c>
      <c r="I140" s="395">
        <f t="shared" si="37"/>
        <v>0</v>
      </c>
      <c r="J140" s="395">
        <f t="shared" si="37"/>
        <v>0</v>
      </c>
      <c r="K140" s="263">
        <f t="shared" si="37"/>
        <v>0</v>
      </c>
    </row>
    <row r="141" spans="1:11" ht="12" customHeight="1" x14ac:dyDescent="0.3">
      <c r="A141" s="15" t="s">
        <v>90</v>
      </c>
      <c r="B141" s="9" t="s">
        <v>458</v>
      </c>
      <c r="C141" s="704">
        <f>'KV_1.1.sz.mell.'!C139</f>
        <v>0</v>
      </c>
      <c r="D141" s="704"/>
      <c r="E141" s="704"/>
      <c r="F141" s="704"/>
      <c r="G141" s="704"/>
      <c r="H141" s="704"/>
      <c r="I141" s="396"/>
      <c r="J141" s="698">
        <f t="shared" ref="J141:J146" si="38">D141+E141+F141+G141+H141+I141</f>
        <v>0</v>
      </c>
      <c r="K141" s="699">
        <f t="shared" ref="K141:K146" si="39">C141+J141</f>
        <v>0</v>
      </c>
    </row>
    <row r="142" spans="1:11" ht="12" customHeight="1" x14ac:dyDescent="0.3">
      <c r="A142" s="15" t="s">
        <v>91</v>
      </c>
      <c r="B142" s="9" t="s">
        <v>450</v>
      </c>
      <c r="C142" s="704">
        <f>'KV_1.1.sz.mell.'!C140</f>
        <v>0</v>
      </c>
      <c r="D142" s="704"/>
      <c r="E142" s="704"/>
      <c r="F142" s="704"/>
      <c r="G142" s="704"/>
      <c r="H142" s="704"/>
      <c r="I142" s="396"/>
      <c r="J142" s="698">
        <f t="shared" si="38"/>
        <v>0</v>
      </c>
      <c r="K142" s="699">
        <f t="shared" si="39"/>
        <v>0</v>
      </c>
    </row>
    <row r="143" spans="1:11" ht="12" customHeight="1" x14ac:dyDescent="0.3">
      <c r="A143" s="15" t="s">
        <v>92</v>
      </c>
      <c r="B143" s="9" t="s">
        <v>451</v>
      </c>
      <c r="C143" s="704">
        <f>'KV_1.1.sz.mell.'!C141</f>
        <v>0</v>
      </c>
      <c r="D143" s="704"/>
      <c r="E143" s="704"/>
      <c r="F143" s="704"/>
      <c r="G143" s="704"/>
      <c r="H143" s="704"/>
      <c r="I143" s="396"/>
      <c r="J143" s="698">
        <f t="shared" si="38"/>
        <v>0</v>
      </c>
      <c r="K143" s="699">
        <f t="shared" si="39"/>
        <v>0</v>
      </c>
    </row>
    <row r="144" spans="1:11" ht="12" customHeight="1" x14ac:dyDescent="0.3">
      <c r="A144" s="15" t="s">
        <v>174</v>
      </c>
      <c r="B144" s="9" t="s">
        <v>452</v>
      </c>
      <c r="C144" s="704">
        <f>'KV_1.1.sz.mell.'!C142</f>
        <v>0</v>
      </c>
      <c r="D144" s="704"/>
      <c r="E144" s="704"/>
      <c r="F144" s="704"/>
      <c r="G144" s="704"/>
      <c r="H144" s="704"/>
      <c r="I144" s="396"/>
      <c r="J144" s="698">
        <f t="shared" si="38"/>
        <v>0</v>
      </c>
      <c r="K144" s="699">
        <f t="shared" si="39"/>
        <v>0</v>
      </c>
    </row>
    <row r="145" spans="1:15" ht="12" customHeight="1" x14ac:dyDescent="0.3">
      <c r="A145" s="15" t="s">
        <v>175</v>
      </c>
      <c r="B145" s="9" t="s">
        <v>453</v>
      </c>
      <c r="C145" s="704">
        <f>'KV_1.1.sz.mell.'!C143</f>
        <v>0</v>
      </c>
      <c r="D145" s="704"/>
      <c r="E145" s="704"/>
      <c r="F145" s="704"/>
      <c r="G145" s="704"/>
      <c r="H145" s="704"/>
      <c r="I145" s="396"/>
      <c r="J145" s="698">
        <f t="shared" si="38"/>
        <v>0</v>
      </c>
      <c r="K145" s="699">
        <f t="shared" si="39"/>
        <v>0</v>
      </c>
    </row>
    <row r="146" spans="1:15" ht="12" customHeight="1" thickBot="1" x14ac:dyDescent="0.35">
      <c r="A146" s="13" t="s">
        <v>176</v>
      </c>
      <c r="B146" s="9" t="s">
        <v>454</v>
      </c>
      <c r="C146" s="704">
        <f>'KV_1.1.sz.mell.'!C144</f>
        <v>0</v>
      </c>
      <c r="D146" s="704"/>
      <c r="E146" s="704"/>
      <c r="F146" s="704"/>
      <c r="G146" s="704"/>
      <c r="H146" s="704"/>
      <c r="I146" s="396"/>
      <c r="J146" s="698">
        <f t="shared" si="38"/>
        <v>0</v>
      </c>
      <c r="K146" s="699">
        <f t="shared" si="39"/>
        <v>0</v>
      </c>
    </row>
    <row r="147" spans="1:15" ht="12" customHeight="1" thickBot="1" x14ac:dyDescent="0.35">
      <c r="A147" s="20" t="s">
        <v>23</v>
      </c>
      <c r="B147" s="123" t="s">
        <v>462</v>
      </c>
      <c r="C147" s="1379">
        <f>'KV_1.1.sz.mell.'!C145</f>
        <v>0</v>
      </c>
      <c r="D147" s="707">
        <f t="shared" ref="D147:K147" si="40">+D148+D149+D150+D151</f>
        <v>3846171</v>
      </c>
      <c r="E147" s="707">
        <f t="shared" si="40"/>
        <v>0</v>
      </c>
      <c r="F147" s="707">
        <f t="shared" si="40"/>
        <v>0</v>
      </c>
      <c r="G147" s="707">
        <f t="shared" si="40"/>
        <v>0</v>
      </c>
      <c r="H147" s="707">
        <f t="shared" si="40"/>
        <v>0</v>
      </c>
      <c r="I147" s="402">
        <f t="shared" si="40"/>
        <v>0</v>
      </c>
      <c r="J147" s="402">
        <f t="shared" si="40"/>
        <v>3846171</v>
      </c>
      <c r="K147" s="444">
        <f t="shared" si="40"/>
        <v>3846171</v>
      </c>
    </row>
    <row r="148" spans="1:15" ht="12" customHeight="1" x14ac:dyDescent="0.3">
      <c r="A148" s="15" t="s">
        <v>93</v>
      </c>
      <c r="B148" s="9" t="s">
        <v>370</v>
      </c>
      <c r="C148" s="704">
        <f>'KV_1.1.sz.mell.'!C146</f>
        <v>0</v>
      </c>
      <c r="D148" s="704">
        <v>1881073</v>
      </c>
      <c r="E148" s="704"/>
      <c r="F148" s="704"/>
      <c r="G148" s="704"/>
      <c r="H148" s="704"/>
      <c r="I148" s="396"/>
      <c r="J148" s="698">
        <f>D148+E148+F148+G148+H148+I148</f>
        <v>1881073</v>
      </c>
      <c r="K148" s="699">
        <f>C148+J148</f>
        <v>1881073</v>
      </c>
    </row>
    <row r="149" spans="1:15" ht="12" customHeight="1" x14ac:dyDescent="0.3">
      <c r="A149" s="15" t="s">
        <v>94</v>
      </c>
      <c r="B149" s="9" t="s">
        <v>371</v>
      </c>
      <c r="C149" s="704">
        <f>'KV_1.1.sz.mell.'!C147</f>
        <v>0</v>
      </c>
      <c r="D149" s="704">
        <v>1965098</v>
      </c>
      <c r="E149" s="704"/>
      <c r="F149" s="704"/>
      <c r="G149" s="704"/>
      <c r="H149" s="704"/>
      <c r="I149" s="396"/>
      <c r="J149" s="698">
        <f>D149+E149+F149+G149+H149+I149</f>
        <v>1965098</v>
      </c>
      <c r="K149" s="699">
        <f>C149+J149</f>
        <v>1965098</v>
      </c>
    </row>
    <row r="150" spans="1:15" ht="12" customHeight="1" x14ac:dyDescent="0.3">
      <c r="A150" s="15" t="s">
        <v>287</v>
      </c>
      <c r="B150" s="9" t="s">
        <v>463</v>
      </c>
      <c r="C150" s="704">
        <f>'KV_1.1.sz.mell.'!C148</f>
        <v>0</v>
      </c>
      <c r="D150" s="704"/>
      <c r="E150" s="704"/>
      <c r="F150" s="704"/>
      <c r="G150" s="704"/>
      <c r="H150" s="704"/>
      <c r="I150" s="396"/>
      <c r="J150" s="698">
        <f>D150+E150+F150+G150+H150+I150</f>
        <v>0</v>
      </c>
      <c r="K150" s="699">
        <f>C150+J150</f>
        <v>0</v>
      </c>
    </row>
    <row r="151" spans="1:15" ht="12" customHeight="1" thickBot="1" x14ac:dyDescent="0.35">
      <c r="A151" s="13" t="s">
        <v>288</v>
      </c>
      <c r="B151" s="7" t="s">
        <v>389</v>
      </c>
      <c r="C151" s="704">
        <f>'KV_1.1.sz.mell.'!C149</f>
        <v>0</v>
      </c>
      <c r="D151" s="704"/>
      <c r="E151" s="704"/>
      <c r="F151" s="704"/>
      <c r="G151" s="704"/>
      <c r="H151" s="704"/>
      <c r="I151" s="396"/>
      <c r="J151" s="698">
        <f>D151+E151+F151+G151+H151+I151</f>
        <v>0</v>
      </c>
      <c r="K151" s="699">
        <f>C151+J151</f>
        <v>0</v>
      </c>
    </row>
    <row r="152" spans="1:15" ht="12" customHeight="1" thickBot="1" x14ac:dyDescent="0.35">
      <c r="A152" s="20" t="s">
        <v>24</v>
      </c>
      <c r="B152" s="123" t="s">
        <v>464</v>
      </c>
      <c r="C152" s="709">
        <f>'KV_1.1.sz.mell.'!C150</f>
        <v>0</v>
      </c>
      <c r="D152" s="708">
        <f t="shared" ref="D152:K152" si="41">SUM(D153:D157)</f>
        <v>0</v>
      </c>
      <c r="E152" s="708">
        <f t="shared" si="41"/>
        <v>0</v>
      </c>
      <c r="F152" s="708">
        <f t="shared" si="41"/>
        <v>0</v>
      </c>
      <c r="G152" s="708">
        <f t="shared" si="41"/>
        <v>0</v>
      </c>
      <c r="H152" s="708">
        <f t="shared" si="41"/>
        <v>0</v>
      </c>
      <c r="I152" s="497">
        <f t="shared" si="41"/>
        <v>0</v>
      </c>
      <c r="J152" s="497">
        <f t="shared" si="41"/>
        <v>0</v>
      </c>
      <c r="K152" s="491">
        <f t="shared" si="41"/>
        <v>0</v>
      </c>
    </row>
    <row r="153" spans="1:15" ht="12" customHeight="1" x14ac:dyDescent="0.3">
      <c r="A153" s="15" t="s">
        <v>95</v>
      </c>
      <c r="B153" s="9" t="s">
        <v>459</v>
      </c>
      <c r="C153" s="704">
        <f>'KV_1.1.sz.mell.'!C151</f>
        <v>0</v>
      </c>
      <c r="D153" s="704"/>
      <c r="E153" s="704"/>
      <c r="F153" s="704"/>
      <c r="G153" s="704"/>
      <c r="H153" s="704"/>
      <c r="I153" s="396"/>
      <c r="J153" s="698">
        <f t="shared" ref="J153:J159" si="42">D153+E153+F153+G153+H153+I153</f>
        <v>0</v>
      </c>
      <c r="K153" s="699">
        <f t="shared" ref="K153:K159" si="43">C153+J153</f>
        <v>0</v>
      </c>
    </row>
    <row r="154" spans="1:15" ht="12" customHeight="1" x14ac:dyDescent="0.3">
      <c r="A154" s="15" t="s">
        <v>96</v>
      </c>
      <c r="B154" s="9" t="s">
        <v>466</v>
      </c>
      <c r="C154" s="704"/>
      <c r="D154" s="704"/>
      <c r="E154" s="704"/>
      <c r="F154" s="704"/>
      <c r="G154" s="704"/>
      <c r="H154" s="704"/>
      <c r="I154" s="396"/>
      <c r="J154" s="698">
        <f t="shared" si="42"/>
        <v>0</v>
      </c>
      <c r="K154" s="699">
        <f t="shared" si="43"/>
        <v>0</v>
      </c>
    </row>
    <row r="155" spans="1:15" ht="12" customHeight="1" x14ac:dyDescent="0.3">
      <c r="A155" s="15" t="s">
        <v>299</v>
      </c>
      <c r="B155" s="9" t="s">
        <v>461</v>
      </c>
      <c r="C155" s="704">
        <f>'KV_1.1.sz.mell.'!C153</f>
        <v>0</v>
      </c>
      <c r="D155" s="704"/>
      <c r="E155" s="704"/>
      <c r="F155" s="704"/>
      <c r="G155" s="704"/>
      <c r="H155" s="704"/>
      <c r="I155" s="396"/>
      <c r="J155" s="698">
        <f t="shared" si="42"/>
        <v>0</v>
      </c>
      <c r="K155" s="699">
        <f t="shared" si="43"/>
        <v>0</v>
      </c>
    </row>
    <row r="156" spans="1:15" ht="12" customHeight="1" x14ac:dyDescent="0.3">
      <c r="A156" s="15" t="s">
        <v>300</v>
      </c>
      <c r="B156" s="9" t="s">
        <v>467</v>
      </c>
      <c r="C156" s="704">
        <f>'KV_1.1.sz.mell.'!C154</f>
        <v>0</v>
      </c>
      <c r="D156" s="704"/>
      <c r="E156" s="704"/>
      <c r="F156" s="704"/>
      <c r="G156" s="704"/>
      <c r="H156" s="704"/>
      <c r="I156" s="396"/>
      <c r="J156" s="698">
        <f t="shared" si="42"/>
        <v>0</v>
      </c>
      <c r="K156" s="699">
        <f t="shared" si="43"/>
        <v>0</v>
      </c>
    </row>
    <row r="157" spans="1:15" ht="12" customHeight="1" thickBot="1" x14ac:dyDescent="0.35">
      <c r="A157" s="15" t="s">
        <v>465</v>
      </c>
      <c r="B157" s="9" t="s">
        <v>468</v>
      </c>
      <c r="C157" s="704">
        <f>'KV_1.1.sz.mell.'!C155</f>
        <v>0</v>
      </c>
      <c r="D157" s="704"/>
      <c r="E157" s="705"/>
      <c r="F157" s="705"/>
      <c r="G157" s="705"/>
      <c r="H157" s="705"/>
      <c r="I157" s="398"/>
      <c r="J157" s="700">
        <f t="shared" si="42"/>
        <v>0</v>
      </c>
      <c r="K157" s="701">
        <f t="shared" si="43"/>
        <v>0</v>
      </c>
    </row>
    <row r="158" spans="1:15" ht="12" customHeight="1" thickBot="1" x14ac:dyDescent="0.35">
      <c r="A158" s="20" t="s">
        <v>25</v>
      </c>
      <c r="B158" s="123" t="s">
        <v>469</v>
      </c>
      <c r="C158" s="709">
        <f>'KV_1.1.sz.mell.'!C156</f>
        <v>0</v>
      </c>
      <c r="D158" s="709"/>
      <c r="E158" s="709"/>
      <c r="F158" s="709"/>
      <c r="G158" s="709"/>
      <c r="H158" s="709"/>
      <c r="I158" s="498"/>
      <c r="J158" s="497">
        <f t="shared" si="42"/>
        <v>0</v>
      </c>
      <c r="K158" s="710">
        <f t="shared" si="43"/>
        <v>0</v>
      </c>
    </row>
    <row r="159" spans="1:15" ht="12" customHeight="1" thickBot="1" x14ac:dyDescent="0.35">
      <c r="A159" s="20" t="s">
        <v>26</v>
      </c>
      <c r="B159" s="123" t="s">
        <v>470</v>
      </c>
      <c r="C159" s="709">
        <f>'KV_1.1.sz.mell.'!C157</f>
        <v>0</v>
      </c>
      <c r="D159" s="709"/>
      <c r="E159" s="711"/>
      <c r="F159" s="711"/>
      <c r="G159" s="711"/>
      <c r="H159" s="711"/>
      <c r="I159" s="712"/>
      <c r="J159" s="713">
        <f t="shared" si="42"/>
        <v>0</v>
      </c>
      <c r="K159" s="681">
        <f t="shared" si="43"/>
        <v>0</v>
      </c>
    </row>
    <row r="160" spans="1:15" ht="15.15" customHeight="1" thickBot="1" x14ac:dyDescent="0.35">
      <c r="A160" s="20" t="s">
        <v>27</v>
      </c>
      <c r="B160" s="123" t="s">
        <v>472</v>
      </c>
      <c r="C160" s="1380">
        <f>'KV_1.1.sz.mell.'!C158</f>
        <v>638000</v>
      </c>
      <c r="D160" s="714">
        <f t="shared" ref="D160:K160" si="44">+D136+D140+D147+D152+D158+D159</f>
        <v>29047684</v>
      </c>
      <c r="E160" s="714">
        <f t="shared" si="44"/>
        <v>0</v>
      </c>
      <c r="F160" s="714">
        <f t="shared" si="44"/>
        <v>0</v>
      </c>
      <c r="G160" s="714">
        <f t="shared" si="44"/>
        <v>0</v>
      </c>
      <c r="H160" s="714">
        <f t="shared" si="44"/>
        <v>0</v>
      </c>
      <c r="I160" s="499">
        <f t="shared" si="44"/>
        <v>0</v>
      </c>
      <c r="J160" s="499">
        <f t="shared" si="44"/>
        <v>29047684</v>
      </c>
      <c r="K160" s="493">
        <f t="shared" si="44"/>
        <v>29685684</v>
      </c>
      <c r="L160" s="424"/>
      <c r="M160" s="425"/>
      <c r="N160" s="425"/>
      <c r="O160" s="425"/>
    </row>
    <row r="161" spans="1:11" s="412" customFormat="1" ht="12.9" customHeight="1" thickBot="1" x14ac:dyDescent="0.3">
      <c r="A161" s="294" t="s">
        <v>28</v>
      </c>
      <c r="B161" s="378" t="s">
        <v>471</v>
      </c>
      <c r="C161" s="1380">
        <f>'KV_1.1.sz.mell.'!C159</f>
        <v>267163968</v>
      </c>
      <c r="D161" s="714">
        <f t="shared" ref="D161:K161" si="45">+D135+D160</f>
        <v>103807783</v>
      </c>
      <c r="E161" s="714">
        <f t="shared" si="45"/>
        <v>0</v>
      </c>
      <c r="F161" s="714">
        <f t="shared" si="45"/>
        <v>0</v>
      </c>
      <c r="G161" s="714">
        <f t="shared" si="45"/>
        <v>0</v>
      </c>
      <c r="H161" s="714">
        <f t="shared" si="45"/>
        <v>0</v>
      </c>
      <c r="I161" s="499">
        <f t="shared" si="45"/>
        <v>0</v>
      </c>
      <c r="J161" s="499">
        <f t="shared" si="45"/>
        <v>103807783</v>
      </c>
      <c r="K161" s="493">
        <f t="shared" si="45"/>
        <v>370971751</v>
      </c>
    </row>
    <row r="162" spans="1:11" s="662" customFormat="1" ht="14.1" customHeight="1" x14ac:dyDescent="0.3">
      <c r="C162" s="662">
        <f>'KV_1.1.sz.mell.'!C160</f>
        <v>0</v>
      </c>
      <c r="K162" s="662">
        <f>K93-K161</f>
        <v>0</v>
      </c>
    </row>
    <row r="163" spans="1:11" x14ac:dyDescent="0.3">
      <c r="A163" s="1656" t="s">
        <v>372</v>
      </c>
      <c r="B163" s="1656"/>
      <c r="C163" s="1656"/>
      <c r="D163" s="1656"/>
      <c r="E163" s="1656"/>
      <c r="F163" s="1656"/>
      <c r="G163" s="1656"/>
      <c r="H163" s="1656"/>
      <c r="I163" s="1656"/>
      <c r="J163" s="1656"/>
      <c r="K163" s="1656"/>
    </row>
    <row r="164" spans="1:11" ht="15.15" customHeight="1" thickBot="1" x14ac:dyDescent="0.35">
      <c r="A164" s="1544" t="s">
        <v>153</v>
      </c>
      <c r="B164" s="1544"/>
      <c r="C164" s="306"/>
      <c r="K164" s="306" t="str">
        <f>K96</f>
        <v>Forintban!</v>
      </c>
    </row>
    <row r="165" spans="1:11" ht="25.5" customHeight="1" thickBot="1" x14ac:dyDescent="0.35">
      <c r="A165" s="20">
        <v>1</v>
      </c>
      <c r="B165" s="27" t="s">
        <v>473</v>
      </c>
      <c r="C165" s="717">
        <f>+C68-C135</f>
        <v>-98946055</v>
      </c>
      <c r="D165" s="395">
        <f t="shared" ref="D165:K165" si="46">+D68-D135</f>
        <v>1655654</v>
      </c>
      <c r="E165" s="395">
        <f t="shared" si="46"/>
        <v>0</v>
      </c>
      <c r="F165" s="395">
        <f t="shared" si="46"/>
        <v>0</v>
      </c>
      <c r="G165" s="395">
        <f t="shared" si="46"/>
        <v>0</v>
      </c>
      <c r="H165" s="395">
        <f t="shared" si="46"/>
        <v>0</v>
      </c>
      <c r="I165" s="395">
        <f t="shared" si="46"/>
        <v>0</v>
      </c>
      <c r="J165" s="395">
        <f t="shared" si="46"/>
        <v>1655654</v>
      </c>
      <c r="K165" s="263">
        <f t="shared" si="46"/>
        <v>-97290401</v>
      </c>
    </row>
    <row r="166" spans="1:11" ht="32.4" customHeight="1" thickBot="1" x14ac:dyDescent="0.35">
      <c r="A166" s="20" t="s">
        <v>19</v>
      </c>
      <c r="B166" s="27" t="s">
        <v>479</v>
      </c>
      <c r="C166" s="395">
        <f>+C92-C160</f>
        <v>98946055</v>
      </c>
      <c r="D166" s="395">
        <f t="shared" ref="D166:K166" si="47">+D92-D160</f>
        <v>-1655654</v>
      </c>
      <c r="E166" s="395">
        <f t="shared" si="47"/>
        <v>0</v>
      </c>
      <c r="F166" s="395">
        <f t="shared" si="47"/>
        <v>0</v>
      </c>
      <c r="G166" s="395">
        <f t="shared" si="47"/>
        <v>0</v>
      </c>
      <c r="H166" s="395">
        <f t="shared" si="47"/>
        <v>0</v>
      </c>
      <c r="I166" s="395">
        <f t="shared" si="47"/>
        <v>0</v>
      </c>
      <c r="J166" s="395">
        <f t="shared" si="47"/>
        <v>-1655654</v>
      </c>
      <c r="K166" s="263">
        <f t="shared" si="47"/>
        <v>97290401</v>
      </c>
    </row>
  </sheetData>
  <mergeCells count="15"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theme="3"/>
  </sheetPr>
  <dimension ref="A1:O166"/>
  <sheetViews>
    <sheetView view="pageBreakPreview" topLeftCell="A84" zoomScaleNormal="100" zoomScaleSheetLayoutView="100" workbookViewId="0">
      <selection activeCell="D10" sqref="D10"/>
    </sheetView>
  </sheetViews>
  <sheetFormatPr defaultColWidth="9.33203125" defaultRowHeight="15.6" x14ac:dyDescent="0.3"/>
  <cols>
    <col min="1" max="1" width="7.44140625" style="379" customWidth="1"/>
    <col min="2" max="2" width="59.6640625" style="379" customWidth="1"/>
    <col min="3" max="3" width="14.77734375" style="380" customWidth="1"/>
    <col min="4" max="11" width="14.77734375" style="410" customWidth="1"/>
    <col min="12" max="16384" width="9.33203125" style="410"/>
  </cols>
  <sheetData>
    <row r="1" spans="1:11" x14ac:dyDescent="0.3">
      <c r="A1" s="626"/>
      <c r="B1" s="1644" t="str">
        <f>CONCATENATE("1.2. melléklet ",RM_ALAPADATOK!A7," ",RM_ALAPADATOK!B7," ",RM_ALAPADATOK!C7," ",RM_ALAPADATOK!D7," ",RM_ALAPADATOK!E7," ",RM_ALAPADATOK!F7," ",RM_ALAPADATOK!G7," ",RM_ALAPADATOK!H7)</f>
        <v>1.2. melléklet a … / 2019 ( VI. ) önkormányzati rendelethez</v>
      </c>
      <c r="C1" s="1645"/>
      <c r="D1" s="1645"/>
      <c r="E1" s="1645"/>
      <c r="F1" s="1645"/>
      <c r="G1" s="1645"/>
      <c r="H1" s="1645"/>
      <c r="I1" s="1645"/>
      <c r="J1" s="1645"/>
      <c r="K1" s="1645"/>
    </row>
    <row r="2" spans="1:11" x14ac:dyDescent="0.3">
      <c r="A2" s="626"/>
      <c r="B2" s="626"/>
      <c r="C2" s="630"/>
      <c r="D2" s="671"/>
      <c r="E2" s="671"/>
      <c r="F2" s="671"/>
      <c r="G2" s="671"/>
      <c r="H2" s="671"/>
      <c r="I2" s="671"/>
      <c r="J2" s="671"/>
      <c r="K2" s="671"/>
    </row>
    <row r="3" spans="1:11" x14ac:dyDescent="0.3">
      <c r="A3" s="1646" t="str">
        <f>CONCATENATE(RM_ALAPADATOK!A4)</f>
        <v/>
      </c>
      <c r="B3" s="1646"/>
      <c r="C3" s="1647"/>
      <c r="D3" s="1646"/>
      <c r="E3" s="1646"/>
      <c r="F3" s="1646"/>
      <c r="G3" s="1646"/>
      <c r="H3" s="1646"/>
      <c r="I3" s="1646"/>
      <c r="J3" s="1646"/>
      <c r="K3" s="1646"/>
    </row>
    <row r="4" spans="1:11" x14ac:dyDescent="0.3">
      <c r="A4" s="1646" t="s">
        <v>741</v>
      </c>
      <c r="B4" s="1646"/>
      <c r="C4" s="1647"/>
      <c r="D4" s="1646"/>
      <c r="E4" s="1646"/>
      <c r="F4" s="1646"/>
      <c r="G4" s="1646"/>
      <c r="H4" s="1646"/>
      <c r="I4" s="1646"/>
      <c r="J4" s="1646"/>
      <c r="K4" s="1646"/>
    </row>
    <row r="5" spans="1:11" x14ac:dyDescent="0.3">
      <c r="A5" s="626"/>
      <c r="B5" s="626"/>
      <c r="C5" s="630"/>
      <c r="D5" s="671"/>
      <c r="E5" s="671"/>
      <c r="F5" s="671"/>
      <c r="G5" s="671"/>
      <c r="H5" s="671"/>
      <c r="I5" s="671"/>
      <c r="J5" s="671"/>
      <c r="K5" s="671"/>
    </row>
    <row r="6" spans="1:11" ht="15.9" customHeight="1" x14ac:dyDescent="0.3">
      <c r="A6" s="1548" t="s">
        <v>15</v>
      </c>
      <c r="B6" s="1548"/>
      <c r="C6" s="1548"/>
      <c r="D6" s="1548"/>
      <c r="E6" s="1548"/>
      <c r="F6" s="1548"/>
      <c r="G6" s="1548"/>
      <c r="H6" s="1548"/>
      <c r="I6" s="1548"/>
      <c r="J6" s="1548"/>
      <c r="K6" s="1548"/>
    </row>
    <row r="7" spans="1:11" ht="15.9" customHeight="1" thickBot="1" x14ac:dyDescent="0.35">
      <c r="A7" s="1549" t="s">
        <v>151</v>
      </c>
      <c r="B7" s="1549"/>
      <c r="C7" s="672"/>
      <c r="D7" s="671"/>
      <c r="E7" s="671"/>
      <c r="F7" s="671"/>
      <c r="G7" s="671"/>
      <c r="H7" s="671"/>
      <c r="I7" s="671"/>
      <c r="J7" s="671"/>
      <c r="K7" s="672" t="s">
        <v>563</v>
      </c>
    </row>
    <row r="8" spans="1:11" x14ac:dyDescent="0.3">
      <c r="A8" s="1648" t="s">
        <v>68</v>
      </c>
      <c r="B8" s="1650" t="s">
        <v>17</v>
      </c>
      <c r="C8" s="1652" t="str">
        <f>+CONCATENATE(LEFT(RM_ÖSSZEFÜGGÉSEK!A6,4),". évi")</f>
        <v>2019. évi</v>
      </c>
      <c r="D8" s="1653"/>
      <c r="E8" s="1654"/>
      <c r="F8" s="1654"/>
      <c r="G8" s="1654"/>
      <c r="H8" s="1654"/>
      <c r="I8" s="1654"/>
      <c r="J8" s="1654"/>
      <c r="K8" s="1655"/>
    </row>
    <row r="9" spans="1:11" ht="34.799999999999997" thickBot="1" x14ac:dyDescent="0.35">
      <c r="A9" s="1649"/>
      <c r="B9" s="1651"/>
      <c r="C9" s="673" t="s">
        <v>732</v>
      </c>
      <c r="D9" s="674" t="str">
        <f>'RM_1.1.sz.mell.'!D9</f>
        <v>Módosítás</v>
      </c>
      <c r="E9" s="674" t="str">
        <f>'RM_1.1.sz.mell.'!E9</f>
        <v xml:space="preserve">… . sz. módosítás </v>
      </c>
      <c r="F9" s="674" t="str">
        <f>'RM_1.1.sz.mell.'!F9</f>
        <v xml:space="preserve">… . sz. módosítás </v>
      </c>
      <c r="G9" s="674" t="str">
        <f>'RM_1.1.sz.mell.'!G9</f>
        <v xml:space="preserve">… . sz. módosítás </v>
      </c>
      <c r="H9" s="674" t="str">
        <f>'RM_1.1.sz.mell.'!H9</f>
        <v xml:space="preserve">… . sz. módosítás </v>
      </c>
      <c r="I9" s="674" t="str">
        <f>'RM_1.1.sz.mell.'!I9</f>
        <v xml:space="preserve">… . sz. módosítás </v>
      </c>
      <c r="J9" s="675" t="str">
        <f>'RM_1.1.sz.mell.'!J9</f>
        <v>Módosítások összesen</v>
      </c>
      <c r="K9" s="676" t="str">
        <f>'RM_1.1.sz.mell.'!K9</f>
        <v>….számú módosítás utáni előirányzat</v>
      </c>
    </row>
    <row r="10" spans="1:11" s="411" customFormat="1" ht="12" customHeight="1" thickBot="1" x14ac:dyDescent="0.25">
      <c r="A10" s="406" t="s">
        <v>492</v>
      </c>
      <c r="B10" s="407" t="s">
        <v>493</v>
      </c>
      <c r="C10" s="677" t="s">
        <v>494</v>
      </c>
      <c r="D10" s="677" t="s">
        <v>496</v>
      </c>
      <c r="E10" s="678" t="s">
        <v>495</v>
      </c>
      <c r="F10" s="678" t="s">
        <v>497</v>
      </c>
      <c r="G10" s="678" t="s">
        <v>498</v>
      </c>
      <c r="H10" s="678" t="s">
        <v>499</v>
      </c>
      <c r="I10" s="678" t="s">
        <v>735</v>
      </c>
      <c r="J10" s="678" t="s">
        <v>736</v>
      </c>
      <c r="K10" s="679" t="s">
        <v>737</v>
      </c>
    </row>
    <row r="11" spans="1:11" s="412" customFormat="1" ht="12" customHeight="1" thickBot="1" x14ac:dyDescent="0.3">
      <c r="A11" s="20" t="s">
        <v>18</v>
      </c>
      <c r="B11" s="21" t="s">
        <v>251</v>
      </c>
      <c r="C11" s="395">
        <f>'KV_1.2.sz.mell.'!C10</f>
        <v>57122434</v>
      </c>
      <c r="D11" s="395">
        <f t="shared" ref="D11:K11" si="0">+D12+D13+D14+D15+D16+D17</f>
        <v>3543319</v>
      </c>
      <c r="E11" s="395">
        <f t="shared" si="0"/>
        <v>0</v>
      </c>
      <c r="F11" s="395">
        <f t="shared" si="0"/>
        <v>0</v>
      </c>
      <c r="G11" s="395">
        <f t="shared" si="0"/>
        <v>0</v>
      </c>
      <c r="H11" s="395">
        <f t="shared" si="0"/>
        <v>0</v>
      </c>
      <c r="I11" s="395">
        <f t="shared" si="0"/>
        <v>0</v>
      </c>
      <c r="J11" s="395">
        <f t="shared" si="0"/>
        <v>3543319</v>
      </c>
      <c r="K11" s="263">
        <f t="shared" si="0"/>
        <v>60665753</v>
      </c>
    </row>
    <row r="12" spans="1:11" s="412" customFormat="1" ht="12" customHeight="1" x14ac:dyDescent="0.25">
      <c r="A12" s="15" t="s">
        <v>97</v>
      </c>
      <c r="B12" s="413" t="s">
        <v>252</v>
      </c>
      <c r="C12" s="680">
        <f>'KV_1.2.sz.mell.'!C11</f>
        <v>9645910</v>
      </c>
      <c r="D12" s="397">
        <f>'RM_1.1.sz.mell.'!D12</f>
        <v>133771</v>
      </c>
      <c r="E12" s="397"/>
      <c r="F12" s="397"/>
      <c r="G12" s="397"/>
      <c r="H12" s="397"/>
      <c r="I12" s="397"/>
      <c r="J12" s="680">
        <f t="shared" ref="J12:J17" si="1">D12+E12+F12+G12+H12+I12</f>
        <v>133771</v>
      </c>
      <c r="K12" s="681">
        <f t="shared" ref="K12:K17" si="2">C12+J12</f>
        <v>9779681</v>
      </c>
    </row>
    <row r="13" spans="1:11" s="412" customFormat="1" ht="12" customHeight="1" x14ac:dyDescent="0.25">
      <c r="A13" s="14" t="s">
        <v>98</v>
      </c>
      <c r="B13" s="414" t="s">
        <v>253</v>
      </c>
      <c r="C13" s="698">
        <f>'KV_1.2.sz.mell.'!C12</f>
        <v>30141200</v>
      </c>
      <c r="D13" s="397">
        <f>'RM_1.1.sz.mell.'!D13</f>
        <v>98566</v>
      </c>
      <c r="E13" s="397"/>
      <c r="F13" s="397"/>
      <c r="G13" s="397"/>
      <c r="H13" s="397"/>
      <c r="I13" s="397"/>
      <c r="J13" s="680">
        <f t="shared" si="1"/>
        <v>98566</v>
      </c>
      <c r="K13" s="681">
        <f t="shared" si="2"/>
        <v>30239766</v>
      </c>
    </row>
    <row r="14" spans="1:11" s="412" customFormat="1" ht="12" customHeight="1" x14ac:dyDescent="0.25">
      <c r="A14" s="14" t="s">
        <v>99</v>
      </c>
      <c r="B14" s="414" t="s">
        <v>254</v>
      </c>
      <c r="C14" s="698">
        <f>'KV_1.2.sz.mell.'!C13</f>
        <v>15535324</v>
      </c>
      <c r="D14" s="397">
        <f>'RM_1.1.sz.mell.'!D14</f>
        <v>1674918</v>
      </c>
      <c r="E14" s="397"/>
      <c r="F14" s="397"/>
      <c r="G14" s="397"/>
      <c r="H14" s="397"/>
      <c r="I14" s="397"/>
      <c r="J14" s="680">
        <f t="shared" si="1"/>
        <v>1674918</v>
      </c>
      <c r="K14" s="681">
        <f t="shared" si="2"/>
        <v>17210242</v>
      </c>
    </row>
    <row r="15" spans="1:11" s="412" customFormat="1" ht="12" customHeight="1" x14ac:dyDescent="0.25">
      <c r="A15" s="14" t="s">
        <v>100</v>
      </c>
      <c r="B15" s="414" t="s">
        <v>255</v>
      </c>
      <c r="C15" s="698">
        <f>'KV_1.2.sz.mell.'!C14</f>
        <v>1800000</v>
      </c>
      <c r="D15" s="397">
        <f>'RM_1.1.sz.mell.'!D15</f>
        <v>244924</v>
      </c>
      <c r="E15" s="397"/>
      <c r="F15" s="397"/>
      <c r="G15" s="397"/>
      <c r="H15" s="397"/>
      <c r="I15" s="397"/>
      <c r="J15" s="680">
        <f t="shared" si="1"/>
        <v>244924</v>
      </c>
      <c r="K15" s="681">
        <f t="shared" si="2"/>
        <v>2044924</v>
      </c>
    </row>
    <row r="16" spans="1:11" s="412" customFormat="1" ht="12" customHeight="1" x14ac:dyDescent="0.25">
      <c r="A16" s="14" t="s">
        <v>147</v>
      </c>
      <c r="B16" s="292" t="s">
        <v>431</v>
      </c>
      <c r="C16" s="698">
        <f>'KV_1.2.sz.mell.'!C15</f>
        <v>0</v>
      </c>
      <c r="D16" s="397">
        <f>'RM_1.1.sz.mell.'!D16</f>
        <v>1391140</v>
      </c>
      <c r="E16" s="397"/>
      <c r="F16" s="397"/>
      <c r="G16" s="397"/>
      <c r="H16" s="397"/>
      <c r="I16" s="397"/>
      <c r="J16" s="680">
        <f t="shared" si="1"/>
        <v>1391140</v>
      </c>
      <c r="K16" s="681">
        <f t="shared" si="2"/>
        <v>1391140</v>
      </c>
    </row>
    <row r="17" spans="1:11" s="412" customFormat="1" ht="12" customHeight="1" thickBot="1" x14ac:dyDescent="0.3">
      <c r="A17" s="16" t="s">
        <v>101</v>
      </c>
      <c r="B17" s="293" t="s">
        <v>432</v>
      </c>
      <c r="C17" s="698">
        <f>'KV_1.2.sz.mell.'!C16</f>
        <v>0</v>
      </c>
      <c r="D17" s="397">
        <f>'RM_1.1.sz.mell.'!D17</f>
        <v>0</v>
      </c>
      <c r="E17" s="397"/>
      <c r="F17" s="397"/>
      <c r="G17" s="397"/>
      <c r="H17" s="397"/>
      <c r="I17" s="397"/>
      <c r="J17" s="680">
        <f t="shared" si="1"/>
        <v>0</v>
      </c>
      <c r="K17" s="681">
        <f t="shared" si="2"/>
        <v>0</v>
      </c>
    </row>
    <row r="18" spans="1:11" s="412" customFormat="1" ht="12" customHeight="1" thickBot="1" x14ac:dyDescent="0.3">
      <c r="A18" s="20" t="s">
        <v>19</v>
      </c>
      <c r="B18" s="291" t="s">
        <v>256</v>
      </c>
      <c r="C18" s="395">
        <f>'KV_1.2.sz.mell.'!C17</f>
        <v>17839904</v>
      </c>
      <c r="D18" s="395">
        <f t="shared" ref="D18:K18" si="3">+D19+D20+D21+D22+D23</f>
        <v>5727135</v>
      </c>
      <c r="E18" s="395">
        <f t="shared" si="3"/>
        <v>0</v>
      </c>
      <c r="F18" s="395">
        <f t="shared" si="3"/>
        <v>0</v>
      </c>
      <c r="G18" s="395">
        <f t="shared" si="3"/>
        <v>0</v>
      </c>
      <c r="H18" s="395">
        <f t="shared" si="3"/>
        <v>0</v>
      </c>
      <c r="I18" s="395">
        <f t="shared" si="3"/>
        <v>0</v>
      </c>
      <c r="J18" s="395">
        <f t="shared" si="3"/>
        <v>5727135</v>
      </c>
      <c r="K18" s="263">
        <f t="shared" si="3"/>
        <v>23567039</v>
      </c>
    </row>
    <row r="19" spans="1:11" s="412" customFormat="1" ht="12" customHeight="1" x14ac:dyDescent="0.25">
      <c r="A19" s="15" t="s">
        <v>103</v>
      </c>
      <c r="B19" s="413" t="s">
        <v>257</v>
      </c>
      <c r="C19" s="680">
        <f>'KV_1.2.sz.mell.'!C18</f>
        <v>0</v>
      </c>
      <c r="D19" s="397">
        <f>'RM_1.1.sz.mell.'!D19</f>
        <v>0</v>
      </c>
      <c r="E19" s="397"/>
      <c r="F19" s="397"/>
      <c r="G19" s="397"/>
      <c r="H19" s="397"/>
      <c r="I19" s="397"/>
      <c r="J19" s="680">
        <f t="shared" ref="J19:J24" si="4">D19+E19+F19+G19+H19+I19</f>
        <v>0</v>
      </c>
      <c r="K19" s="681">
        <f t="shared" ref="K19:K24" si="5">C19+J19</f>
        <v>0</v>
      </c>
    </row>
    <row r="20" spans="1:11" s="412" customFormat="1" ht="12" customHeight="1" x14ac:dyDescent="0.25">
      <c r="A20" s="14" t="s">
        <v>104</v>
      </c>
      <c r="B20" s="414" t="s">
        <v>258</v>
      </c>
      <c r="C20" s="698">
        <f>'KV_1.2.sz.mell.'!C19</f>
        <v>0</v>
      </c>
      <c r="D20" s="397">
        <f>'RM_1.1.sz.mell.'!D20</f>
        <v>0</v>
      </c>
      <c r="E20" s="397"/>
      <c r="F20" s="397"/>
      <c r="G20" s="397"/>
      <c r="H20" s="397"/>
      <c r="I20" s="397"/>
      <c r="J20" s="680">
        <f t="shared" si="4"/>
        <v>0</v>
      </c>
      <c r="K20" s="681">
        <f t="shared" si="5"/>
        <v>0</v>
      </c>
    </row>
    <row r="21" spans="1:11" s="412" customFormat="1" ht="12" customHeight="1" x14ac:dyDescent="0.25">
      <c r="A21" s="14" t="s">
        <v>105</v>
      </c>
      <c r="B21" s="414" t="s">
        <v>421</v>
      </c>
      <c r="C21" s="698">
        <f>'KV_1.2.sz.mell.'!C20</f>
        <v>0</v>
      </c>
      <c r="D21" s="397">
        <f>'RM_1.1.sz.mell.'!D21</f>
        <v>0</v>
      </c>
      <c r="E21" s="397"/>
      <c r="F21" s="397"/>
      <c r="G21" s="397"/>
      <c r="H21" s="397"/>
      <c r="I21" s="397"/>
      <c r="J21" s="680">
        <f t="shared" si="4"/>
        <v>0</v>
      </c>
      <c r="K21" s="681">
        <f t="shared" si="5"/>
        <v>0</v>
      </c>
    </row>
    <row r="22" spans="1:11" s="412" customFormat="1" ht="12" customHeight="1" x14ac:dyDescent="0.25">
      <c r="A22" s="14" t="s">
        <v>106</v>
      </c>
      <c r="B22" s="414" t="s">
        <v>422</v>
      </c>
      <c r="C22" s="698">
        <f>'KV_1.2.sz.mell.'!C21</f>
        <v>0</v>
      </c>
      <c r="D22" s="397">
        <f>'RM_1.1.sz.mell.'!D22</f>
        <v>0</v>
      </c>
      <c r="E22" s="397"/>
      <c r="F22" s="397"/>
      <c r="G22" s="397"/>
      <c r="H22" s="397"/>
      <c r="I22" s="397"/>
      <c r="J22" s="680">
        <f t="shared" si="4"/>
        <v>0</v>
      </c>
      <c r="K22" s="681">
        <f t="shared" si="5"/>
        <v>0</v>
      </c>
    </row>
    <row r="23" spans="1:11" s="412" customFormat="1" ht="12" customHeight="1" x14ac:dyDescent="0.25">
      <c r="A23" s="14" t="s">
        <v>107</v>
      </c>
      <c r="B23" s="414" t="s">
        <v>259</v>
      </c>
      <c r="C23" s="698">
        <f>'KV_1.2.sz.mell.'!C22</f>
        <v>17839904</v>
      </c>
      <c r="D23" s="397">
        <f>'RM_1.1.sz.mell.'!D23</f>
        <v>5727135</v>
      </c>
      <c r="E23" s="397"/>
      <c r="F23" s="397"/>
      <c r="G23" s="397"/>
      <c r="H23" s="397"/>
      <c r="I23" s="397"/>
      <c r="J23" s="680">
        <f t="shared" si="4"/>
        <v>5727135</v>
      </c>
      <c r="K23" s="681">
        <f t="shared" si="5"/>
        <v>23567039</v>
      </c>
    </row>
    <row r="24" spans="1:11" s="412" customFormat="1" ht="12" customHeight="1" thickBot="1" x14ac:dyDescent="0.3">
      <c r="A24" s="16" t="s">
        <v>116</v>
      </c>
      <c r="B24" s="293" t="s">
        <v>260</v>
      </c>
      <c r="C24" s="700">
        <f>'KV_1.2.sz.mell.'!C23</f>
        <v>0</v>
      </c>
      <c r="D24" s="397">
        <f>'RM_1.1.sz.mell.'!D24</f>
        <v>0</v>
      </c>
      <c r="E24" s="682"/>
      <c r="F24" s="682"/>
      <c r="G24" s="682"/>
      <c r="H24" s="682"/>
      <c r="I24" s="682"/>
      <c r="J24" s="680">
        <f t="shared" si="4"/>
        <v>0</v>
      </c>
      <c r="K24" s="681">
        <f t="shared" si="5"/>
        <v>0</v>
      </c>
    </row>
    <row r="25" spans="1:11" s="412" customFormat="1" ht="12" customHeight="1" thickBot="1" x14ac:dyDescent="0.3">
      <c r="A25" s="20" t="s">
        <v>20</v>
      </c>
      <c r="B25" s="21" t="s">
        <v>261</v>
      </c>
      <c r="C25" s="395">
        <f>'KV_1.2.sz.mell.'!C24</f>
        <v>58244872</v>
      </c>
      <c r="D25" s="395">
        <f t="shared" ref="D25:K25" si="6">+D26+D27+D28+D29+D30</f>
        <v>31592810</v>
      </c>
      <c r="E25" s="395">
        <f t="shared" si="6"/>
        <v>0</v>
      </c>
      <c r="F25" s="395">
        <f t="shared" si="6"/>
        <v>0</v>
      </c>
      <c r="G25" s="395">
        <f t="shared" si="6"/>
        <v>0</v>
      </c>
      <c r="H25" s="395">
        <f t="shared" si="6"/>
        <v>0</v>
      </c>
      <c r="I25" s="395">
        <f t="shared" si="6"/>
        <v>0</v>
      </c>
      <c r="J25" s="395">
        <f t="shared" si="6"/>
        <v>31592810</v>
      </c>
      <c r="K25" s="263">
        <f t="shared" si="6"/>
        <v>89837682</v>
      </c>
    </row>
    <row r="26" spans="1:11" s="412" customFormat="1" ht="12" customHeight="1" x14ac:dyDescent="0.25">
      <c r="A26" s="15" t="s">
        <v>86</v>
      </c>
      <c r="B26" s="413" t="s">
        <v>262</v>
      </c>
      <c r="C26" s="680">
        <f>'KV_1.2.sz.mell.'!C25</f>
        <v>0</v>
      </c>
      <c r="D26" s="397">
        <f>'RM_1.1.sz.mell.'!D26</f>
        <v>31592810</v>
      </c>
      <c r="E26" s="397"/>
      <c r="F26" s="397"/>
      <c r="G26" s="397"/>
      <c r="H26" s="397"/>
      <c r="I26" s="397"/>
      <c r="J26" s="680">
        <f t="shared" ref="J26:J31" si="7">D26+E26+F26+G26+H26+I26</f>
        <v>31592810</v>
      </c>
      <c r="K26" s="681">
        <f t="shared" ref="K26:K31" si="8">C26+J26</f>
        <v>31592810</v>
      </c>
    </row>
    <row r="27" spans="1:11" s="412" customFormat="1" ht="12" customHeight="1" x14ac:dyDescent="0.25">
      <c r="A27" s="14" t="s">
        <v>87</v>
      </c>
      <c r="B27" s="414" t="s">
        <v>263</v>
      </c>
      <c r="C27" s="698">
        <f>'KV_1.2.sz.mell.'!C26</f>
        <v>0</v>
      </c>
      <c r="D27" s="397">
        <f>'RM_1.1.sz.mell.'!D27</f>
        <v>0</v>
      </c>
      <c r="E27" s="397"/>
      <c r="F27" s="397"/>
      <c r="G27" s="397"/>
      <c r="H27" s="397"/>
      <c r="I27" s="397"/>
      <c r="J27" s="680">
        <f t="shared" si="7"/>
        <v>0</v>
      </c>
      <c r="K27" s="681">
        <f t="shared" si="8"/>
        <v>0</v>
      </c>
    </row>
    <row r="28" spans="1:11" s="412" customFormat="1" ht="12" customHeight="1" x14ac:dyDescent="0.25">
      <c r="A28" s="14" t="s">
        <v>88</v>
      </c>
      <c r="B28" s="414" t="s">
        <v>423</v>
      </c>
      <c r="C28" s="698">
        <f>'KV_1.2.sz.mell.'!C27</f>
        <v>0</v>
      </c>
      <c r="D28" s="397">
        <f>'RM_1.1.sz.mell.'!D28</f>
        <v>0</v>
      </c>
      <c r="E28" s="397"/>
      <c r="F28" s="397"/>
      <c r="G28" s="397"/>
      <c r="H28" s="397"/>
      <c r="I28" s="397"/>
      <c r="J28" s="680">
        <f t="shared" si="7"/>
        <v>0</v>
      </c>
      <c r="K28" s="681">
        <f t="shared" si="8"/>
        <v>0</v>
      </c>
    </row>
    <row r="29" spans="1:11" s="412" customFormat="1" ht="12" customHeight="1" x14ac:dyDescent="0.25">
      <c r="A29" s="14" t="s">
        <v>89</v>
      </c>
      <c r="B29" s="414" t="s">
        <v>424</v>
      </c>
      <c r="C29" s="698">
        <f>'KV_1.2.sz.mell.'!C28</f>
        <v>0</v>
      </c>
      <c r="D29" s="397">
        <f>'RM_1.1.sz.mell.'!D29</f>
        <v>0</v>
      </c>
      <c r="E29" s="397"/>
      <c r="F29" s="397"/>
      <c r="G29" s="397"/>
      <c r="H29" s="397"/>
      <c r="I29" s="397"/>
      <c r="J29" s="680">
        <f t="shared" si="7"/>
        <v>0</v>
      </c>
      <c r="K29" s="681">
        <f t="shared" si="8"/>
        <v>0</v>
      </c>
    </row>
    <row r="30" spans="1:11" s="412" customFormat="1" ht="12" customHeight="1" x14ac:dyDescent="0.25">
      <c r="A30" s="14" t="s">
        <v>170</v>
      </c>
      <c r="B30" s="414" t="s">
        <v>264</v>
      </c>
      <c r="C30" s="698">
        <f>'KV_1.2.sz.mell.'!C29</f>
        <v>58244872</v>
      </c>
      <c r="D30" s="397">
        <f>'RM_1.1.sz.mell.'!D30</f>
        <v>0</v>
      </c>
      <c r="E30" s="397"/>
      <c r="F30" s="397"/>
      <c r="G30" s="397"/>
      <c r="H30" s="397"/>
      <c r="I30" s="397"/>
      <c r="J30" s="680">
        <f t="shared" si="7"/>
        <v>0</v>
      </c>
      <c r="K30" s="681">
        <f t="shared" si="8"/>
        <v>58244872</v>
      </c>
    </row>
    <row r="31" spans="1:11" s="412" customFormat="1" ht="12" customHeight="1" thickBot="1" x14ac:dyDescent="0.3">
      <c r="A31" s="16" t="s">
        <v>171</v>
      </c>
      <c r="B31" s="415" t="s">
        <v>265</v>
      </c>
      <c r="C31" s="700">
        <f>'KV_1.2.sz.mell.'!C30</f>
        <v>58244872</v>
      </c>
      <c r="D31" s="397">
        <f>'RM_1.1.sz.mell.'!D31</f>
        <v>0</v>
      </c>
      <c r="E31" s="682"/>
      <c r="F31" s="682"/>
      <c r="G31" s="682"/>
      <c r="H31" s="682"/>
      <c r="I31" s="682"/>
      <c r="J31" s="683">
        <f t="shared" si="7"/>
        <v>0</v>
      </c>
      <c r="K31" s="681">
        <f t="shared" si="8"/>
        <v>58244872</v>
      </c>
    </row>
    <row r="32" spans="1:11" s="412" customFormat="1" ht="12" customHeight="1" thickBot="1" x14ac:dyDescent="0.3">
      <c r="A32" s="20" t="s">
        <v>172</v>
      </c>
      <c r="B32" s="21" t="s">
        <v>559</v>
      </c>
      <c r="C32" s="402">
        <f>'KV_1.2.sz.mell.'!C31</f>
        <v>6675000</v>
      </c>
      <c r="D32" s="402">
        <f t="shared" ref="D32:K32" si="9">+D33+D34+D35+D36+D37+D38+D39</f>
        <v>805561</v>
      </c>
      <c r="E32" s="402">
        <f t="shared" si="9"/>
        <v>0</v>
      </c>
      <c r="F32" s="402">
        <f t="shared" si="9"/>
        <v>0</v>
      </c>
      <c r="G32" s="402">
        <f t="shared" si="9"/>
        <v>0</v>
      </c>
      <c r="H32" s="402">
        <f t="shared" si="9"/>
        <v>0</v>
      </c>
      <c r="I32" s="402">
        <f t="shared" si="9"/>
        <v>0</v>
      </c>
      <c r="J32" s="402">
        <f t="shared" si="9"/>
        <v>805561</v>
      </c>
      <c r="K32" s="444">
        <f t="shared" si="9"/>
        <v>7480561</v>
      </c>
    </row>
    <row r="33" spans="1:11" s="412" customFormat="1" ht="12" customHeight="1" x14ac:dyDescent="0.25">
      <c r="A33" s="15" t="s">
        <v>267</v>
      </c>
      <c r="B33" s="413" t="s">
        <v>1122</v>
      </c>
      <c r="C33" s="680">
        <f>'KV_1.2.sz.mell.'!C32</f>
        <v>1500000</v>
      </c>
      <c r="D33" s="397">
        <f>'RM_1.1.sz.mell.'!D33</f>
        <v>30031</v>
      </c>
      <c r="E33" s="680"/>
      <c r="F33" s="680"/>
      <c r="G33" s="680"/>
      <c r="H33" s="680"/>
      <c r="I33" s="680"/>
      <c r="J33" s="680">
        <f t="shared" ref="J33:J39" si="10">D33+E33+F33+G33+H33+I33</f>
        <v>30031</v>
      </c>
      <c r="K33" s="681">
        <f t="shared" ref="K33:K39" si="11">C33+J33</f>
        <v>1530031</v>
      </c>
    </row>
    <row r="34" spans="1:11" s="412" customFormat="1" ht="12" customHeight="1" x14ac:dyDescent="0.25">
      <c r="A34" s="14" t="s">
        <v>268</v>
      </c>
      <c r="B34" s="414" t="s">
        <v>555</v>
      </c>
      <c r="C34" s="698">
        <f>'KV_1.2.sz.mell.'!C33</f>
        <v>0</v>
      </c>
      <c r="D34" s="397">
        <f>'RM_1.1.sz.mell.'!D34</f>
        <v>0</v>
      </c>
      <c r="E34" s="397"/>
      <c r="F34" s="397"/>
      <c r="G34" s="397"/>
      <c r="H34" s="397"/>
      <c r="I34" s="397"/>
      <c r="J34" s="680">
        <f t="shared" si="10"/>
        <v>0</v>
      </c>
      <c r="K34" s="681">
        <f t="shared" si="11"/>
        <v>0</v>
      </c>
    </row>
    <row r="35" spans="1:11" s="412" customFormat="1" ht="12" customHeight="1" x14ac:dyDescent="0.25">
      <c r="A35" s="14" t="s">
        <v>269</v>
      </c>
      <c r="B35" s="414" t="s">
        <v>556</v>
      </c>
      <c r="C35" s="698">
        <f>'KV_1.2.sz.mell.'!C34</f>
        <v>0</v>
      </c>
      <c r="D35" s="397">
        <f>'RM_1.1.sz.mell.'!D35</f>
        <v>0</v>
      </c>
      <c r="E35" s="397"/>
      <c r="F35" s="397"/>
      <c r="G35" s="397"/>
      <c r="H35" s="397"/>
      <c r="I35" s="397"/>
      <c r="J35" s="680">
        <f t="shared" si="10"/>
        <v>0</v>
      </c>
      <c r="K35" s="681">
        <f t="shared" si="11"/>
        <v>0</v>
      </c>
    </row>
    <row r="36" spans="1:11" s="412" customFormat="1" ht="12" customHeight="1" x14ac:dyDescent="0.25">
      <c r="A36" s="14" t="s">
        <v>270</v>
      </c>
      <c r="B36" s="414" t="s">
        <v>557</v>
      </c>
      <c r="C36" s="698">
        <f>'KV_1.2.sz.mell.'!C35</f>
        <v>0</v>
      </c>
      <c r="D36" s="397">
        <f>'RM_1.1.sz.mell.'!D36</f>
        <v>0</v>
      </c>
      <c r="E36" s="397"/>
      <c r="F36" s="397"/>
      <c r="G36" s="397"/>
      <c r="H36" s="397"/>
      <c r="I36" s="397"/>
      <c r="J36" s="680">
        <f t="shared" si="10"/>
        <v>0</v>
      </c>
      <c r="K36" s="681">
        <f t="shared" si="11"/>
        <v>0</v>
      </c>
    </row>
    <row r="37" spans="1:11" s="412" customFormat="1" ht="12" customHeight="1" x14ac:dyDescent="0.25">
      <c r="A37" s="14" t="s">
        <v>551</v>
      </c>
      <c r="B37" s="414" t="s">
        <v>271</v>
      </c>
      <c r="C37" s="698">
        <f>'KV_1.2.sz.mell.'!C36</f>
        <v>5175000</v>
      </c>
      <c r="D37" s="397">
        <f>'RM_1.1.sz.mell.'!D37</f>
        <v>459763</v>
      </c>
      <c r="E37" s="397"/>
      <c r="F37" s="397"/>
      <c r="G37" s="397"/>
      <c r="H37" s="397"/>
      <c r="I37" s="397"/>
      <c r="J37" s="680">
        <f t="shared" si="10"/>
        <v>459763</v>
      </c>
      <c r="K37" s="681">
        <f t="shared" si="11"/>
        <v>5634763</v>
      </c>
    </row>
    <row r="38" spans="1:11" s="412" customFormat="1" ht="12" customHeight="1" x14ac:dyDescent="0.25">
      <c r="A38" s="14" t="s">
        <v>552</v>
      </c>
      <c r="B38" s="414" t="s">
        <v>272</v>
      </c>
      <c r="C38" s="698">
        <f>'KV_1.2.sz.mell.'!C37</f>
        <v>0</v>
      </c>
      <c r="D38" s="397">
        <f>'RM_1.1.sz.mell.'!D38</f>
        <v>0</v>
      </c>
      <c r="E38" s="397"/>
      <c r="F38" s="397"/>
      <c r="G38" s="397"/>
      <c r="H38" s="397"/>
      <c r="I38" s="397"/>
      <c r="J38" s="680">
        <f t="shared" si="10"/>
        <v>0</v>
      </c>
      <c r="K38" s="681">
        <f t="shared" si="11"/>
        <v>0</v>
      </c>
    </row>
    <row r="39" spans="1:11" s="412" customFormat="1" ht="12" customHeight="1" thickBot="1" x14ac:dyDescent="0.3">
      <c r="A39" s="16" t="s">
        <v>553</v>
      </c>
      <c r="B39" s="415" t="s">
        <v>273</v>
      </c>
      <c r="C39" s="700">
        <f>'KV_1.2.sz.mell.'!C38</f>
        <v>0</v>
      </c>
      <c r="D39" s="397">
        <f>'RM_1.1.sz.mell.'!D39</f>
        <v>315767</v>
      </c>
      <c r="E39" s="682"/>
      <c r="F39" s="682"/>
      <c r="G39" s="682"/>
      <c r="H39" s="682"/>
      <c r="I39" s="682"/>
      <c r="J39" s="683">
        <f t="shared" si="10"/>
        <v>315767</v>
      </c>
      <c r="K39" s="681">
        <f t="shared" si="11"/>
        <v>315767</v>
      </c>
    </row>
    <row r="40" spans="1:11" s="412" customFormat="1" ht="12" customHeight="1" thickBot="1" x14ac:dyDescent="0.3">
      <c r="A40" s="20" t="s">
        <v>22</v>
      </c>
      <c r="B40" s="21" t="s">
        <v>433</v>
      </c>
      <c r="C40" s="395">
        <f>'KV_1.2.sz.mell.'!C39</f>
        <v>17070920</v>
      </c>
      <c r="D40" s="395">
        <f t="shared" ref="D40:K40" si="12">SUM(D41:D51)</f>
        <v>13332286</v>
      </c>
      <c r="E40" s="395">
        <f t="shared" si="12"/>
        <v>0</v>
      </c>
      <c r="F40" s="395">
        <f t="shared" si="12"/>
        <v>0</v>
      </c>
      <c r="G40" s="395">
        <f t="shared" si="12"/>
        <v>0</v>
      </c>
      <c r="H40" s="395">
        <f t="shared" si="12"/>
        <v>0</v>
      </c>
      <c r="I40" s="395">
        <f t="shared" si="12"/>
        <v>0</v>
      </c>
      <c r="J40" s="395">
        <f t="shared" si="12"/>
        <v>13332286</v>
      </c>
      <c r="K40" s="263">
        <f t="shared" si="12"/>
        <v>30403206</v>
      </c>
    </row>
    <row r="41" spans="1:11" s="412" customFormat="1" ht="12" customHeight="1" x14ac:dyDescent="0.25">
      <c r="A41" s="15" t="s">
        <v>90</v>
      </c>
      <c r="B41" s="413" t="s">
        <v>276</v>
      </c>
      <c r="C41" s="680">
        <f>'KV_1.2.sz.mell.'!C40</f>
        <v>0</v>
      </c>
      <c r="D41" s="397">
        <f>'RM_1.1.sz.mell.'!D41</f>
        <v>56832</v>
      </c>
      <c r="E41" s="397"/>
      <c r="F41" s="397"/>
      <c r="G41" s="397"/>
      <c r="H41" s="397"/>
      <c r="I41" s="397"/>
      <c r="J41" s="680">
        <f t="shared" ref="J41:J51" si="13">D41+E41+F41+G41+H41+I41</f>
        <v>56832</v>
      </c>
      <c r="K41" s="681">
        <f t="shared" ref="K41:K51" si="14">C41+J41</f>
        <v>56832</v>
      </c>
    </row>
    <row r="42" spans="1:11" s="412" customFormat="1" ht="12" customHeight="1" x14ac:dyDescent="0.25">
      <c r="A42" s="14" t="s">
        <v>91</v>
      </c>
      <c r="B42" s="414" t="s">
        <v>277</v>
      </c>
      <c r="C42" s="698">
        <f>'KV_1.2.sz.mell.'!C41</f>
        <v>3847900</v>
      </c>
      <c r="D42" s="397">
        <f>'RM_1.1.sz.mell.'!D42</f>
        <v>12461134</v>
      </c>
      <c r="E42" s="397"/>
      <c r="F42" s="397"/>
      <c r="G42" s="397"/>
      <c r="H42" s="397"/>
      <c r="I42" s="397"/>
      <c r="J42" s="680">
        <f t="shared" si="13"/>
        <v>12461134</v>
      </c>
      <c r="K42" s="681">
        <f t="shared" si="14"/>
        <v>16309034</v>
      </c>
    </row>
    <row r="43" spans="1:11" s="412" customFormat="1" ht="12" customHeight="1" x14ac:dyDescent="0.25">
      <c r="A43" s="14" t="s">
        <v>92</v>
      </c>
      <c r="B43" s="414" t="s">
        <v>278</v>
      </c>
      <c r="C43" s="698">
        <f>'KV_1.2.sz.mell.'!C42</f>
        <v>3390000</v>
      </c>
      <c r="D43" s="397">
        <f>'RM_1.1.sz.mell.'!D43</f>
        <v>-834959</v>
      </c>
      <c r="E43" s="397"/>
      <c r="F43" s="397"/>
      <c r="G43" s="397"/>
      <c r="H43" s="397"/>
      <c r="I43" s="397"/>
      <c r="J43" s="680">
        <f t="shared" si="13"/>
        <v>-834959</v>
      </c>
      <c r="K43" s="681">
        <f t="shared" si="14"/>
        <v>2555041</v>
      </c>
    </row>
    <row r="44" spans="1:11" s="412" customFormat="1" ht="12" customHeight="1" x14ac:dyDescent="0.25">
      <c r="A44" s="14" t="s">
        <v>174</v>
      </c>
      <c r="B44" s="414" t="s">
        <v>279</v>
      </c>
      <c r="C44" s="698">
        <f>'KV_1.2.sz.mell.'!C43</f>
        <v>0</v>
      </c>
      <c r="D44" s="397">
        <f>'RM_1.1.sz.mell.'!D44</f>
        <v>0</v>
      </c>
      <c r="E44" s="397"/>
      <c r="F44" s="397"/>
      <c r="G44" s="397"/>
      <c r="H44" s="397"/>
      <c r="I44" s="397"/>
      <c r="J44" s="680">
        <f t="shared" si="13"/>
        <v>0</v>
      </c>
      <c r="K44" s="681">
        <f t="shared" si="14"/>
        <v>0</v>
      </c>
    </row>
    <row r="45" spans="1:11" s="412" customFormat="1" ht="12" customHeight="1" x14ac:dyDescent="0.25">
      <c r="A45" s="14" t="s">
        <v>175</v>
      </c>
      <c r="B45" s="414" t="s">
        <v>280</v>
      </c>
      <c r="C45" s="698">
        <f>'KV_1.2.sz.mell.'!C44</f>
        <v>6506544</v>
      </c>
      <c r="D45" s="397">
        <f>'RM_1.1.sz.mell.'!D45</f>
        <v>0</v>
      </c>
      <c r="E45" s="397"/>
      <c r="F45" s="397"/>
      <c r="G45" s="397"/>
      <c r="H45" s="397"/>
      <c r="I45" s="397"/>
      <c r="J45" s="680">
        <f t="shared" si="13"/>
        <v>0</v>
      </c>
      <c r="K45" s="681">
        <f t="shared" si="14"/>
        <v>6506544</v>
      </c>
    </row>
    <row r="46" spans="1:11" s="412" customFormat="1" ht="12" customHeight="1" x14ac:dyDescent="0.25">
      <c r="A46" s="14" t="s">
        <v>176</v>
      </c>
      <c r="B46" s="414" t="s">
        <v>281</v>
      </c>
      <c r="C46" s="698">
        <f>'KV_1.2.sz.mell.'!C45</f>
        <v>3326476</v>
      </c>
      <c r="D46" s="397">
        <f>'RM_1.1.sz.mell.'!D46</f>
        <v>1120050</v>
      </c>
      <c r="E46" s="397"/>
      <c r="F46" s="397"/>
      <c r="G46" s="397"/>
      <c r="H46" s="397"/>
      <c r="I46" s="397"/>
      <c r="J46" s="680">
        <f t="shared" si="13"/>
        <v>1120050</v>
      </c>
      <c r="K46" s="681">
        <f t="shared" si="14"/>
        <v>4446526</v>
      </c>
    </row>
    <row r="47" spans="1:11" s="412" customFormat="1" ht="12" customHeight="1" x14ac:dyDescent="0.25">
      <c r="A47" s="14" t="s">
        <v>177</v>
      </c>
      <c r="B47" s="414" t="s">
        <v>282</v>
      </c>
      <c r="C47" s="698">
        <f>'KV_1.2.sz.mell.'!C46</f>
        <v>0</v>
      </c>
      <c r="D47" s="397">
        <f>'RM_1.1.sz.mell.'!D47</f>
        <v>44000</v>
      </c>
      <c r="E47" s="397"/>
      <c r="F47" s="397"/>
      <c r="G47" s="397"/>
      <c r="H47" s="397"/>
      <c r="I47" s="397"/>
      <c r="J47" s="680">
        <f t="shared" si="13"/>
        <v>44000</v>
      </c>
      <c r="K47" s="681">
        <f t="shared" si="14"/>
        <v>44000</v>
      </c>
    </row>
    <row r="48" spans="1:11" s="412" customFormat="1" ht="12" customHeight="1" x14ac:dyDescent="0.25">
      <c r="A48" s="14" t="s">
        <v>178</v>
      </c>
      <c r="B48" s="414" t="s">
        <v>558</v>
      </c>
      <c r="C48" s="698">
        <f>'KV_1.2.sz.mell.'!C47</f>
        <v>0</v>
      </c>
      <c r="D48" s="397">
        <f>'RM_1.1.sz.mell.'!D48</f>
        <v>124</v>
      </c>
      <c r="E48" s="397"/>
      <c r="F48" s="397"/>
      <c r="G48" s="397"/>
      <c r="H48" s="397"/>
      <c r="I48" s="397"/>
      <c r="J48" s="680">
        <f t="shared" si="13"/>
        <v>124</v>
      </c>
      <c r="K48" s="681">
        <f t="shared" si="14"/>
        <v>124</v>
      </c>
    </row>
    <row r="49" spans="1:11" s="412" customFormat="1" ht="12" customHeight="1" x14ac:dyDescent="0.25">
      <c r="A49" s="14" t="s">
        <v>274</v>
      </c>
      <c r="B49" s="414" t="s">
        <v>284</v>
      </c>
      <c r="C49" s="691">
        <f>'KV_1.2.sz.mell.'!C48</f>
        <v>0</v>
      </c>
      <c r="D49" s="397">
        <f>'RM_1.1.sz.mell.'!D49</f>
        <v>0</v>
      </c>
      <c r="E49" s="459"/>
      <c r="F49" s="459"/>
      <c r="G49" s="459"/>
      <c r="H49" s="459"/>
      <c r="I49" s="459"/>
      <c r="J49" s="684">
        <f t="shared" si="13"/>
        <v>0</v>
      </c>
      <c r="K49" s="681">
        <f t="shared" si="14"/>
        <v>0</v>
      </c>
    </row>
    <row r="50" spans="1:11" s="412" customFormat="1" ht="12" customHeight="1" x14ac:dyDescent="0.25">
      <c r="A50" s="16" t="s">
        <v>275</v>
      </c>
      <c r="B50" s="415" t="s">
        <v>435</v>
      </c>
      <c r="C50" s="771">
        <f>'KV_1.2.sz.mell.'!C49</f>
        <v>0</v>
      </c>
      <c r="D50" s="397">
        <f>'RM_1.1.sz.mell.'!D50</f>
        <v>0</v>
      </c>
      <c r="E50" s="685"/>
      <c r="F50" s="685"/>
      <c r="G50" s="685"/>
      <c r="H50" s="685"/>
      <c r="I50" s="685"/>
      <c r="J50" s="686">
        <f t="shared" si="13"/>
        <v>0</v>
      </c>
      <c r="K50" s="681">
        <f t="shared" si="14"/>
        <v>0</v>
      </c>
    </row>
    <row r="51" spans="1:11" s="412" customFormat="1" ht="12" customHeight="1" thickBot="1" x14ac:dyDescent="0.3">
      <c r="A51" s="18" t="s">
        <v>434</v>
      </c>
      <c r="B51" s="568" t="s">
        <v>285</v>
      </c>
      <c r="C51" s="688">
        <f>'KV_1.2.sz.mell.'!C50</f>
        <v>0</v>
      </c>
      <c r="D51" s="397">
        <f>'RM_1.1.sz.mell.'!D51</f>
        <v>485105</v>
      </c>
      <c r="E51" s="687"/>
      <c r="F51" s="687"/>
      <c r="G51" s="687"/>
      <c r="H51" s="687"/>
      <c r="I51" s="687"/>
      <c r="J51" s="688">
        <f t="shared" si="13"/>
        <v>485105</v>
      </c>
      <c r="K51" s="689">
        <f t="shared" si="14"/>
        <v>485105</v>
      </c>
    </row>
    <row r="52" spans="1:11" s="412" customFormat="1" ht="12" customHeight="1" thickBot="1" x14ac:dyDescent="0.3">
      <c r="A52" s="20" t="s">
        <v>23</v>
      </c>
      <c r="B52" s="21" t="s">
        <v>286</v>
      </c>
      <c r="C52" s="395">
        <f>'KV_1.2.sz.mell.'!C51</f>
        <v>0</v>
      </c>
      <c r="D52" s="395">
        <f t="shared" ref="D52:K52" si="15">SUM(D53:D57)</f>
        <v>6000000</v>
      </c>
      <c r="E52" s="395">
        <f t="shared" si="15"/>
        <v>0</v>
      </c>
      <c r="F52" s="395">
        <f t="shared" si="15"/>
        <v>0</v>
      </c>
      <c r="G52" s="395">
        <f t="shared" si="15"/>
        <v>0</v>
      </c>
      <c r="H52" s="395">
        <f t="shared" si="15"/>
        <v>0</v>
      </c>
      <c r="I52" s="395">
        <f t="shared" si="15"/>
        <v>0</v>
      </c>
      <c r="J52" s="395">
        <f t="shared" si="15"/>
        <v>6000000</v>
      </c>
      <c r="K52" s="263">
        <f t="shared" si="15"/>
        <v>6000000</v>
      </c>
    </row>
    <row r="53" spans="1:11" s="412" customFormat="1" ht="12" customHeight="1" x14ac:dyDescent="0.25">
      <c r="A53" s="15" t="s">
        <v>93</v>
      </c>
      <c r="B53" s="413" t="s">
        <v>290</v>
      </c>
      <c r="C53" s="684">
        <f>'KV_1.2.sz.mell.'!C52</f>
        <v>0</v>
      </c>
      <c r="D53" s="397">
        <f>'RM_1.1.sz.mell.'!D53</f>
        <v>0</v>
      </c>
      <c r="E53" s="459"/>
      <c r="F53" s="459"/>
      <c r="G53" s="459"/>
      <c r="H53" s="459"/>
      <c r="I53" s="459"/>
      <c r="J53" s="684">
        <f>D53+E53+F53+G53+H53+I53</f>
        <v>0</v>
      </c>
      <c r="K53" s="690">
        <f>C53+J53</f>
        <v>0</v>
      </c>
    </row>
    <row r="54" spans="1:11" s="412" customFormat="1" ht="12" customHeight="1" x14ac:dyDescent="0.25">
      <c r="A54" s="14" t="s">
        <v>94</v>
      </c>
      <c r="B54" s="414" t="s">
        <v>291</v>
      </c>
      <c r="C54" s="691">
        <f>'KV_1.2.sz.mell.'!C53</f>
        <v>0</v>
      </c>
      <c r="D54" s="397">
        <f>'RM_1.1.sz.mell.'!D54</f>
        <v>6000000</v>
      </c>
      <c r="E54" s="459"/>
      <c r="F54" s="459"/>
      <c r="G54" s="459"/>
      <c r="H54" s="459"/>
      <c r="I54" s="459"/>
      <c r="J54" s="684">
        <f>D54+E54+F54+G54+H54+I54</f>
        <v>6000000</v>
      </c>
      <c r="K54" s="690">
        <f>C54+J54</f>
        <v>6000000</v>
      </c>
    </row>
    <row r="55" spans="1:11" s="412" customFormat="1" ht="12" customHeight="1" x14ac:dyDescent="0.25">
      <c r="A55" s="14" t="s">
        <v>287</v>
      </c>
      <c r="B55" s="414" t="s">
        <v>292</v>
      </c>
      <c r="C55" s="691">
        <f>'KV_1.2.sz.mell.'!C54</f>
        <v>0</v>
      </c>
      <c r="D55" s="397">
        <f>'RM_1.1.sz.mell.'!D55</f>
        <v>0</v>
      </c>
      <c r="E55" s="459"/>
      <c r="F55" s="459"/>
      <c r="G55" s="459"/>
      <c r="H55" s="459"/>
      <c r="I55" s="459"/>
      <c r="J55" s="684">
        <f>D55+E55+F55+G55+H55+I55</f>
        <v>0</v>
      </c>
      <c r="K55" s="690">
        <f>C55+J55</f>
        <v>0</v>
      </c>
    </row>
    <row r="56" spans="1:11" s="412" customFormat="1" ht="12" customHeight="1" x14ac:dyDescent="0.25">
      <c r="A56" s="14" t="s">
        <v>288</v>
      </c>
      <c r="B56" s="414" t="s">
        <v>293</v>
      </c>
      <c r="C56" s="691">
        <f>'KV_1.2.sz.mell.'!C55</f>
        <v>0</v>
      </c>
      <c r="D56" s="397">
        <f>'RM_1.1.sz.mell.'!D56</f>
        <v>0</v>
      </c>
      <c r="E56" s="459"/>
      <c r="F56" s="459"/>
      <c r="G56" s="459"/>
      <c r="H56" s="459"/>
      <c r="I56" s="459"/>
      <c r="J56" s="684">
        <f>D56+E56+F56+G56+H56+I56</f>
        <v>0</v>
      </c>
      <c r="K56" s="690">
        <f>C56+J56</f>
        <v>0</v>
      </c>
    </row>
    <row r="57" spans="1:11" s="412" customFormat="1" ht="12" customHeight="1" thickBot="1" x14ac:dyDescent="0.3">
      <c r="A57" s="16" t="s">
        <v>289</v>
      </c>
      <c r="B57" s="293" t="s">
        <v>294</v>
      </c>
      <c r="C57" s="771">
        <f>'KV_1.2.sz.mell.'!C56</f>
        <v>0</v>
      </c>
      <c r="D57" s="397">
        <f>'RM_1.1.sz.mell.'!D57</f>
        <v>0</v>
      </c>
      <c r="E57" s="685"/>
      <c r="F57" s="685"/>
      <c r="G57" s="685"/>
      <c r="H57" s="685"/>
      <c r="I57" s="685"/>
      <c r="J57" s="686">
        <f>D57+E57+F57+G57+H57+I57</f>
        <v>0</v>
      </c>
      <c r="K57" s="690">
        <f>C57+J57</f>
        <v>0</v>
      </c>
    </row>
    <row r="58" spans="1:11" s="412" customFormat="1" ht="12" customHeight="1" thickBot="1" x14ac:dyDescent="0.3">
      <c r="A58" s="20" t="s">
        <v>179</v>
      </c>
      <c r="B58" s="21" t="s">
        <v>295</v>
      </c>
      <c r="C58" s="395">
        <f>'KV_1.2.sz.mell.'!C57</f>
        <v>10626783</v>
      </c>
      <c r="D58" s="395">
        <f t="shared" ref="D58:K58" si="16">SUM(D59:D61)</f>
        <v>-7937704</v>
      </c>
      <c r="E58" s="395">
        <f t="shared" si="16"/>
        <v>0</v>
      </c>
      <c r="F58" s="395">
        <f t="shared" si="16"/>
        <v>0</v>
      </c>
      <c r="G58" s="395">
        <f t="shared" si="16"/>
        <v>0</v>
      </c>
      <c r="H58" s="395">
        <f t="shared" si="16"/>
        <v>0</v>
      </c>
      <c r="I58" s="395">
        <f t="shared" si="16"/>
        <v>0</v>
      </c>
      <c r="J58" s="395">
        <f t="shared" si="16"/>
        <v>-7937704</v>
      </c>
      <c r="K58" s="263">
        <f t="shared" si="16"/>
        <v>2689079</v>
      </c>
    </row>
    <row r="59" spans="1:11" s="412" customFormat="1" ht="12" customHeight="1" x14ac:dyDescent="0.25">
      <c r="A59" s="15" t="s">
        <v>95</v>
      </c>
      <c r="B59" s="413" t="s">
        <v>296</v>
      </c>
      <c r="C59" s="680">
        <f>'KV_1.2.sz.mell.'!C58</f>
        <v>0</v>
      </c>
      <c r="D59" s="397">
        <f>'RM_1.1.sz.mell.'!D59</f>
        <v>0</v>
      </c>
      <c r="E59" s="397"/>
      <c r="F59" s="397"/>
      <c r="G59" s="397"/>
      <c r="H59" s="397"/>
      <c r="I59" s="397"/>
      <c r="J59" s="680">
        <f>D59+E59+F59+G59+H59+I59</f>
        <v>0</v>
      </c>
      <c r="K59" s="681">
        <f>C59+J59</f>
        <v>0</v>
      </c>
    </row>
    <row r="60" spans="1:11" s="412" customFormat="1" ht="12" customHeight="1" x14ac:dyDescent="0.25">
      <c r="A60" s="14" t="s">
        <v>96</v>
      </c>
      <c r="B60" s="414" t="s">
        <v>425</v>
      </c>
      <c r="C60" s="698">
        <f>'KV_1.2.sz.mell.'!C59</f>
        <v>0</v>
      </c>
      <c r="D60" s="397">
        <f>'RM_1.1.sz.mell.'!D60</f>
        <v>0</v>
      </c>
      <c r="E60" s="397"/>
      <c r="F60" s="397"/>
      <c r="G60" s="397"/>
      <c r="H60" s="397"/>
      <c r="I60" s="397"/>
      <c r="J60" s="680">
        <f>D60+E60+F60+G60+H60+I60</f>
        <v>0</v>
      </c>
      <c r="K60" s="681">
        <f>C60+J60</f>
        <v>0</v>
      </c>
    </row>
    <row r="61" spans="1:11" s="412" customFormat="1" ht="12" customHeight="1" x14ac:dyDescent="0.25">
      <c r="A61" s="14" t="s">
        <v>299</v>
      </c>
      <c r="B61" s="414" t="s">
        <v>297</v>
      </c>
      <c r="C61" s="698">
        <f>'KV_1.2.sz.mell.'!C60</f>
        <v>10626783</v>
      </c>
      <c r="D61" s="397">
        <f>'RM_1.1.sz.mell.'!D61</f>
        <v>-7937704</v>
      </c>
      <c r="E61" s="397"/>
      <c r="F61" s="397"/>
      <c r="G61" s="397"/>
      <c r="H61" s="397"/>
      <c r="I61" s="397"/>
      <c r="J61" s="680">
        <f>D61+E61+F61+G61+H61+I61</f>
        <v>-7937704</v>
      </c>
      <c r="K61" s="681">
        <f>C61+J61</f>
        <v>2689079</v>
      </c>
    </row>
    <row r="62" spans="1:11" s="412" customFormat="1" ht="12" customHeight="1" thickBot="1" x14ac:dyDescent="0.3">
      <c r="A62" s="16" t="s">
        <v>300</v>
      </c>
      <c r="B62" s="293" t="s">
        <v>298</v>
      </c>
      <c r="C62" s="700">
        <f>'KV_1.2.sz.mell.'!C61</f>
        <v>0</v>
      </c>
      <c r="D62" s="397">
        <f>'RM_1.1.sz.mell.'!D62</f>
        <v>0</v>
      </c>
      <c r="E62" s="682"/>
      <c r="F62" s="682"/>
      <c r="G62" s="682"/>
      <c r="H62" s="682"/>
      <c r="I62" s="682"/>
      <c r="J62" s="683">
        <f>D62+E62+F62+G62+H62+I62</f>
        <v>0</v>
      </c>
      <c r="K62" s="681">
        <f>C62+J62</f>
        <v>0</v>
      </c>
    </row>
    <row r="63" spans="1:11" s="412" customFormat="1" ht="12" customHeight="1" thickBot="1" x14ac:dyDescent="0.3">
      <c r="A63" s="20" t="s">
        <v>25</v>
      </c>
      <c r="B63" s="291" t="s">
        <v>301</v>
      </c>
      <c r="C63" s="395">
        <f>'KV_1.2.sz.mell.'!C62</f>
        <v>0</v>
      </c>
      <c r="D63" s="395">
        <f t="shared" ref="D63:K63" si="17">SUM(D64:D66)</f>
        <v>23352346</v>
      </c>
      <c r="E63" s="395">
        <f t="shared" si="17"/>
        <v>0</v>
      </c>
      <c r="F63" s="395">
        <f t="shared" si="17"/>
        <v>0</v>
      </c>
      <c r="G63" s="395">
        <f t="shared" si="17"/>
        <v>0</v>
      </c>
      <c r="H63" s="395">
        <f t="shared" si="17"/>
        <v>0</v>
      </c>
      <c r="I63" s="395">
        <f t="shared" si="17"/>
        <v>0</v>
      </c>
      <c r="J63" s="395">
        <f t="shared" si="17"/>
        <v>23352346</v>
      </c>
      <c r="K63" s="263">
        <f t="shared" si="17"/>
        <v>23352346</v>
      </c>
    </row>
    <row r="64" spans="1:11" s="412" customFormat="1" ht="12" customHeight="1" x14ac:dyDescent="0.25">
      <c r="A64" s="15" t="s">
        <v>180</v>
      </c>
      <c r="B64" s="413" t="s">
        <v>303</v>
      </c>
      <c r="C64" s="691">
        <f>'KV_1.2.sz.mell.'!C63</f>
        <v>0</v>
      </c>
      <c r="D64" s="397">
        <f>'RM_1.1.sz.mell.'!D64</f>
        <v>0</v>
      </c>
      <c r="E64" s="399"/>
      <c r="F64" s="399"/>
      <c r="G64" s="399"/>
      <c r="H64" s="399"/>
      <c r="I64" s="399"/>
      <c r="J64" s="691">
        <f>D64+E64+F64+G64+H64+I64</f>
        <v>0</v>
      </c>
      <c r="K64" s="692">
        <f>C64+J64</f>
        <v>0</v>
      </c>
    </row>
    <row r="65" spans="1:11" s="412" customFormat="1" ht="12" customHeight="1" x14ac:dyDescent="0.25">
      <c r="A65" s="14" t="s">
        <v>181</v>
      </c>
      <c r="B65" s="414" t="s">
        <v>426</v>
      </c>
      <c r="C65" s="691">
        <f>'KV_1.2.sz.mell.'!C64</f>
        <v>0</v>
      </c>
      <c r="D65" s="397">
        <f>'RM_1.1.sz.mell.'!D65</f>
        <v>0</v>
      </c>
      <c r="E65" s="399"/>
      <c r="F65" s="399"/>
      <c r="G65" s="399"/>
      <c r="H65" s="399"/>
      <c r="I65" s="399"/>
      <c r="J65" s="691">
        <f>D65+E65+F65+G65+H65+I65</f>
        <v>0</v>
      </c>
      <c r="K65" s="692">
        <f>C65+J65</f>
        <v>0</v>
      </c>
    </row>
    <row r="66" spans="1:11" s="412" customFormat="1" ht="12" customHeight="1" x14ac:dyDescent="0.25">
      <c r="A66" s="14" t="s">
        <v>230</v>
      </c>
      <c r="B66" s="414" t="s">
        <v>304</v>
      </c>
      <c r="C66" s="691">
        <f>'KV_1.2.sz.mell.'!C65</f>
        <v>0</v>
      </c>
      <c r="D66" s="397">
        <f>'RM_1.1.sz.mell.'!D66</f>
        <v>23352346</v>
      </c>
      <c r="E66" s="399"/>
      <c r="F66" s="399"/>
      <c r="G66" s="399"/>
      <c r="H66" s="399"/>
      <c r="I66" s="399"/>
      <c r="J66" s="691">
        <f>D66+E66+F66+G66+H66+I66</f>
        <v>23352346</v>
      </c>
      <c r="K66" s="692">
        <f>C66+J66</f>
        <v>23352346</v>
      </c>
    </row>
    <row r="67" spans="1:11" s="412" customFormat="1" ht="12" customHeight="1" thickBot="1" x14ac:dyDescent="0.3">
      <c r="A67" s="16" t="s">
        <v>302</v>
      </c>
      <c r="B67" s="293" t="s">
        <v>305</v>
      </c>
      <c r="C67" s="691">
        <f>'KV_1.2.sz.mell.'!C66</f>
        <v>0</v>
      </c>
      <c r="D67" s="397">
        <f>'RM_1.1.sz.mell.'!D67</f>
        <v>0</v>
      </c>
      <c r="E67" s="399"/>
      <c r="F67" s="399"/>
      <c r="G67" s="399"/>
      <c r="H67" s="399"/>
      <c r="I67" s="399"/>
      <c r="J67" s="691">
        <f>D67+E67+F67+G67+H67+I67</f>
        <v>0</v>
      </c>
      <c r="K67" s="692">
        <f>C67+J67</f>
        <v>0</v>
      </c>
    </row>
    <row r="68" spans="1:11" s="412" customFormat="1" ht="12" customHeight="1" thickBot="1" x14ac:dyDescent="0.3">
      <c r="A68" s="484" t="s">
        <v>475</v>
      </c>
      <c r="B68" s="21" t="s">
        <v>306</v>
      </c>
      <c r="C68" s="402">
        <f>'KV_1.2.sz.mell.'!C67</f>
        <v>167579913</v>
      </c>
      <c r="D68" s="402">
        <f t="shared" ref="D68:K68" si="18">+D11+D18+D25+D32+D40+D52+D58+D63</f>
        <v>76415753</v>
      </c>
      <c r="E68" s="402">
        <f t="shared" si="18"/>
        <v>0</v>
      </c>
      <c r="F68" s="402">
        <f t="shared" si="18"/>
        <v>0</v>
      </c>
      <c r="G68" s="402">
        <f t="shared" si="18"/>
        <v>0</v>
      </c>
      <c r="H68" s="402">
        <f t="shared" si="18"/>
        <v>0</v>
      </c>
      <c r="I68" s="402">
        <f t="shared" si="18"/>
        <v>0</v>
      </c>
      <c r="J68" s="402">
        <f t="shared" si="18"/>
        <v>76415753</v>
      </c>
      <c r="K68" s="444">
        <f t="shared" si="18"/>
        <v>243995666</v>
      </c>
    </row>
    <row r="69" spans="1:11" s="412" customFormat="1" ht="12" customHeight="1" thickBot="1" x14ac:dyDescent="0.3">
      <c r="A69" s="460" t="s">
        <v>307</v>
      </c>
      <c r="B69" s="291" t="s">
        <v>308</v>
      </c>
      <c r="C69" s="395">
        <f>'KV_1.2.sz.mell.'!C68</f>
        <v>0</v>
      </c>
      <c r="D69" s="395">
        <f t="shared" ref="D69:K69" si="19">SUM(D70:D72)</f>
        <v>25102000</v>
      </c>
      <c r="E69" s="395">
        <f t="shared" si="19"/>
        <v>0</v>
      </c>
      <c r="F69" s="395">
        <f t="shared" si="19"/>
        <v>0</v>
      </c>
      <c r="G69" s="395">
        <f t="shared" si="19"/>
        <v>0</v>
      </c>
      <c r="H69" s="395">
        <f t="shared" si="19"/>
        <v>0</v>
      </c>
      <c r="I69" s="395">
        <f t="shared" si="19"/>
        <v>0</v>
      </c>
      <c r="J69" s="395">
        <f t="shared" si="19"/>
        <v>25102000</v>
      </c>
      <c r="K69" s="263">
        <f t="shared" si="19"/>
        <v>25102000</v>
      </c>
    </row>
    <row r="70" spans="1:11" s="412" customFormat="1" ht="12" customHeight="1" x14ac:dyDescent="0.25">
      <c r="A70" s="15" t="s">
        <v>336</v>
      </c>
      <c r="B70" s="413" t="s">
        <v>309</v>
      </c>
      <c r="C70" s="691">
        <f>'KV_1.2.sz.mell.'!C69</f>
        <v>0</v>
      </c>
      <c r="D70" s="397">
        <f>'RM_1.1.sz.mell.'!D70</f>
        <v>0</v>
      </c>
      <c r="E70" s="399"/>
      <c r="F70" s="399"/>
      <c r="G70" s="399"/>
      <c r="H70" s="399"/>
      <c r="I70" s="399"/>
      <c r="J70" s="691">
        <f>D70+E70+F70+G70+H70+I70</f>
        <v>0</v>
      </c>
      <c r="K70" s="692">
        <f>C70+J70</f>
        <v>0</v>
      </c>
    </row>
    <row r="71" spans="1:11" s="412" customFormat="1" ht="12" customHeight="1" x14ac:dyDescent="0.25">
      <c r="A71" s="14" t="s">
        <v>345</v>
      </c>
      <c r="B71" s="414" t="s">
        <v>310</v>
      </c>
      <c r="C71" s="691">
        <f>'KV_1.2.sz.mell.'!C70</f>
        <v>0</v>
      </c>
      <c r="D71" s="397">
        <f>'RM_1.1.sz.mell.'!D71</f>
        <v>25102000</v>
      </c>
      <c r="E71" s="399"/>
      <c r="F71" s="399"/>
      <c r="G71" s="399"/>
      <c r="H71" s="399"/>
      <c r="I71" s="399"/>
      <c r="J71" s="691">
        <f>D71+E71+F71+G71+H71+I71</f>
        <v>25102000</v>
      </c>
      <c r="K71" s="692">
        <f>C71+J71</f>
        <v>25102000</v>
      </c>
    </row>
    <row r="72" spans="1:11" s="412" customFormat="1" ht="12" customHeight="1" thickBot="1" x14ac:dyDescent="0.3">
      <c r="A72" s="18" t="s">
        <v>346</v>
      </c>
      <c r="B72" s="693" t="s">
        <v>460</v>
      </c>
      <c r="C72" s="688">
        <f>'KV_1.2.sz.mell.'!C71</f>
        <v>0</v>
      </c>
      <c r="D72" s="397">
        <f>'RM_1.1.sz.mell.'!D72</f>
        <v>0</v>
      </c>
      <c r="E72" s="687"/>
      <c r="F72" s="687"/>
      <c r="G72" s="687"/>
      <c r="H72" s="687"/>
      <c r="I72" s="687"/>
      <c r="J72" s="688">
        <f>D72+E72+F72+G72+H72+I72</f>
        <v>0</v>
      </c>
      <c r="K72" s="694">
        <f>C72+J72</f>
        <v>0</v>
      </c>
    </row>
    <row r="73" spans="1:11" s="412" customFormat="1" ht="12" customHeight="1" thickBot="1" x14ac:dyDescent="0.3">
      <c r="A73" s="460" t="s">
        <v>312</v>
      </c>
      <c r="B73" s="291" t="s">
        <v>313</v>
      </c>
      <c r="C73" s="395">
        <f>'KV_1.2.sz.mell.'!C72</f>
        <v>0</v>
      </c>
      <c r="D73" s="395">
        <f t="shared" ref="D73:K73" si="20">SUM(D74:D77)</f>
        <v>0</v>
      </c>
      <c r="E73" s="395">
        <f t="shared" si="20"/>
        <v>0</v>
      </c>
      <c r="F73" s="395">
        <f t="shared" si="20"/>
        <v>0</v>
      </c>
      <c r="G73" s="395">
        <f t="shared" si="20"/>
        <v>0</v>
      </c>
      <c r="H73" s="395">
        <f t="shared" si="20"/>
        <v>0</v>
      </c>
      <c r="I73" s="395">
        <f t="shared" si="20"/>
        <v>0</v>
      </c>
      <c r="J73" s="395">
        <f t="shared" si="20"/>
        <v>0</v>
      </c>
      <c r="K73" s="263">
        <f t="shared" si="20"/>
        <v>0</v>
      </c>
    </row>
    <row r="74" spans="1:11" s="412" customFormat="1" ht="12" customHeight="1" x14ac:dyDescent="0.25">
      <c r="A74" s="15" t="s">
        <v>148</v>
      </c>
      <c r="B74" s="557" t="s">
        <v>314</v>
      </c>
      <c r="C74" s="691">
        <f>'KV_1.2.sz.mell.'!C73</f>
        <v>0</v>
      </c>
      <c r="D74" s="397">
        <f>'RM_1.1.sz.mell.'!D74</f>
        <v>0</v>
      </c>
      <c r="E74" s="399"/>
      <c r="F74" s="399"/>
      <c r="G74" s="399"/>
      <c r="H74" s="399"/>
      <c r="I74" s="399"/>
      <c r="J74" s="691">
        <f>D74+E74+F74+G74+H74+I74</f>
        <v>0</v>
      </c>
      <c r="K74" s="692">
        <f>C74+J74</f>
        <v>0</v>
      </c>
    </row>
    <row r="75" spans="1:11" s="412" customFormat="1" ht="12" customHeight="1" x14ac:dyDescent="0.25">
      <c r="A75" s="14" t="s">
        <v>149</v>
      </c>
      <c r="B75" s="557" t="s">
        <v>570</v>
      </c>
      <c r="C75" s="691">
        <f>'KV_1.2.sz.mell.'!C74</f>
        <v>0</v>
      </c>
      <c r="D75" s="397">
        <f>'RM_1.1.sz.mell.'!D75</f>
        <v>0</v>
      </c>
      <c r="E75" s="399"/>
      <c r="F75" s="399"/>
      <c r="G75" s="399"/>
      <c r="H75" s="399"/>
      <c r="I75" s="399"/>
      <c r="J75" s="691">
        <f>D75+E75+F75+G75+H75+I75</f>
        <v>0</v>
      </c>
      <c r="K75" s="692">
        <f>C75+J75</f>
        <v>0</v>
      </c>
    </row>
    <row r="76" spans="1:11" s="412" customFormat="1" ht="12" customHeight="1" x14ac:dyDescent="0.25">
      <c r="A76" s="14" t="s">
        <v>337</v>
      </c>
      <c r="B76" s="557" t="s">
        <v>315</v>
      </c>
      <c r="C76" s="691">
        <f>'KV_1.2.sz.mell.'!C75</f>
        <v>0</v>
      </c>
      <c r="D76" s="397">
        <f>'RM_1.1.sz.mell.'!D76</f>
        <v>0</v>
      </c>
      <c r="E76" s="399"/>
      <c r="F76" s="399"/>
      <c r="G76" s="399"/>
      <c r="H76" s="399"/>
      <c r="I76" s="399"/>
      <c r="J76" s="691">
        <f>D76+E76+F76+G76+H76+I76</f>
        <v>0</v>
      </c>
      <c r="K76" s="692">
        <f>C76+J76</f>
        <v>0</v>
      </c>
    </row>
    <row r="77" spans="1:11" s="412" customFormat="1" ht="12" customHeight="1" thickBot="1" x14ac:dyDescent="0.3">
      <c r="A77" s="16" t="s">
        <v>338</v>
      </c>
      <c r="B77" s="558" t="s">
        <v>571</v>
      </c>
      <c r="C77" s="691">
        <f>'KV_1.2.sz.mell.'!C76</f>
        <v>0</v>
      </c>
      <c r="D77" s="397">
        <f>'RM_1.1.sz.mell.'!D77</f>
        <v>0</v>
      </c>
      <c r="E77" s="399"/>
      <c r="F77" s="399"/>
      <c r="G77" s="399"/>
      <c r="H77" s="399"/>
      <c r="I77" s="399"/>
      <c r="J77" s="691">
        <f>D77+E77+F77+G77+H77+I77</f>
        <v>0</v>
      </c>
      <c r="K77" s="692">
        <f>C77+J77</f>
        <v>0</v>
      </c>
    </row>
    <row r="78" spans="1:11" s="412" customFormat="1" ht="12" customHeight="1" thickBot="1" x14ac:dyDescent="0.3">
      <c r="A78" s="460" t="s">
        <v>316</v>
      </c>
      <c r="B78" s="291" t="s">
        <v>317</v>
      </c>
      <c r="C78" s="395">
        <f>'KV_1.2.sz.mell.'!C77</f>
        <v>99584055</v>
      </c>
      <c r="D78" s="395">
        <f t="shared" ref="D78:K78" si="21">SUM(D79:D80)</f>
        <v>0</v>
      </c>
      <c r="E78" s="395">
        <f t="shared" si="21"/>
        <v>0</v>
      </c>
      <c r="F78" s="395">
        <f t="shared" si="21"/>
        <v>0</v>
      </c>
      <c r="G78" s="395">
        <f t="shared" si="21"/>
        <v>0</v>
      </c>
      <c r="H78" s="395">
        <f t="shared" si="21"/>
        <v>0</v>
      </c>
      <c r="I78" s="395">
        <f t="shared" si="21"/>
        <v>0</v>
      </c>
      <c r="J78" s="395">
        <f t="shared" si="21"/>
        <v>0</v>
      </c>
      <c r="K78" s="263">
        <f t="shared" si="21"/>
        <v>99584055</v>
      </c>
    </row>
    <row r="79" spans="1:11" s="412" customFormat="1" ht="12" customHeight="1" x14ac:dyDescent="0.25">
      <c r="A79" s="15" t="s">
        <v>339</v>
      </c>
      <c r="B79" s="413" t="s">
        <v>318</v>
      </c>
      <c r="C79" s="691">
        <f>'KV_1.2.sz.mell.'!C78</f>
        <v>99584055</v>
      </c>
      <c r="D79" s="397">
        <f>'RM_1.1.sz.mell.'!D79</f>
        <v>0</v>
      </c>
      <c r="E79" s="399"/>
      <c r="F79" s="399"/>
      <c r="G79" s="399"/>
      <c r="H79" s="399"/>
      <c r="I79" s="399"/>
      <c r="J79" s="691">
        <f>D79+E79+F79+G79+H79+I79</f>
        <v>0</v>
      </c>
      <c r="K79" s="692">
        <f>C79+J79</f>
        <v>99584055</v>
      </c>
    </row>
    <row r="80" spans="1:11" s="412" customFormat="1" ht="12" customHeight="1" thickBot="1" x14ac:dyDescent="0.3">
      <c r="A80" s="16" t="s">
        <v>340</v>
      </c>
      <c r="B80" s="293" t="s">
        <v>319</v>
      </c>
      <c r="C80" s="691">
        <f>'KV_1.2.sz.mell.'!C79</f>
        <v>0</v>
      </c>
      <c r="D80" s="397">
        <f>'RM_1.1.sz.mell.'!D80</f>
        <v>0</v>
      </c>
      <c r="E80" s="399"/>
      <c r="F80" s="399"/>
      <c r="G80" s="399"/>
      <c r="H80" s="399"/>
      <c r="I80" s="399"/>
      <c r="J80" s="691">
        <f>D80+E80+F80+G80+H80+I80</f>
        <v>0</v>
      </c>
      <c r="K80" s="692">
        <f>C80+J80</f>
        <v>0</v>
      </c>
    </row>
    <row r="81" spans="1:11" s="412" customFormat="1" ht="12" customHeight="1" thickBot="1" x14ac:dyDescent="0.3">
      <c r="A81" s="460" t="s">
        <v>320</v>
      </c>
      <c r="B81" s="291" t="s">
        <v>321</v>
      </c>
      <c r="C81" s="395">
        <f>'KV_1.2.sz.mell.'!C80</f>
        <v>0</v>
      </c>
      <c r="D81" s="395">
        <f t="shared" ref="D81:K81" si="22">SUM(D82:D84)</f>
        <v>2290030</v>
      </c>
      <c r="E81" s="395">
        <f t="shared" si="22"/>
        <v>0</v>
      </c>
      <c r="F81" s="395">
        <f t="shared" si="22"/>
        <v>0</v>
      </c>
      <c r="G81" s="395">
        <f t="shared" si="22"/>
        <v>0</v>
      </c>
      <c r="H81" s="395">
        <f t="shared" si="22"/>
        <v>0</v>
      </c>
      <c r="I81" s="395">
        <f t="shared" si="22"/>
        <v>0</v>
      </c>
      <c r="J81" s="395">
        <f t="shared" si="22"/>
        <v>2290030</v>
      </c>
      <c r="K81" s="263">
        <f t="shared" si="22"/>
        <v>2290030</v>
      </c>
    </row>
    <row r="82" spans="1:11" s="412" customFormat="1" ht="12" customHeight="1" x14ac:dyDescent="0.25">
      <c r="A82" s="15" t="s">
        <v>341</v>
      </c>
      <c r="B82" s="413" t="s">
        <v>322</v>
      </c>
      <c r="C82" s="691">
        <f>'KV_1.2.sz.mell.'!C81</f>
        <v>0</v>
      </c>
      <c r="D82" s="397">
        <f>'RM_1.1.sz.mell.'!D82</f>
        <v>2290030</v>
      </c>
      <c r="E82" s="399"/>
      <c r="F82" s="399"/>
      <c r="G82" s="399"/>
      <c r="H82" s="399"/>
      <c r="I82" s="399"/>
      <c r="J82" s="691">
        <f>D82+E82+F82+G82+H82+I82</f>
        <v>2290030</v>
      </c>
      <c r="K82" s="692">
        <f>C82+J82</f>
        <v>2290030</v>
      </c>
    </row>
    <row r="83" spans="1:11" s="412" customFormat="1" ht="12" customHeight="1" x14ac:dyDescent="0.25">
      <c r="A83" s="14" t="s">
        <v>342</v>
      </c>
      <c r="B83" s="414" t="s">
        <v>323</v>
      </c>
      <c r="C83" s="691">
        <f>'KV_1.2.sz.mell.'!C82</f>
        <v>0</v>
      </c>
      <c r="D83" s="397">
        <f>'RM_1.1.sz.mell.'!D83</f>
        <v>0</v>
      </c>
      <c r="E83" s="399"/>
      <c r="F83" s="399"/>
      <c r="G83" s="399"/>
      <c r="H83" s="399"/>
      <c r="I83" s="399"/>
      <c r="J83" s="691">
        <f>D83+E83+F83+G83+H83+I83</f>
        <v>0</v>
      </c>
      <c r="K83" s="692">
        <f>C83+J83</f>
        <v>0</v>
      </c>
    </row>
    <row r="84" spans="1:11" s="412" customFormat="1" ht="12" customHeight="1" thickBot="1" x14ac:dyDescent="0.3">
      <c r="A84" s="16" t="s">
        <v>343</v>
      </c>
      <c r="B84" s="293" t="s">
        <v>738</v>
      </c>
      <c r="C84" s="691">
        <f>'KV_1.2.sz.mell.'!C83</f>
        <v>0</v>
      </c>
      <c r="D84" s="397">
        <f>'RM_1.1.sz.mell.'!D84</f>
        <v>0</v>
      </c>
      <c r="E84" s="399"/>
      <c r="F84" s="399"/>
      <c r="G84" s="399"/>
      <c r="H84" s="399"/>
      <c r="I84" s="399"/>
      <c r="J84" s="691">
        <f>D84+E84+F84+G84+H84+I84</f>
        <v>0</v>
      </c>
      <c r="K84" s="692">
        <f>C84+J84</f>
        <v>0</v>
      </c>
    </row>
    <row r="85" spans="1:11" s="412" customFormat="1" ht="12" customHeight="1" thickBot="1" x14ac:dyDescent="0.3">
      <c r="A85" s="460" t="s">
        <v>324</v>
      </c>
      <c r="B85" s="291" t="s">
        <v>344</v>
      </c>
      <c r="C85" s="395">
        <f>'KV_1.2.sz.mell.'!C84</f>
        <v>0</v>
      </c>
      <c r="D85" s="395">
        <f t="shared" ref="D85:K85" si="23">SUM(D86:D89)</f>
        <v>0</v>
      </c>
      <c r="E85" s="395">
        <f t="shared" si="23"/>
        <v>0</v>
      </c>
      <c r="F85" s="395">
        <f t="shared" si="23"/>
        <v>0</v>
      </c>
      <c r="G85" s="395">
        <f t="shared" si="23"/>
        <v>0</v>
      </c>
      <c r="H85" s="395">
        <f t="shared" si="23"/>
        <v>0</v>
      </c>
      <c r="I85" s="395">
        <f t="shared" si="23"/>
        <v>0</v>
      </c>
      <c r="J85" s="395">
        <f t="shared" si="23"/>
        <v>0</v>
      </c>
      <c r="K85" s="263">
        <f t="shared" si="23"/>
        <v>0</v>
      </c>
    </row>
    <row r="86" spans="1:11" s="412" customFormat="1" ht="12" customHeight="1" x14ac:dyDescent="0.25">
      <c r="A86" s="417" t="s">
        <v>325</v>
      </c>
      <c r="B86" s="413" t="s">
        <v>326</v>
      </c>
      <c r="C86" s="691">
        <f>'KV_1.2.sz.mell.'!C85</f>
        <v>0</v>
      </c>
      <c r="D86" s="397">
        <f>'RM_1.1.sz.mell.'!D86</f>
        <v>0</v>
      </c>
      <c r="E86" s="399"/>
      <c r="F86" s="399"/>
      <c r="G86" s="399"/>
      <c r="H86" s="399"/>
      <c r="I86" s="399"/>
      <c r="J86" s="691">
        <f t="shared" ref="J86:J91" si="24">D86+E86+F86+G86+H86+I86</f>
        <v>0</v>
      </c>
      <c r="K86" s="692">
        <f t="shared" ref="K86:K91" si="25">C86+J86</f>
        <v>0</v>
      </c>
    </row>
    <row r="87" spans="1:11" s="412" customFormat="1" ht="12" customHeight="1" x14ac:dyDescent="0.25">
      <c r="A87" s="418" t="s">
        <v>327</v>
      </c>
      <c r="B87" s="414" t="s">
        <v>328</v>
      </c>
      <c r="C87" s="691">
        <f>'KV_1.2.sz.mell.'!C86</f>
        <v>0</v>
      </c>
      <c r="D87" s="397">
        <f>'RM_1.1.sz.mell.'!D87</f>
        <v>0</v>
      </c>
      <c r="E87" s="399"/>
      <c r="F87" s="399"/>
      <c r="G87" s="399"/>
      <c r="H87" s="399"/>
      <c r="I87" s="399"/>
      <c r="J87" s="691">
        <f t="shared" si="24"/>
        <v>0</v>
      </c>
      <c r="K87" s="692">
        <f t="shared" si="25"/>
        <v>0</v>
      </c>
    </row>
    <row r="88" spans="1:11" s="412" customFormat="1" ht="12" customHeight="1" x14ac:dyDescent="0.25">
      <c r="A88" s="418" t="s">
        <v>329</v>
      </c>
      <c r="B88" s="414" t="s">
        <v>330</v>
      </c>
      <c r="C88" s="691">
        <f>'KV_1.2.sz.mell.'!C87</f>
        <v>0</v>
      </c>
      <c r="D88" s="397">
        <f>'RM_1.1.sz.mell.'!D88</f>
        <v>0</v>
      </c>
      <c r="E88" s="399"/>
      <c r="F88" s="399"/>
      <c r="G88" s="399"/>
      <c r="H88" s="399"/>
      <c r="I88" s="399"/>
      <c r="J88" s="691">
        <f t="shared" si="24"/>
        <v>0</v>
      </c>
      <c r="K88" s="692">
        <f t="shared" si="25"/>
        <v>0</v>
      </c>
    </row>
    <row r="89" spans="1:11" s="412" customFormat="1" ht="12" customHeight="1" thickBot="1" x14ac:dyDescent="0.3">
      <c r="A89" s="419" t="s">
        <v>331</v>
      </c>
      <c r="B89" s="293" t="s">
        <v>332</v>
      </c>
      <c r="C89" s="691">
        <f>'KV_1.2.sz.mell.'!C88</f>
        <v>0</v>
      </c>
      <c r="D89" s="397">
        <f>'RM_1.1.sz.mell.'!D89</f>
        <v>0</v>
      </c>
      <c r="E89" s="399"/>
      <c r="F89" s="399"/>
      <c r="G89" s="399"/>
      <c r="H89" s="399"/>
      <c r="I89" s="399"/>
      <c r="J89" s="691">
        <f t="shared" si="24"/>
        <v>0</v>
      </c>
      <c r="K89" s="692">
        <f t="shared" si="25"/>
        <v>0</v>
      </c>
    </row>
    <row r="90" spans="1:11" s="412" customFormat="1" ht="12" customHeight="1" thickBot="1" x14ac:dyDescent="0.3">
      <c r="A90" s="460" t="s">
        <v>333</v>
      </c>
      <c r="B90" s="291" t="s">
        <v>474</v>
      </c>
      <c r="C90" s="395">
        <f>'KV_1.2.sz.mell.'!C89</f>
        <v>0</v>
      </c>
      <c r="D90" s="462"/>
      <c r="E90" s="462"/>
      <c r="F90" s="462"/>
      <c r="G90" s="462"/>
      <c r="H90" s="462"/>
      <c r="I90" s="462"/>
      <c r="J90" s="395">
        <f t="shared" si="24"/>
        <v>0</v>
      </c>
      <c r="K90" s="263">
        <f t="shared" si="25"/>
        <v>0</v>
      </c>
    </row>
    <row r="91" spans="1:11" s="412" customFormat="1" ht="13.5" customHeight="1" thickBot="1" x14ac:dyDescent="0.3">
      <c r="A91" s="460" t="s">
        <v>335</v>
      </c>
      <c r="B91" s="291" t="s">
        <v>334</v>
      </c>
      <c r="C91" s="395">
        <f>'KV_1.2.sz.mell.'!C90</f>
        <v>0</v>
      </c>
      <c r="D91" s="462"/>
      <c r="E91" s="462"/>
      <c r="F91" s="462"/>
      <c r="G91" s="462"/>
      <c r="H91" s="462"/>
      <c r="I91" s="462"/>
      <c r="J91" s="395">
        <f t="shared" si="24"/>
        <v>0</v>
      </c>
      <c r="K91" s="263">
        <f t="shared" si="25"/>
        <v>0</v>
      </c>
    </row>
    <row r="92" spans="1:11" s="412" customFormat="1" ht="15.75" customHeight="1" thickBot="1" x14ac:dyDescent="0.3">
      <c r="A92" s="460" t="s">
        <v>347</v>
      </c>
      <c r="B92" s="291" t="s">
        <v>477</v>
      </c>
      <c r="C92" s="402">
        <f>'KV_1.2.sz.mell.'!C91</f>
        <v>99584055</v>
      </c>
      <c r="D92" s="402">
        <f t="shared" ref="D92:K92" si="26">+D69+D73+D78+D81+D85+D91+D90</f>
        <v>27392030</v>
      </c>
      <c r="E92" s="402">
        <f t="shared" si="26"/>
        <v>0</v>
      </c>
      <c r="F92" s="402">
        <f t="shared" si="26"/>
        <v>0</v>
      </c>
      <c r="G92" s="402">
        <f t="shared" si="26"/>
        <v>0</v>
      </c>
      <c r="H92" s="402">
        <f t="shared" si="26"/>
        <v>0</v>
      </c>
      <c r="I92" s="402">
        <f t="shared" si="26"/>
        <v>0</v>
      </c>
      <c r="J92" s="402">
        <f t="shared" si="26"/>
        <v>27392030</v>
      </c>
      <c r="K92" s="444">
        <f t="shared" si="26"/>
        <v>126976085</v>
      </c>
    </row>
    <row r="93" spans="1:11" s="412" customFormat="1" ht="25.5" customHeight="1" thickBot="1" x14ac:dyDescent="0.3">
      <c r="A93" s="461" t="s">
        <v>476</v>
      </c>
      <c r="B93" s="571" t="s">
        <v>478</v>
      </c>
      <c r="C93" s="402">
        <f>'KV_1.2.sz.mell.'!C92</f>
        <v>267163968</v>
      </c>
      <c r="D93" s="402">
        <f t="shared" ref="D93:K93" si="27">+D68+D92</f>
        <v>103807783</v>
      </c>
      <c r="E93" s="402">
        <f t="shared" si="27"/>
        <v>0</v>
      </c>
      <c r="F93" s="402">
        <f t="shared" si="27"/>
        <v>0</v>
      </c>
      <c r="G93" s="402">
        <f t="shared" si="27"/>
        <v>0</v>
      </c>
      <c r="H93" s="402">
        <f t="shared" si="27"/>
        <v>0</v>
      </c>
      <c r="I93" s="402">
        <f t="shared" si="27"/>
        <v>0</v>
      </c>
      <c r="J93" s="402">
        <f t="shared" si="27"/>
        <v>103807783</v>
      </c>
      <c r="K93" s="444">
        <f t="shared" si="27"/>
        <v>370971751</v>
      </c>
    </row>
    <row r="94" spans="1:11" s="412" customFormat="1" ht="30.75" customHeight="1" x14ac:dyDescent="0.25">
      <c r="A94" s="5"/>
      <c r="B94" s="6"/>
      <c r="C94" s="303"/>
    </row>
    <row r="95" spans="1:11" ht="16.5" customHeight="1" x14ac:dyDescent="0.3">
      <c r="A95" s="1545" t="s">
        <v>47</v>
      </c>
      <c r="B95" s="1545"/>
      <c r="C95" s="1545"/>
      <c r="D95" s="1545"/>
      <c r="E95" s="1545"/>
      <c r="F95" s="1545"/>
      <c r="G95" s="1545"/>
      <c r="H95" s="1545"/>
      <c r="I95" s="1545"/>
      <c r="J95" s="1545"/>
      <c r="K95" s="1545"/>
    </row>
    <row r="96" spans="1:11" s="422" customFormat="1" ht="16.5" customHeight="1" thickBot="1" x14ac:dyDescent="0.35">
      <c r="A96" s="1550" t="s">
        <v>152</v>
      </c>
      <c r="B96" s="1550"/>
      <c r="C96" s="695"/>
      <c r="K96" s="695" t="str">
        <f>K7</f>
        <v>Forintban!</v>
      </c>
    </row>
    <row r="97" spans="1:11" x14ac:dyDescent="0.3">
      <c r="A97" s="1648" t="s">
        <v>68</v>
      </c>
      <c r="B97" s="1650" t="s">
        <v>739</v>
      </c>
      <c r="C97" s="1652" t="str">
        <f>+CONCATENATE(LEFT(RM_ÖSSZEFÜGGÉSEK!A6,4),". évi")</f>
        <v>2019. évi</v>
      </c>
      <c r="D97" s="1653"/>
      <c r="E97" s="1654"/>
      <c r="F97" s="1654"/>
      <c r="G97" s="1654"/>
      <c r="H97" s="1654"/>
      <c r="I97" s="1654"/>
      <c r="J97" s="1654"/>
      <c r="K97" s="1655"/>
    </row>
    <row r="98" spans="1:11" ht="34.799999999999997" thickBot="1" x14ac:dyDescent="0.35">
      <c r="A98" s="1649"/>
      <c r="B98" s="1651"/>
      <c r="C98" s="673" t="s">
        <v>732</v>
      </c>
      <c r="D98" s="674" t="str">
        <f>D9</f>
        <v>Módosítás</v>
      </c>
      <c r="E98" s="674" t="str">
        <f t="shared" ref="E98:K98" si="28">E9</f>
        <v xml:space="preserve">… . sz. módosítás </v>
      </c>
      <c r="F98" s="674" t="str">
        <f t="shared" si="28"/>
        <v xml:space="preserve">… . sz. módosítás </v>
      </c>
      <c r="G98" s="674" t="str">
        <f t="shared" si="28"/>
        <v xml:space="preserve">… . sz. módosítás </v>
      </c>
      <c r="H98" s="674" t="str">
        <f t="shared" si="28"/>
        <v xml:space="preserve">… . sz. módosítás </v>
      </c>
      <c r="I98" s="674" t="str">
        <f t="shared" si="28"/>
        <v xml:space="preserve">… . sz. módosítás </v>
      </c>
      <c r="J98" s="675" t="str">
        <f t="shared" si="28"/>
        <v>Módosítások összesen</v>
      </c>
      <c r="K98" s="676" t="str">
        <f t="shared" si="28"/>
        <v>….számú módosítás utáni előirányzat</v>
      </c>
    </row>
    <row r="99" spans="1:11" s="411" customFormat="1" ht="12" customHeight="1" thickBot="1" x14ac:dyDescent="0.25">
      <c r="A99" s="32" t="s">
        <v>492</v>
      </c>
      <c r="B99" s="33" t="s">
        <v>493</v>
      </c>
      <c r="C99" s="677" t="s">
        <v>494</v>
      </c>
      <c r="D99" s="677" t="s">
        <v>496</v>
      </c>
      <c r="E99" s="678" t="s">
        <v>495</v>
      </c>
      <c r="F99" s="678" t="s">
        <v>497</v>
      </c>
      <c r="G99" s="678" t="s">
        <v>498</v>
      </c>
      <c r="H99" s="678" t="s">
        <v>499</v>
      </c>
      <c r="I99" s="678" t="s">
        <v>735</v>
      </c>
      <c r="J99" s="678" t="s">
        <v>736</v>
      </c>
      <c r="K99" s="679" t="s">
        <v>737</v>
      </c>
    </row>
    <row r="100" spans="1:11" ht="12" customHeight="1" thickBot="1" x14ac:dyDescent="0.35">
      <c r="A100" s="22" t="s">
        <v>18</v>
      </c>
      <c r="B100" s="28" t="s">
        <v>436</v>
      </c>
      <c r="C100" s="778">
        <f>'KV_1.2.sz.mell.'!C98</f>
        <v>163685707</v>
      </c>
      <c r="D100" s="1447">
        <f t="shared" ref="D100:K100" si="29">D101+D102+D103+D104+D105+D118</f>
        <v>393657</v>
      </c>
      <c r="E100" s="1457">
        <f t="shared" si="29"/>
        <v>0</v>
      </c>
      <c r="F100" s="394">
        <f t="shared" si="29"/>
        <v>0</v>
      </c>
      <c r="G100" s="394">
        <f t="shared" si="29"/>
        <v>0</v>
      </c>
      <c r="H100" s="394">
        <f t="shared" si="29"/>
        <v>0</v>
      </c>
      <c r="I100" s="394">
        <f t="shared" si="29"/>
        <v>0</v>
      </c>
      <c r="J100" s="394">
        <f t="shared" si="29"/>
        <v>393657</v>
      </c>
      <c r="K100" s="487">
        <f t="shared" si="29"/>
        <v>164079364</v>
      </c>
    </row>
    <row r="101" spans="1:11" ht="12" customHeight="1" x14ac:dyDescent="0.3">
      <c r="A101" s="17" t="s">
        <v>97</v>
      </c>
      <c r="B101" s="10" t="s">
        <v>49</v>
      </c>
      <c r="C101" s="696">
        <f>'KV_1.2.sz.mell.'!C99</f>
        <v>64173834</v>
      </c>
      <c r="D101" s="397">
        <f>'RM_1.1.sz.mell.'!D101</f>
        <v>1079771</v>
      </c>
      <c r="E101" s="494"/>
      <c r="F101" s="494"/>
      <c r="G101" s="494"/>
      <c r="H101" s="494"/>
      <c r="I101" s="494"/>
      <c r="J101" s="696">
        <f t="shared" ref="J101:J120" si="30">D101+E101+F101+G101+H101+I101</f>
        <v>1079771</v>
      </c>
      <c r="K101" s="697">
        <f t="shared" ref="K101:K120" si="31">C101+J101</f>
        <v>65253605</v>
      </c>
    </row>
    <row r="102" spans="1:11" ht="12" customHeight="1" x14ac:dyDescent="0.3">
      <c r="A102" s="14" t="s">
        <v>98</v>
      </c>
      <c r="B102" s="8" t="s">
        <v>182</v>
      </c>
      <c r="C102" s="698">
        <f>'KV_1.2.sz.mell.'!C100</f>
        <v>11669201</v>
      </c>
      <c r="D102" s="397">
        <f>'RM_1.1.sz.mell.'!D102</f>
        <v>62051</v>
      </c>
      <c r="E102" s="396"/>
      <c r="F102" s="396"/>
      <c r="G102" s="396"/>
      <c r="H102" s="396"/>
      <c r="I102" s="396"/>
      <c r="J102" s="698">
        <f t="shared" si="30"/>
        <v>62051</v>
      </c>
      <c r="K102" s="699">
        <f t="shared" si="31"/>
        <v>11731252</v>
      </c>
    </row>
    <row r="103" spans="1:11" ht="12" customHeight="1" x14ac:dyDescent="0.3">
      <c r="A103" s="14" t="s">
        <v>99</v>
      </c>
      <c r="B103" s="8" t="s">
        <v>139</v>
      </c>
      <c r="C103" s="700">
        <f>'KV_1.2.sz.mell.'!C101</f>
        <v>83056892</v>
      </c>
      <c r="D103" s="397">
        <f>'RM_1.1.sz.mell.'!D103</f>
        <v>-1708348</v>
      </c>
      <c r="E103" s="398"/>
      <c r="F103" s="398"/>
      <c r="G103" s="398"/>
      <c r="H103" s="398"/>
      <c r="I103" s="398"/>
      <c r="J103" s="700">
        <f t="shared" si="30"/>
        <v>-1708348</v>
      </c>
      <c r="K103" s="701">
        <f t="shared" si="31"/>
        <v>81348544</v>
      </c>
    </row>
    <row r="104" spans="1:11" ht="12" customHeight="1" x14ac:dyDescent="0.3">
      <c r="A104" s="14" t="s">
        <v>100</v>
      </c>
      <c r="B104" s="11" t="s">
        <v>183</v>
      </c>
      <c r="C104" s="700">
        <f>'KV_1.2.sz.mell.'!C102</f>
        <v>700000</v>
      </c>
      <c r="D104" s="397">
        <f>'RM_1.1.sz.mell.'!D104</f>
        <v>280000</v>
      </c>
      <c r="E104" s="398"/>
      <c r="F104" s="398"/>
      <c r="G104" s="398"/>
      <c r="H104" s="398"/>
      <c r="I104" s="398"/>
      <c r="J104" s="700">
        <f t="shared" si="30"/>
        <v>280000</v>
      </c>
      <c r="K104" s="701">
        <f t="shared" si="31"/>
        <v>980000</v>
      </c>
    </row>
    <row r="105" spans="1:11" ht="12" customHeight="1" x14ac:dyDescent="0.3">
      <c r="A105" s="14" t="s">
        <v>111</v>
      </c>
      <c r="B105" s="19" t="s">
        <v>184</v>
      </c>
      <c r="C105" s="700">
        <f>'KV_1.2.sz.mell.'!C103</f>
        <v>4085780</v>
      </c>
      <c r="D105" s="397">
        <f>'RM_1.1.sz.mell.'!D105</f>
        <v>680183</v>
      </c>
      <c r="E105" s="398"/>
      <c r="F105" s="398"/>
      <c r="G105" s="398"/>
      <c r="H105" s="398"/>
      <c r="I105" s="398"/>
      <c r="J105" s="700">
        <f t="shared" si="30"/>
        <v>680183</v>
      </c>
      <c r="K105" s="701">
        <f t="shared" si="31"/>
        <v>4765963</v>
      </c>
    </row>
    <row r="106" spans="1:11" ht="12" customHeight="1" x14ac:dyDescent="0.3">
      <c r="A106" s="14" t="s">
        <v>101</v>
      </c>
      <c r="B106" s="8" t="s">
        <v>441</v>
      </c>
      <c r="C106" s="700">
        <f>'KV_1.2.sz.mell.'!C104</f>
        <v>146100</v>
      </c>
      <c r="D106" s="397">
        <f>'RM_1.1.sz.mell.'!D106</f>
        <v>1520</v>
      </c>
      <c r="E106" s="398"/>
      <c r="F106" s="398"/>
      <c r="G106" s="398"/>
      <c r="H106" s="398"/>
      <c r="I106" s="398"/>
      <c r="J106" s="700">
        <f t="shared" si="30"/>
        <v>1520</v>
      </c>
      <c r="K106" s="701">
        <f t="shared" si="31"/>
        <v>147620</v>
      </c>
    </row>
    <row r="107" spans="1:11" ht="12" customHeight="1" x14ac:dyDescent="0.3">
      <c r="A107" s="14" t="s">
        <v>102</v>
      </c>
      <c r="B107" s="142" t="s">
        <v>440</v>
      </c>
      <c r="C107" s="700">
        <f>'KV_1.2.sz.mell.'!C105</f>
        <v>0</v>
      </c>
      <c r="D107" s="397">
        <f>'RM_1.1.sz.mell.'!D107</f>
        <v>0</v>
      </c>
      <c r="E107" s="398"/>
      <c r="F107" s="398"/>
      <c r="G107" s="398"/>
      <c r="H107" s="398"/>
      <c r="I107" s="398"/>
      <c r="J107" s="700">
        <f t="shared" si="30"/>
        <v>0</v>
      </c>
      <c r="K107" s="701">
        <f t="shared" si="31"/>
        <v>0</v>
      </c>
    </row>
    <row r="108" spans="1:11" ht="12" customHeight="1" x14ac:dyDescent="0.3">
      <c r="A108" s="14" t="s">
        <v>112</v>
      </c>
      <c r="B108" s="142" t="s">
        <v>439</v>
      </c>
      <c r="C108" s="700">
        <f>'KV_1.2.sz.mell.'!C106</f>
        <v>0</v>
      </c>
      <c r="D108" s="397">
        <f>'RM_1.1.sz.mell.'!D108</f>
        <v>0</v>
      </c>
      <c r="E108" s="398"/>
      <c r="F108" s="398"/>
      <c r="G108" s="398"/>
      <c r="H108" s="398"/>
      <c r="I108" s="398"/>
      <c r="J108" s="700">
        <f t="shared" si="30"/>
        <v>0</v>
      </c>
      <c r="K108" s="701">
        <f t="shared" si="31"/>
        <v>0</v>
      </c>
    </row>
    <row r="109" spans="1:11" ht="12" customHeight="1" x14ac:dyDescent="0.3">
      <c r="A109" s="14" t="s">
        <v>113</v>
      </c>
      <c r="B109" s="140" t="s">
        <v>350</v>
      </c>
      <c r="C109" s="700">
        <f>'KV_1.2.sz.mell.'!C107</f>
        <v>0</v>
      </c>
      <c r="D109" s="397">
        <f>'RM_1.1.sz.mell.'!D109</f>
        <v>0</v>
      </c>
      <c r="E109" s="398"/>
      <c r="F109" s="398"/>
      <c r="G109" s="398"/>
      <c r="H109" s="398"/>
      <c r="I109" s="398"/>
      <c r="J109" s="700">
        <f t="shared" si="30"/>
        <v>0</v>
      </c>
      <c r="K109" s="701">
        <f t="shared" si="31"/>
        <v>0</v>
      </c>
    </row>
    <row r="110" spans="1:11" ht="12" customHeight="1" x14ac:dyDescent="0.3">
      <c r="A110" s="14" t="s">
        <v>114</v>
      </c>
      <c r="B110" s="141" t="s">
        <v>351</v>
      </c>
      <c r="C110" s="700">
        <f>'KV_1.2.sz.mell.'!C108</f>
        <v>0</v>
      </c>
      <c r="D110" s="397">
        <f>'RM_1.1.sz.mell.'!D110</f>
        <v>0</v>
      </c>
      <c r="E110" s="398"/>
      <c r="F110" s="398"/>
      <c r="G110" s="398"/>
      <c r="H110" s="398"/>
      <c r="I110" s="398"/>
      <c r="J110" s="700">
        <f t="shared" si="30"/>
        <v>0</v>
      </c>
      <c r="K110" s="701">
        <f t="shared" si="31"/>
        <v>0</v>
      </c>
    </row>
    <row r="111" spans="1:11" ht="12" customHeight="1" x14ac:dyDescent="0.3">
      <c r="A111" s="14" t="s">
        <v>115</v>
      </c>
      <c r="B111" s="141" t="s">
        <v>352</v>
      </c>
      <c r="C111" s="700">
        <f>'KV_1.2.sz.mell.'!C109</f>
        <v>0</v>
      </c>
      <c r="D111" s="397">
        <f>'RM_1.1.sz.mell.'!D111</f>
        <v>0</v>
      </c>
      <c r="E111" s="398"/>
      <c r="F111" s="398"/>
      <c r="G111" s="398"/>
      <c r="H111" s="398"/>
      <c r="I111" s="398"/>
      <c r="J111" s="700">
        <f t="shared" si="30"/>
        <v>0</v>
      </c>
      <c r="K111" s="701">
        <f t="shared" si="31"/>
        <v>0</v>
      </c>
    </row>
    <row r="112" spans="1:11" ht="12" customHeight="1" x14ac:dyDescent="0.3">
      <c r="A112" s="14" t="s">
        <v>117</v>
      </c>
      <c r="B112" s="140" t="s">
        <v>353</v>
      </c>
      <c r="C112" s="700">
        <f>'KV_1.2.sz.mell.'!C110</f>
        <v>2557680</v>
      </c>
      <c r="D112" s="397">
        <f>'RM_1.1.sz.mell.'!D112</f>
        <v>280663</v>
      </c>
      <c r="E112" s="398"/>
      <c r="F112" s="398"/>
      <c r="G112" s="398"/>
      <c r="H112" s="398"/>
      <c r="I112" s="398"/>
      <c r="J112" s="700">
        <f t="shared" si="30"/>
        <v>280663</v>
      </c>
      <c r="K112" s="701">
        <f t="shared" si="31"/>
        <v>2838343</v>
      </c>
    </row>
    <row r="113" spans="1:11" ht="12" customHeight="1" x14ac:dyDescent="0.3">
      <c r="A113" s="14" t="s">
        <v>185</v>
      </c>
      <c r="B113" s="140" t="s">
        <v>354</v>
      </c>
      <c r="C113" s="700">
        <f>'KV_1.2.sz.mell.'!C111</f>
        <v>0</v>
      </c>
      <c r="D113" s="397">
        <f>'RM_1.1.sz.mell.'!D113</f>
        <v>0</v>
      </c>
      <c r="E113" s="398"/>
      <c r="F113" s="398"/>
      <c r="G113" s="398"/>
      <c r="H113" s="398"/>
      <c r="I113" s="398"/>
      <c r="J113" s="700">
        <f t="shared" si="30"/>
        <v>0</v>
      </c>
      <c r="K113" s="701">
        <f t="shared" si="31"/>
        <v>0</v>
      </c>
    </row>
    <row r="114" spans="1:11" ht="12" customHeight="1" x14ac:dyDescent="0.3">
      <c r="A114" s="14" t="s">
        <v>348</v>
      </c>
      <c r="B114" s="141" t="s">
        <v>355</v>
      </c>
      <c r="C114" s="700">
        <f>'KV_1.2.sz.mell.'!C112</f>
        <v>0</v>
      </c>
      <c r="D114" s="397">
        <f>'RM_1.1.sz.mell.'!D114</f>
        <v>0</v>
      </c>
      <c r="E114" s="398"/>
      <c r="F114" s="398"/>
      <c r="G114" s="398"/>
      <c r="H114" s="398"/>
      <c r="I114" s="398"/>
      <c r="J114" s="700">
        <f t="shared" si="30"/>
        <v>0</v>
      </c>
      <c r="K114" s="701">
        <f t="shared" si="31"/>
        <v>0</v>
      </c>
    </row>
    <row r="115" spans="1:11" ht="12" customHeight="1" x14ac:dyDescent="0.3">
      <c r="A115" s="13" t="s">
        <v>349</v>
      </c>
      <c r="B115" s="142" t="s">
        <v>356</v>
      </c>
      <c r="C115" s="700">
        <f>'KV_1.2.sz.mell.'!C113</f>
        <v>0</v>
      </c>
      <c r="D115" s="397">
        <f>'RM_1.1.sz.mell.'!D115</f>
        <v>0</v>
      </c>
      <c r="E115" s="398"/>
      <c r="F115" s="398"/>
      <c r="G115" s="398"/>
      <c r="H115" s="398"/>
      <c r="I115" s="398"/>
      <c r="J115" s="700">
        <f t="shared" si="30"/>
        <v>0</v>
      </c>
      <c r="K115" s="701">
        <f t="shared" si="31"/>
        <v>0</v>
      </c>
    </row>
    <row r="116" spans="1:11" ht="12" customHeight="1" x14ac:dyDescent="0.3">
      <c r="A116" s="14" t="s">
        <v>437</v>
      </c>
      <c r="B116" s="142" t="s">
        <v>357</v>
      </c>
      <c r="C116" s="700">
        <f>'KV_1.2.sz.mell.'!C114</f>
        <v>0</v>
      </c>
      <c r="D116" s="397">
        <f>'RM_1.1.sz.mell.'!D116</f>
        <v>0</v>
      </c>
      <c r="E116" s="398"/>
      <c r="F116" s="398"/>
      <c r="G116" s="398"/>
      <c r="H116" s="398"/>
      <c r="I116" s="398"/>
      <c r="J116" s="700">
        <f t="shared" si="30"/>
        <v>0</v>
      </c>
      <c r="K116" s="701">
        <f t="shared" si="31"/>
        <v>0</v>
      </c>
    </row>
    <row r="117" spans="1:11" ht="12" customHeight="1" x14ac:dyDescent="0.3">
      <c r="A117" s="16" t="s">
        <v>438</v>
      </c>
      <c r="B117" s="142" t="s">
        <v>358</v>
      </c>
      <c r="C117" s="700">
        <f>'KV_1.2.sz.mell.'!C115</f>
        <v>1382000</v>
      </c>
      <c r="D117" s="397">
        <f>'RM_1.1.sz.mell.'!D117</f>
        <v>398000</v>
      </c>
      <c r="E117" s="398"/>
      <c r="F117" s="398"/>
      <c r="G117" s="398"/>
      <c r="H117" s="398"/>
      <c r="I117" s="398"/>
      <c r="J117" s="700">
        <f t="shared" si="30"/>
        <v>398000</v>
      </c>
      <c r="K117" s="701">
        <f t="shared" si="31"/>
        <v>1780000</v>
      </c>
    </row>
    <row r="118" spans="1:11" ht="12" customHeight="1" x14ac:dyDescent="0.3">
      <c r="A118" s="14" t="s">
        <v>442</v>
      </c>
      <c r="B118" s="11" t="s">
        <v>50</v>
      </c>
      <c r="C118" s="698">
        <f>'KV_1.2.sz.mell.'!C116</f>
        <v>0</v>
      </c>
      <c r="D118" s="397">
        <f>'RM_1.1.sz.mell.'!D118</f>
        <v>0</v>
      </c>
      <c r="E118" s="396"/>
      <c r="F118" s="396"/>
      <c r="G118" s="396"/>
      <c r="H118" s="396"/>
      <c r="I118" s="396"/>
      <c r="J118" s="698">
        <f t="shared" si="30"/>
        <v>0</v>
      </c>
      <c r="K118" s="699">
        <f t="shared" si="31"/>
        <v>0</v>
      </c>
    </row>
    <row r="119" spans="1:11" ht="12" customHeight="1" x14ac:dyDescent="0.3">
      <c r="A119" s="14" t="s">
        <v>443</v>
      </c>
      <c r="B119" s="8" t="s">
        <v>445</v>
      </c>
      <c r="C119" s="698">
        <f>'KV_1.2.sz.mell.'!C117</f>
        <v>0</v>
      </c>
      <c r="D119" s="397">
        <f>'RM_1.1.sz.mell.'!D119</f>
        <v>0</v>
      </c>
      <c r="E119" s="396"/>
      <c r="F119" s="396"/>
      <c r="G119" s="396"/>
      <c r="H119" s="396"/>
      <c r="I119" s="396"/>
      <c r="J119" s="698">
        <f t="shared" si="30"/>
        <v>0</v>
      </c>
      <c r="K119" s="699">
        <f t="shared" si="31"/>
        <v>0</v>
      </c>
    </row>
    <row r="120" spans="1:11" ht="12" customHeight="1" thickBot="1" x14ac:dyDescent="0.35">
      <c r="A120" s="18" t="s">
        <v>444</v>
      </c>
      <c r="B120" s="482" t="s">
        <v>446</v>
      </c>
      <c r="C120" s="702">
        <f>'KV_1.2.sz.mell.'!C118</f>
        <v>0</v>
      </c>
      <c r="D120" s="397">
        <f>'RM_1.1.sz.mell.'!D120</f>
        <v>0</v>
      </c>
      <c r="E120" s="495"/>
      <c r="F120" s="495"/>
      <c r="G120" s="495"/>
      <c r="H120" s="495"/>
      <c r="I120" s="495"/>
      <c r="J120" s="702">
        <f t="shared" si="30"/>
        <v>0</v>
      </c>
      <c r="K120" s="689">
        <f t="shared" si="31"/>
        <v>0</v>
      </c>
    </row>
    <row r="121" spans="1:11" ht="12" customHeight="1" thickBot="1" x14ac:dyDescent="0.35">
      <c r="A121" s="479" t="s">
        <v>19</v>
      </c>
      <c r="B121" s="480" t="s">
        <v>359</v>
      </c>
      <c r="C121" s="395">
        <f>'KV_1.2.sz.mell.'!C119</f>
        <v>102840261</v>
      </c>
      <c r="D121" s="395">
        <f t="shared" ref="D121:K121" si="32">+D122+D124+D126</f>
        <v>74366442</v>
      </c>
      <c r="E121" s="496">
        <f t="shared" si="32"/>
        <v>0</v>
      </c>
      <c r="F121" s="496">
        <f t="shared" si="32"/>
        <v>0</v>
      </c>
      <c r="G121" s="496">
        <f t="shared" si="32"/>
        <v>0</v>
      </c>
      <c r="H121" s="496">
        <f t="shared" si="32"/>
        <v>0</v>
      </c>
      <c r="I121" s="496">
        <f t="shared" si="32"/>
        <v>0</v>
      </c>
      <c r="J121" s="496">
        <f t="shared" si="32"/>
        <v>74366442</v>
      </c>
      <c r="K121" s="490">
        <f t="shared" si="32"/>
        <v>177206703</v>
      </c>
    </row>
    <row r="122" spans="1:11" ht="12" customHeight="1" x14ac:dyDescent="0.3">
      <c r="A122" s="15" t="s">
        <v>103</v>
      </c>
      <c r="B122" s="8" t="s">
        <v>229</v>
      </c>
      <c r="C122" s="1381">
        <f>'KV_1.2.sz.mell.'!C120</f>
        <v>78096049</v>
      </c>
      <c r="D122" s="397">
        <f>'RM_1.1.sz.mell.'!D122</f>
        <v>38969082</v>
      </c>
      <c r="E122" s="703"/>
      <c r="F122" s="703"/>
      <c r="G122" s="703"/>
      <c r="H122" s="703"/>
      <c r="I122" s="397"/>
      <c r="J122" s="680">
        <f t="shared" ref="J122:J134" si="33">D122+E122+F122+G122+H122+I122</f>
        <v>38969082</v>
      </c>
      <c r="K122" s="681">
        <f t="shared" ref="K122:K134" si="34">C122+J122</f>
        <v>117065131</v>
      </c>
    </row>
    <row r="123" spans="1:11" ht="12" customHeight="1" x14ac:dyDescent="0.3">
      <c r="A123" s="15" t="s">
        <v>104</v>
      </c>
      <c r="B123" s="12" t="s">
        <v>363</v>
      </c>
      <c r="C123" s="1381">
        <f>'KV_1.2.sz.mell.'!C121</f>
        <v>0</v>
      </c>
      <c r="D123" s="397">
        <f>'RM_1.1.sz.mell.'!D123</f>
        <v>0</v>
      </c>
      <c r="E123" s="703"/>
      <c r="F123" s="703"/>
      <c r="G123" s="703"/>
      <c r="H123" s="703"/>
      <c r="I123" s="397"/>
      <c r="J123" s="680">
        <f t="shared" si="33"/>
        <v>0</v>
      </c>
      <c r="K123" s="681">
        <f t="shared" si="34"/>
        <v>0</v>
      </c>
    </row>
    <row r="124" spans="1:11" ht="12" customHeight="1" x14ac:dyDescent="0.3">
      <c r="A124" s="15" t="s">
        <v>105</v>
      </c>
      <c r="B124" s="12" t="s">
        <v>186</v>
      </c>
      <c r="C124" s="1382">
        <f>'KV_1.2.sz.mell.'!C122</f>
        <v>24744212</v>
      </c>
      <c r="D124" s="397">
        <f>'RM_1.1.sz.mell.'!D124</f>
        <v>35333360</v>
      </c>
      <c r="E124" s="704"/>
      <c r="F124" s="704"/>
      <c r="G124" s="704"/>
      <c r="H124" s="704"/>
      <c r="I124" s="396"/>
      <c r="J124" s="698">
        <f t="shared" si="33"/>
        <v>35333360</v>
      </c>
      <c r="K124" s="699">
        <f t="shared" si="34"/>
        <v>60077572</v>
      </c>
    </row>
    <row r="125" spans="1:11" ht="12" customHeight="1" x14ac:dyDescent="0.3">
      <c r="A125" s="15" t="s">
        <v>106</v>
      </c>
      <c r="B125" s="12" t="s">
        <v>364</v>
      </c>
      <c r="C125" s="1382">
        <f>'KV_1.2.sz.mell.'!C123</f>
        <v>0</v>
      </c>
      <c r="D125" s="397">
        <f>'RM_1.1.sz.mell.'!D125</f>
        <v>0</v>
      </c>
      <c r="E125" s="704"/>
      <c r="F125" s="704"/>
      <c r="G125" s="704"/>
      <c r="H125" s="704"/>
      <c r="I125" s="396"/>
      <c r="J125" s="698">
        <f t="shared" si="33"/>
        <v>0</v>
      </c>
      <c r="K125" s="699">
        <f t="shared" si="34"/>
        <v>0</v>
      </c>
    </row>
    <row r="126" spans="1:11" ht="12" customHeight="1" x14ac:dyDescent="0.3">
      <c r="A126" s="15" t="s">
        <v>107</v>
      </c>
      <c r="B126" s="293" t="s">
        <v>231</v>
      </c>
      <c r="C126" s="1382">
        <f>'KV_1.2.sz.mell.'!C124</f>
        <v>0</v>
      </c>
      <c r="D126" s="397">
        <f>'RM_1.1.sz.mell.'!D126</f>
        <v>64000</v>
      </c>
      <c r="E126" s="704"/>
      <c r="F126" s="704"/>
      <c r="G126" s="704"/>
      <c r="H126" s="704"/>
      <c r="I126" s="396"/>
      <c r="J126" s="698">
        <f t="shared" si="33"/>
        <v>64000</v>
      </c>
      <c r="K126" s="699">
        <f t="shared" si="34"/>
        <v>64000</v>
      </c>
    </row>
    <row r="127" spans="1:11" ht="12" customHeight="1" x14ac:dyDescent="0.3">
      <c r="A127" s="15" t="s">
        <v>116</v>
      </c>
      <c r="B127" s="292" t="s">
        <v>427</v>
      </c>
      <c r="C127" s="1382">
        <f>'KV_1.2.sz.mell.'!C125</f>
        <v>0</v>
      </c>
      <c r="D127" s="397">
        <f>'RM_1.1.sz.mell.'!D127</f>
        <v>0</v>
      </c>
      <c r="E127" s="704"/>
      <c r="F127" s="704"/>
      <c r="G127" s="704"/>
      <c r="H127" s="704"/>
      <c r="I127" s="396"/>
      <c r="J127" s="698">
        <f t="shared" si="33"/>
        <v>0</v>
      </c>
      <c r="K127" s="699">
        <f t="shared" si="34"/>
        <v>0</v>
      </c>
    </row>
    <row r="128" spans="1:11" ht="12" customHeight="1" x14ac:dyDescent="0.3">
      <c r="A128" s="15" t="s">
        <v>118</v>
      </c>
      <c r="B128" s="409" t="s">
        <v>369</v>
      </c>
      <c r="C128" s="1382">
        <f>'KV_1.2.sz.mell.'!C126</f>
        <v>0</v>
      </c>
      <c r="D128" s="397">
        <f>'RM_1.1.sz.mell.'!D128</f>
        <v>0</v>
      </c>
      <c r="E128" s="704"/>
      <c r="F128" s="704"/>
      <c r="G128" s="704"/>
      <c r="H128" s="704"/>
      <c r="I128" s="396"/>
      <c r="J128" s="698">
        <f t="shared" si="33"/>
        <v>0</v>
      </c>
      <c r="K128" s="699">
        <f t="shared" si="34"/>
        <v>0</v>
      </c>
    </row>
    <row r="129" spans="1:11" x14ac:dyDescent="0.3">
      <c r="A129" s="15" t="s">
        <v>187</v>
      </c>
      <c r="B129" s="141" t="s">
        <v>352</v>
      </c>
      <c r="C129" s="1382">
        <f>'KV_1.2.sz.mell.'!C127</f>
        <v>0</v>
      </c>
      <c r="D129" s="397">
        <f>'RM_1.1.sz.mell.'!D129</f>
        <v>0</v>
      </c>
      <c r="E129" s="704"/>
      <c r="F129" s="704"/>
      <c r="G129" s="704"/>
      <c r="H129" s="704"/>
      <c r="I129" s="396"/>
      <c r="J129" s="698">
        <f t="shared" si="33"/>
        <v>0</v>
      </c>
      <c r="K129" s="699">
        <f t="shared" si="34"/>
        <v>0</v>
      </c>
    </row>
    <row r="130" spans="1:11" ht="12" customHeight="1" x14ac:dyDescent="0.3">
      <c r="A130" s="15" t="s">
        <v>188</v>
      </c>
      <c r="B130" s="141" t="s">
        <v>368</v>
      </c>
      <c r="C130" s="1382">
        <f>'KV_1.2.sz.mell.'!C128</f>
        <v>0</v>
      </c>
      <c r="D130" s="397">
        <f>'RM_1.1.sz.mell.'!D130</f>
        <v>0</v>
      </c>
      <c r="E130" s="704"/>
      <c r="F130" s="704"/>
      <c r="G130" s="704"/>
      <c r="H130" s="704"/>
      <c r="I130" s="396"/>
      <c r="J130" s="698">
        <f t="shared" si="33"/>
        <v>0</v>
      </c>
      <c r="K130" s="699">
        <f t="shared" si="34"/>
        <v>0</v>
      </c>
    </row>
    <row r="131" spans="1:11" ht="12" customHeight="1" x14ac:dyDescent="0.3">
      <c r="A131" s="15" t="s">
        <v>189</v>
      </c>
      <c r="B131" s="141" t="s">
        <v>367</v>
      </c>
      <c r="C131" s="1382">
        <f>'KV_1.2.sz.mell.'!C129</f>
        <v>0</v>
      </c>
      <c r="D131" s="397">
        <f>'RM_1.1.sz.mell.'!D131</f>
        <v>0</v>
      </c>
      <c r="E131" s="704"/>
      <c r="F131" s="704"/>
      <c r="G131" s="704"/>
      <c r="H131" s="704"/>
      <c r="I131" s="396"/>
      <c r="J131" s="698">
        <f t="shared" si="33"/>
        <v>0</v>
      </c>
      <c r="K131" s="699">
        <f t="shared" si="34"/>
        <v>0</v>
      </c>
    </row>
    <row r="132" spans="1:11" ht="12" customHeight="1" x14ac:dyDescent="0.3">
      <c r="A132" s="15" t="s">
        <v>360</v>
      </c>
      <c r="B132" s="141" t="s">
        <v>355</v>
      </c>
      <c r="C132" s="1382">
        <f>'KV_1.2.sz.mell.'!C130</f>
        <v>0</v>
      </c>
      <c r="D132" s="397">
        <f>'RM_1.1.sz.mell.'!D132</f>
        <v>0</v>
      </c>
      <c r="E132" s="704"/>
      <c r="F132" s="704"/>
      <c r="G132" s="704"/>
      <c r="H132" s="704"/>
      <c r="I132" s="396"/>
      <c r="J132" s="698">
        <f t="shared" si="33"/>
        <v>0</v>
      </c>
      <c r="K132" s="699">
        <f t="shared" si="34"/>
        <v>0</v>
      </c>
    </row>
    <row r="133" spans="1:11" ht="12" customHeight="1" x14ac:dyDescent="0.3">
      <c r="A133" s="15" t="s">
        <v>361</v>
      </c>
      <c r="B133" s="141" t="s">
        <v>366</v>
      </c>
      <c r="C133" s="1382">
        <f>'KV_1.2.sz.mell.'!C131</f>
        <v>0</v>
      </c>
      <c r="D133" s="397">
        <f>'RM_1.1.sz.mell.'!D133</f>
        <v>0</v>
      </c>
      <c r="E133" s="704"/>
      <c r="F133" s="704"/>
      <c r="G133" s="704"/>
      <c r="H133" s="704"/>
      <c r="I133" s="396"/>
      <c r="J133" s="698">
        <f t="shared" si="33"/>
        <v>0</v>
      </c>
      <c r="K133" s="699">
        <f t="shared" si="34"/>
        <v>0</v>
      </c>
    </row>
    <row r="134" spans="1:11" ht="16.2" thickBot="1" x14ac:dyDescent="0.35">
      <c r="A134" s="13" t="s">
        <v>362</v>
      </c>
      <c r="B134" s="141" t="s">
        <v>365</v>
      </c>
      <c r="C134" s="1383">
        <f>'KV_1.2.sz.mell.'!C132</f>
        <v>0</v>
      </c>
      <c r="D134" s="397">
        <f>'RM_1.1.sz.mell.'!D134</f>
        <v>64000</v>
      </c>
      <c r="E134" s="705"/>
      <c r="F134" s="705"/>
      <c r="G134" s="705"/>
      <c r="H134" s="705"/>
      <c r="I134" s="398"/>
      <c r="J134" s="700">
        <f t="shared" si="33"/>
        <v>64000</v>
      </c>
      <c r="K134" s="701">
        <f t="shared" si="34"/>
        <v>64000</v>
      </c>
    </row>
    <row r="135" spans="1:11" ht="12" customHeight="1" thickBot="1" x14ac:dyDescent="0.35">
      <c r="A135" s="20" t="s">
        <v>20</v>
      </c>
      <c r="B135" s="123" t="s">
        <v>447</v>
      </c>
      <c r="C135" s="706">
        <f>'KV_1.2.sz.mell.'!C133</f>
        <v>266525968</v>
      </c>
      <c r="D135" s="706">
        <f t="shared" ref="D135:K135" si="35">+D100+D121</f>
        <v>74760099</v>
      </c>
      <c r="E135" s="706">
        <f t="shared" si="35"/>
        <v>0</v>
      </c>
      <c r="F135" s="706">
        <f t="shared" si="35"/>
        <v>0</v>
      </c>
      <c r="G135" s="706">
        <f t="shared" si="35"/>
        <v>0</v>
      </c>
      <c r="H135" s="706">
        <f t="shared" si="35"/>
        <v>0</v>
      </c>
      <c r="I135" s="395">
        <f t="shared" si="35"/>
        <v>0</v>
      </c>
      <c r="J135" s="395">
        <f t="shared" si="35"/>
        <v>74760099</v>
      </c>
      <c r="K135" s="263">
        <f t="shared" si="35"/>
        <v>341286067</v>
      </c>
    </row>
    <row r="136" spans="1:11" ht="12" customHeight="1" thickBot="1" x14ac:dyDescent="0.35">
      <c r="A136" s="20" t="s">
        <v>21</v>
      </c>
      <c r="B136" s="123" t="s">
        <v>740</v>
      </c>
      <c r="C136" s="706">
        <f>'KV_1.2.sz.mell.'!C134</f>
        <v>638000</v>
      </c>
      <c r="D136" s="706">
        <f t="shared" ref="D136:K136" si="36">+D137+D138+D139</f>
        <v>25201513</v>
      </c>
      <c r="E136" s="706">
        <f t="shared" si="36"/>
        <v>0</v>
      </c>
      <c r="F136" s="706">
        <f t="shared" si="36"/>
        <v>0</v>
      </c>
      <c r="G136" s="706">
        <f t="shared" si="36"/>
        <v>0</v>
      </c>
      <c r="H136" s="706">
        <f t="shared" si="36"/>
        <v>0</v>
      </c>
      <c r="I136" s="395">
        <f t="shared" si="36"/>
        <v>0</v>
      </c>
      <c r="J136" s="395">
        <f t="shared" si="36"/>
        <v>25201513</v>
      </c>
      <c r="K136" s="263">
        <f t="shared" si="36"/>
        <v>25839513</v>
      </c>
    </row>
    <row r="137" spans="1:11" ht="12" customHeight="1" x14ac:dyDescent="0.3">
      <c r="A137" s="15" t="s">
        <v>267</v>
      </c>
      <c r="B137" s="12" t="s">
        <v>455</v>
      </c>
      <c r="C137" s="1382">
        <f>'KV_1.2.sz.mell.'!C135</f>
        <v>638000</v>
      </c>
      <c r="D137" s="397">
        <f>'RM_1.1.sz.mell.'!D137</f>
        <v>-638000</v>
      </c>
      <c r="E137" s="704"/>
      <c r="F137" s="704"/>
      <c r="G137" s="704"/>
      <c r="H137" s="704"/>
      <c r="I137" s="396"/>
      <c r="J137" s="680">
        <f>D137+E137+F137+G137+H137+I137</f>
        <v>-638000</v>
      </c>
      <c r="K137" s="699">
        <f>C137+J137</f>
        <v>0</v>
      </c>
    </row>
    <row r="138" spans="1:11" ht="12" customHeight="1" x14ac:dyDescent="0.3">
      <c r="A138" s="15" t="s">
        <v>268</v>
      </c>
      <c r="B138" s="12" t="s">
        <v>456</v>
      </c>
      <c r="C138" s="1382">
        <f>'KV_1.2.sz.mell.'!C136</f>
        <v>0</v>
      </c>
      <c r="D138" s="397">
        <f>'RM_1.1.sz.mell.'!D138</f>
        <v>25102000</v>
      </c>
      <c r="E138" s="704"/>
      <c r="F138" s="704"/>
      <c r="G138" s="704"/>
      <c r="H138" s="704"/>
      <c r="I138" s="396"/>
      <c r="J138" s="680">
        <f>D138+E138+F138+G138+H138+I138</f>
        <v>25102000</v>
      </c>
      <c r="K138" s="699">
        <f>C138+J138</f>
        <v>25102000</v>
      </c>
    </row>
    <row r="139" spans="1:11" ht="12" customHeight="1" thickBot="1" x14ac:dyDescent="0.35">
      <c r="A139" s="13" t="s">
        <v>269</v>
      </c>
      <c r="B139" s="12" t="s">
        <v>457</v>
      </c>
      <c r="C139" s="1382">
        <f>'KV_1.2.sz.mell.'!C137</f>
        <v>0</v>
      </c>
      <c r="D139" s="397">
        <f>'RM_1.1.sz.mell.'!D139</f>
        <v>737513</v>
      </c>
      <c r="E139" s="704"/>
      <c r="F139" s="704"/>
      <c r="G139" s="704"/>
      <c r="H139" s="704"/>
      <c r="I139" s="396"/>
      <c r="J139" s="680">
        <f>D139+E139+F139+G139+H139+I139</f>
        <v>737513</v>
      </c>
      <c r="K139" s="699">
        <f>C139+J139</f>
        <v>737513</v>
      </c>
    </row>
    <row r="140" spans="1:11" ht="12" customHeight="1" thickBot="1" x14ac:dyDescent="0.35">
      <c r="A140" s="20" t="s">
        <v>22</v>
      </c>
      <c r="B140" s="123" t="s">
        <v>449</v>
      </c>
      <c r="C140" s="706">
        <f>'KV_1.2.sz.mell.'!C138</f>
        <v>0</v>
      </c>
      <c r="D140" s="706">
        <f t="shared" ref="D140:K140" si="37">SUM(D141:D146)</f>
        <v>0</v>
      </c>
      <c r="E140" s="706">
        <f t="shared" si="37"/>
        <v>0</v>
      </c>
      <c r="F140" s="706">
        <f t="shared" si="37"/>
        <v>0</v>
      </c>
      <c r="G140" s="706">
        <f t="shared" si="37"/>
        <v>0</v>
      </c>
      <c r="H140" s="706">
        <f t="shared" si="37"/>
        <v>0</v>
      </c>
      <c r="I140" s="395">
        <f t="shared" si="37"/>
        <v>0</v>
      </c>
      <c r="J140" s="395">
        <f t="shared" si="37"/>
        <v>0</v>
      </c>
      <c r="K140" s="263">
        <f t="shared" si="37"/>
        <v>0</v>
      </c>
    </row>
    <row r="141" spans="1:11" ht="12" customHeight="1" x14ac:dyDescent="0.3">
      <c r="A141" s="15" t="s">
        <v>90</v>
      </c>
      <c r="B141" s="9" t="s">
        <v>458</v>
      </c>
      <c r="C141" s="1382">
        <f>'KV_1.2.sz.mell.'!C139</f>
        <v>0</v>
      </c>
      <c r="D141" s="397">
        <f>'RM_1.1.sz.mell.'!D141</f>
        <v>0</v>
      </c>
      <c r="E141" s="704"/>
      <c r="F141" s="704"/>
      <c r="G141" s="704"/>
      <c r="H141" s="704"/>
      <c r="I141" s="396"/>
      <c r="J141" s="698">
        <f t="shared" ref="J141:J146" si="38">D141+E141+F141+G141+H141+I141</f>
        <v>0</v>
      </c>
      <c r="K141" s="699">
        <f t="shared" ref="K141:K146" si="39">C141+J141</f>
        <v>0</v>
      </c>
    </row>
    <row r="142" spans="1:11" ht="12" customHeight="1" x14ac:dyDescent="0.3">
      <c r="A142" s="15" t="s">
        <v>91</v>
      </c>
      <c r="B142" s="9" t="s">
        <v>450</v>
      </c>
      <c r="C142" s="1382">
        <f>'KV_1.2.sz.mell.'!C140</f>
        <v>0</v>
      </c>
      <c r="D142" s="397">
        <f>'RM_1.1.sz.mell.'!D142</f>
        <v>0</v>
      </c>
      <c r="E142" s="704"/>
      <c r="F142" s="704"/>
      <c r="G142" s="704"/>
      <c r="H142" s="704"/>
      <c r="I142" s="396"/>
      <c r="J142" s="698">
        <f t="shared" si="38"/>
        <v>0</v>
      </c>
      <c r="K142" s="699">
        <f t="shared" si="39"/>
        <v>0</v>
      </c>
    </row>
    <row r="143" spans="1:11" ht="12" customHeight="1" x14ac:dyDescent="0.3">
      <c r="A143" s="15" t="s">
        <v>92</v>
      </c>
      <c r="B143" s="9" t="s">
        <v>451</v>
      </c>
      <c r="C143" s="1382">
        <f>'KV_1.2.sz.mell.'!C141</f>
        <v>0</v>
      </c>
      <c r="D143" s="397">
        <f>'RM_1.1.sz.mell.'!D143</f>
        <v>0</v>
      </c>
      <c r="E143" s="704"/>
      <c r="F143" s="704"/>
      <c r="G143" s="704"/>
      <c r="H143" s="704"/>
      <c r="I143" s="396"/>
      <c r="J143" s="698">
        <f t="shared" si="38"/>
        <v>0</v>
      </c>
      <c r="K143" s="699">
        <f t="shared" si="39"/>
        <v>0</v>
      </c>
    </row>
    <row r="144" spans="1:11" ht="12" customHeight="1" x14ac:dyDescent="0.3">
      <c r="A144" s="15" t="s">
        <v>174</v>
      </c>
      <c r="B144" s="9" t="s">
        <v>452</v>
      </c>
      <c r="C144" s="1382">
        <f>'KV_1.2.sz.mell.'!C142</f>
        <v>0</v>
      </c>
      <c r="D144" s="397">
        <f>'RM_1.1.sz.mell.'!D144</f>
        <v>0</v>
      </c>
      <c r="E144" s="704"/>
      <c r="F144" s="704"/>
      <c r="G144" s="704"/>
      <c r="H144" s="704"/>
      <c r="I144" s="396"/>
      <c r="J144" s="698">
        <f t="shared" si="38"/>
        <v>0</v>
      </c>
      <c r="K144" s="699">
        <f t="shared" si="39"/>
        <v>0</v>
      </c>
    </row>
    <row r="145" spans="1:15" ht="12" customHeight="1" x14ac:dyDescent="0.3">
      <c r="A145" s="15" t="s">
        <v>175</v>
      </c>
      <c r="B145" s="9" t="s">
        <v>453</v>
      </c>
      <c r="C145" s="1382">
        <f>'KV_1.2.sz.mell.'!C143</f>
        <v>0</v>
      </c>
      <c r="D145" s="397">
        <f>'RM_1.1.sz.mell.'!D145</f>
        <v>0</v>
      </c>
      <c r="E145" s="704"/>
      <c r="F145" s="704"/>
      <c r="G145" s="704"/>
      <c r="H145" s="704"/>
      <c r="I145" s="396"/>
      <c r="J145" s="698">
        <f t="shared" si="38"/>
        <v>0</v>
      </c>
      <c r="K145" s="699">
        <f t="shared" si="39"/>
        <v>0</v>
      </c>
    </row>
    <row r="146" spans="1:15" ht="12" customHeight="1" thickBot="1" x14ac:dyDescent="0.35">
      <c r="A146" s="13" t="s">
        <v>176</v>
      </c>
      <c r="B146" s="9" t="s">
        <v>454</v>
      </c>
      <c r="C146" s="1382">
        <f>'KV_1.2.sz.mell.'!C144</f>
        <v>0</v>
      </c>
      <c r="D146" s="397">
        <f>'RM_1.1.sz.mell.'!D146</f>
        <v>0</v>
      </c>
      <c r="E146" s="704"/>
      <c r="F146" s="704"/>
      <c r="G146" s="704"/>
      <c r="H146" s="704"/>
      <c r="I146" s="396"/>
      <c r="J146" s="698">
        <f t="shared" si="38"/>
        <v>0</v>
      </c>
      <c r="K146" s="699">
        <f t="shared" si="39"/>
        <v>0</v>
      </c>
    </row>
    <row r="147" spans="1:15" ht="12" customHeight="1" thickBot="1" x14ac:dyDescent="0.35">
      <c r="A147" s="20" t="s">
        <v>23</v>
      </c>
      <c r="B147" s="123" t="s">
        <v>462</v>
      </c>
      <c r="C147" s="707">
        <f>'KV_1.2.sz.mell.'!C145</f>
        <v>0</v>
      </c>
      <c r="D147" s="707">
        <f t="shared" ref="D147:K147" si="40">+D148+D149+D150+D151</f>
        <v>3846171</v>
      </c>
      <c r="E147" s="707">
        <f t="shared" si="40"/>
        <v>0</v>
      </c>
      <c r="F147" s="707">
        <f t="shared" si="40"/>
        <v>0</v>
      </c>
      <c r="G147" s="707">
        <f t="shared" si="40"/>
        <v>0</v>
      </c>
      <c r="H147" s="707">
        <f t="shared" si="40"/>
        <v>0</v>
      </c>
      <c r="I147" s="402">
        <f t="shared" si="40"/>
        <v>0</v>
      </c>
      <c r="J147" s="402">
        <f t="shared" si="40"/>
        <v>3846171</v>
      </c>
      <c r="K147" s="444">
        <f t="shared" si="40"/>
        <v>3846171</v>
      </c>
    </row>
    <row r="148" spans="1:15" ht="12" customHeight="1" x14ac:dyDescent="0.3">
      <c r="A148" s="15" t="s">
        <v>93</v>
      </c>
      <c r="B148" s="9" t="s">
        <v>370</v>
      </c>
      <c r="C148" s="1382">
        <f>'KV_1.2.sz.mell.'!C146</f>
        <v>0</v>
      </c>
      <c r="D148" s="397">
        <f>'RM_1.1.sz.mell.'!D148</f>
        <v>1881073</v>
      </c>
      <c r="E148" s="704"/>
      <c r="F148" s="704"/>
      <c r="G148" s="704"/>
      <c r="H148" s="704"/>
      <c r="I148" s="396"/>
      <c r="J148" s="698">
        <f>D148+E148+F148+G148+H148+I148</f>
        <v>1881073</v>
      </c>
      <c r="K148" s="699">
        <f>C148+J148</f>
        <v>1881073</v>
      </c>
    </row>
    <row r="149" spans="1:15" ht="12" customHeight="1" x14ac:dyDescent="0.3">
      <c r="A149" s="15" t="s">
        <v>94</v>
      </c>
      <c r="B149" s="9" t="s">
        <v>371</v>
      </c>
      <c r="C149" s="1382">
        <f>'KV_1.2.sz.mell.'!C147</f>
        <v>0</v>
      </c>
      <c r="D149" s="397">
        <f>'RM_1.1.sz.mell.'!D149</f>
        <v>1965098</v>
      </c>
      <c r="E149" s="704"/>
      <c r="F149" s="704"/>
      <c r="G149" s="704"/>
      <c r="H149" s="704"/>
      <c r="I149" s="396"/>
      <c r="J149" s="698">
        <f>D149+E149+F149+G149+H149+I149</f>
        <v>1965098</v>
      </c>
      <c r="K149" s="699">
        <f>C149+J149</f>
        <v>1965098</v>
      </c>
    </row>
    <row r="150" spans="1:15" ht="12" customHeight="1" x14ac:dyDescent="0.3">
      <c r="A150" s="15" t="s">
        <v>287</v>
      </c>
      <c r="B150" s="9" t="s">
        <v>463</v>
      </c>
      <c r="C150" s="1382">
        <f>'KV_1.2.sz.mell.'!C148</f>
        <v>0</v>
      </c>
      <c r="D150" s="397">
        <f>'RM_1.1.sz.mell.'!D150</f>
        <v>0</v>
      </c>
      <c r="E150" s="704"/>
      <c r="F150" s="704"/>
      <c r="G150" s="704"/>
      <c r="H150" s="704"/>
      <c r="I150" s="396"/>
      <c r="J150" s="698">
        <f>D150+E150+F150+G150+H150+I150</f>
        <v>0</v>
      </c>
      <c r="K150" s="699">
        <f>C150+J150</f>
        <v>0</v>
      </c>
    </row>
    <row r="151" spans="1:15" ht="12" customHeight="1" thickBot="1" x14ac:dyDescent="0.35">
      <c r="A151" s="13" t="s">
        <v>288</v>
      </c>
      <c r="B151" s="7" t="s">
        <v>389</v>
      </c>
      <c r="C151" s="1382">
        <f>'KV_1.2.sz.mell.'!C149</f>
        <v>0</v>
      </c>
      <c r="D151" s="397">
        <f>'RM_1.1.sz.mell.'!D151</f>
        <v>0</v>
      </c>
      <c r="E151" s="704"/>
      <c r="F151" s="704"/>
      <c r="G151" s="704"/>
      <c r="H151" s="704"/>
      <c r="I151" s="396"/>
      <c r="J151" s="698">
        <f>D151+E151+F151+G151+H151+I151</f>
        <v>0</v>
      </c>
      <c r="K151" s="699">
        <f>C151+J151</f>
        <v>0</v>
      </c>
    </row>
    <row r="152" spans="1:15" ht="12" customHeight="1" thickBot="1" x14ac:dyDescent="0.35">
      <c r="A152" s="20" t="s">
        <v>24</v>
      </c>
      <c r="B152" s="123" t="s">
        <v>464</v>
      </c>
      <c r="C152" s="708">
        <f>'KV_1.2.sz.mell.'!C150</f>
        <v>0</v>
      </c>
      <c r="D152" s="708">
        <f t="shared" ref="D152:K152" si="41">SUM(D153:D157)</f>
        <v>0</v>
      </c>
      <c r="E152" s="708">
        <f t="shared" si="41"/>
        <v>0</v>
      </c>
      <c r="F152" s="708">
        <f t="shared" si="41"/>
        <v>0</v>
      </c>
      <c r="G152" s="708">
        <f t="shared" si="41"/>
        <v>0</v>
      </c>
      <c r="H152" s="708">
        <f t="shared" si="41"/>
        <v>0</v>
      </c>
      <c r="I152" s="497">
        <f t="shared" si="41"/>
        <v>0</v>
      </c>
      <c r="J152" s="497">
        <f t="shared" si="41"/>
        <v>0</v>
      </c>
      <c r="K152" s="491">
        <f t="shared" si="41"/>
        <v>0</v>
      </c>
    </row>
    <row r="153" spans="1:15" ht="12" customHeight="1" x14ac:dyDescent="0.3">
      <c r="A153" s="15" t="s">
        <v>95</v>
      </c>
      <c r="B153" s="9" t="s">
        <v>459</v>
      </c>
      <c r="C153" s="1382">
        <f>'KV_1.2.sz.mell.'!C151</f>
        <v>0</v>
      </c>
      <c r="D153" s="397">
        <f>'RM_1.1.sz.mell.'!D153</f>
        <v>0</v>
      </c>
      <c r="E153" s="704"/>
      <c r="F153" s="704"/>
      <c r="G153" s="704"/>
      <c r="H153" s="704"/>
      <c r="I153" s="396"/>
      <c r="J153" s="698">
        <f t="shared" ref="J153:J159" si="42">D153+E153+F153+G153+H153+I153</f>
        <v>0</v>
      </c>
      <c r="K153" s="699">
        <f t="shared" ref="K153:K159" si="43">C153+J153</f>
        <v>0</v>
      </c>
    </row>
    <row r="154" spans="1:15" ht="12" customHeight="1" x14ac:dyDescent="0.3">
      <c r="A154" s="15" t="s">
        <v>96</v>
      </c>
      <c r="B154" s="9" t="s">
        <v>466</v>
      </c>
      <c r="C154" s="1382">
        <f>'KV_1.2.sz.mell.'!C152</f>
        <v>0</v>
      </c>
      <c r="D154" s="397">
        <f>'RM_1.1.sz.mell.'!D154</f>
        <v>0</v>
      </c>
      <c r="E154" s="704"/>
      <c r="F154" s="704"/>
      <c r="G154" s="704"/>
      <c r="H154" s="704"/>
      <c r="I154" s="396"/>
      <c r="J154" s="698">
        <f t="shared" si="42"/>
        <v>0</v>
      </c>
      <c r="K154" s="699">
        <f t="shared" si="43"/>
        <v>0</v>
      </c>
    </row>
    <row r="155" spans="1:15" ht="12" customHeight="1" x14ac:dyDescent="0.3">
      <c r="A155" s="15" t="s">
        <v>299</v>
      </c>
      <c r="B155" s="9" t="s">
        <v>461</v>
      </c>
      <c r="C155" s="1382">
        <f>'KV_1.2.sz.mell.'!C153</f>
        <v>0</v>
      </c>
      <c r="D155" s="397">
        <f>'RM_1.1.sz.mell.'!D155</f>
        <v>0</v>
      </c>
      <c r="E155" s="704"/>
      <c r="F155" s="704"/>
      <c r="G155" s="704"/>
      <c r="H155" s="704"/>
      <c r="I155" s="396"/>
      <c r="J155" s="698">
        <f t="shared" si="42"/>
        <v>0</v>
      </c>
      <c r="K155" s="699">
        <f t="shared" si="43"/>
        <v>0</v>
      </c>
    </row>
    <row r="156" spans="1:15" ht="12" customHeight="1" x14ac:dyDescent="0.3">
      <c r="A156" s="15" t="s">
        <v>300</v>
      </c>
      <c r="B156" s="9" t="s">
        <v>467</v>
      </c>
      <c r="C156" s="1382">
        <f>'KV_1.2.sz.mell.'!C154</f>
        <v>0</v>
      </c>
      <c r="D156" s="397">
        <f>'RM_1.1.sz.mell.'!D156</f>
        <v>0</v>
      </c>
      <c r="E156" s="704"/>
      <c r="F156" s="704"/>
      <c r="G156" s="704"/>
      <c r="H156" s="704"/>
      <c r="I156" s="396"/>
      <c r="J156" s="698">
        <f t="shared" si="42"/>
        <v>0</v>
      </c>
      <c r="K156" s="699">
        <f t="shared" si="43"/>
        <v>0</v>
      </c>
    </row>
    <row r="157" spans="1:15" ht="12" customHeight="1" thickBot="1" x14ac:dyDescent="0.35">
      <c r="A157" s="15" t="s">
        <v>465</v>
      </c>
      <c r="B157" s="9" t="s">
        <v>468</v>
      </c>
      <c r="C157" s="1382">
        <f>'KV_1.2.sz.mell.'!C155</f>
        <v>0</v>
      </c>
      <c r="D157" s="397">
        <f>'RM_1.1.sz.mell.'!D157</f>
        <v>0</v>
      </c>
      <c r="E157" s="705"/>
      <c r="F157" s="705"/>
      <c r="G157" s="705"/>
      <c r="H157" s="705"/>
      <c r="I157" s="398"/>
      <c r="J157" s="700">
        <f t="shared" si="42"/>
        <v>0</v>
      </c>
      <c r="K157" s="701">
        <f t="shared" si="43"/>
        <v>0</v>
      </c>
    </row>
    <row r="158" spans="1:15" ht="12" customHeight="1" thickBot="1" x14ac:dyDescent="0.35">
      <c r="A158" s="20" t="s">
        <v>25</v>
      </c>
      <c r="B158" s="123" t="s">
        <v>469</v>
      </c>
      <c r="C158" s="708">
        <f>'KV_1.2.sz.mell.'!C156</f>
        <v>0</v>
      </c>
      <c r="D158" s="709"/>
      <c r="E158" s="709"/>
      <c r="F158" s="709"/>
      <c r="G158" s="709"/>
      <c r="H158" s="709"/>
      <c r="I158" s="498"/>
      <c r="J158" s="497">
        <f t="shared" si="42"/>
        <v>0</v>
      </c>
      <c r="K158" s="710">
        <f t="shared" si="43"/>
        <v>0</v>
      </c>
    </row>
    <row r="159" spans="1:15" ht="12" customHeight="1" thickBot="1" x14ac:dyDescent="0.35">
      <c r="A159" s="20" t="s">
        <v>26</v>
      </c>
      <c r="B159" s="123" t="s">
        <v>470</v>
      </c>
      <c r="C159" s="708">
        <f>'KV_1.2.sz.mell.'!C157</f>
        <v>0</v>
      </c>
      <c r="D159" s="709"/>
      <c r="E159" s="711"/>
      <c r="F159" s="711"/>
      <c r="G159" s="711"/>
      <c r="H159" s="711"/>
      <c r="I159" s="712"/>
      <c r="J159" s="713">
        <f t="shared" si="42"/>
        <v>0</v>
      </c>
      <c r="K159" s="681">
        <f t="shared" si="43"/>
        <v>0</v>
      </c>
    </row>
    <row r="160" spans="1:15" ht="15.15" customHeight="1" thickBot="1" x14ac:dyDescent="0.35">
      <c r="A160" s="20" t="s">
        <v>27</v>
      </c>
      <c r="B160" s="123" t="s">
        <v>472</v>
      </c>
      <c r="C160" s="714">
        <f>'KV_1.2.sz.mell.'!C158</f>
        <v>638000</v>
      </c>
      <c r="D160" s="714">
        <f t="shared" ref="D160:K160" si="44">+D136+D140+D147+D152+D158+D159</f>
        <v>29047684</v>
      </c>
      <c r="E160" s="714">
        <f t="shared" si="44"/>
        <v>0</v>
      </c>
      <c r="F160" s="714">
        <f t="shared" si="44"/>
        <v>0</v>
      </c>
      <c r="G160" s="714">
        <f t="shared" si="44"/>
        <v>0</v>
      </c>
      <c r="H160" s="714">
        <f t="shared" si="44"/>
        <v>0</v>
      </c>
      <c r="I160" s="499">
        <f t="shared" si="44"/>
        <v>0</v>
      </c>
      <c r="J160" s="499">
        <f t="shared" si="44"/>
        <v>29047684</v>
      </c>
      <c r="K160" s="493">
        <f t="shared" si="44"/>
        <v>29685684</v>
      </c>
      <c r="L160" s="424"/>
      <c r="M160" s="425"/>
      <c r="N160" s="425"/>
      <c r="O160" s="425"/>
    </row>
    <row r="161" spans="1:11" s="412" customFormat="1" ht="12.9" customHeight="1" thickBot="1" x14ac:dyDescent="0.3">
      <c r="A161" s="294" t="s">
        <v>28</v>
      </c>
      <c r="B161" s="378" t="s">
        <v>471</v>
      </c>
      <c r="C161" s="714">
        <f>'KV_1.2.sz.mell.'!C159</f>
        <v>267163968</v>
      </c>
      <c r="D161" s="714">
        <f t="shared" ref="D161:K161" si="45">+D135+D160</f>
        <v>103807783</v>
      </c>
      <c r="E161" s="714">
        <f t="shared" si="45"/>
        <v>0</v>
      </c>
      <c r="F161" s="714">
        <f t="shared" si="45"/>
        <v>0</v>
      </c>
      <c r="G161" s="714">
        <f t="shared" si="45"/>
        <v>0</v>
      </c>
      <c r="H161" s="714">
        <f t="shared" si="45"/>
        <v>0</v>
      </c>
      <c r="I161" s="499">
        <f t="shared" si="45"/>
        <v>0</v>
      </c>
      <c r="J161" s="499">
        <f t="shared" si="45"/>
        <v>103807783</v>
      </c>
      <c r="K161" s="493">
        <f t="shared" si="45"/>
        <v>370971751</v>
      </c>
    </row>
    <row r="162" spans="1:11" ht="14.1" customHeight="1" x14ac:dyDescent="0.3">
      <c r="C162" s="662">
        <f>C93-C161</f>
        <v>0</v>
      </c>
      <c r="D162" s="716"/>
      <c r="E162" s="716"/>
      <c r="F162" s="716"/>
      <c r="G162" s="716"/>
      <c r="H162" s="716"/>
      <c r="I162" s="716"/>
      <c r="J162" s="716"/>
      <c r="K162" s="662">
        <f>K93-K161</f>
        <v>0</v>
      </c>
    </row>
    <row r="163" spans="1:11" x14ac:dyDescent="0.3">
      <c r="A163" s="1656" t="s">
        <v>372</v>
      </c>
      <c r="B163" s="1656"/>
      <c r="C163" s="1656"/>
      <c r="D163" s="1656"/>
      <c r="E163" s="1656"/>
      <c r="F163" s="1656"/>
      <c r="G163" s="1656"/>
      <c r="H163" s="1656"/>
      <c r="I163" s="1656"/>
      <c r="J163" s="1656"/>
      <c r="K163" s="1656"/>
    </row>
    <row r="164" spans="1:11" ht="15.15" customHeight="1" thickBot="1" x14ac:dyDescent="0.35">
      <c r="A164" s="1544" t="s">
        <v>153</v>
      </c>
      <c r="B164" s="1544"/>
      <c r="C164" s="306"/>
      <c r="K164" s="306" t="str">
        <f>K96</f>
        <v>Forintban!</v>
      </c>
    </row>
    <row r="165" spans="1:11" ht="25.5" customHeight="1" thickBot="1" x14ac:dyDescent="0.35">
      <c r="A165" s="20">
        <v>1</v>
      </c>
      <c r="B165" s="27" t="s">
        <v>473</v>
      </c>
      <c r="C165" s="717">
        <f>+C68-C135</f>
        <v>-98946055</v>
      </c>
      <c r="D165" s="395">
        <f t="shared" ref="D165:K165" si="46">+D68-D135</f>
        <v>1655654</v>
      </c>
      <c r="E165" s="395">
        <f t="shared" si="46"/>
        <v>0</v>
      </c>
      <c r="F165" s="395">
        <f t="shared" si="46"/>
        <v>0</v>
      </c>
      <c r="G165" s="395">
        <f t="shared" si="46"/>
        <v>0</v>
      </c>
      <c r="H165" s="395">
        <f t="shared" si="46"/>
        <v>0</v>
      </c>
      <c r="I165" s="395">
        <f t="shared" si="46"/>
        <v>0</v>
      </c>
      <c r="J165" s="395">
        <f t="shared" si="46"/>
        <v>1655654</v>
      </c>
      <c r="K165" s="263">
        <f t="shared" si="46"/>
        <v>-97290401</v>
      </c>
    </row>
    <row r="166" spans="1:11" ht="32.4" customHeight="1" thickBot="1" x14ac:dyDescent="0.35">
      <c r="A166" s="20" t="s">
        <v>19</v>
      </c>
      <c r="B166" s="27" t="s">
        <v>479</v>
      </c>
      <c r="C166" s="395">
        <f>+C92-C160</f>
        <v>98946055</v>
      </c>
      <c r="D166" s="395">
        <f t="shared" ref="D166:K166" si="47">+D92-D160</f>
        <v>-1655654</v>
      </c>
      <c r="E166" s="395">
        <f t="shared" si="47"/>
        <v>0</v>
      </c>
      <c r="F166" s="395">
        <f t="shared" si="47"/>
        <v>0</v>
      </c>
      <c r="G166" s="395">
        <f t="shared" si="47"/>
        <v>0</v>
      </c>
      <c r="H166" s="395">
        <f t="shared" si="47"/>
        <v>0</v>
      </c>
      <c r="I166" s="395">
        <f t="shared" si="47"/>
        <v>0</v>
      </c>
      <c r="J166" s="395">
        <f t="shared" si="47"/>
        <v>-1655654</v>
      </c>
      <c r="K166" s="263">
        <f t="shared" si="47"/>
        <v>97290401</v>
      </c>
    </row>
  </sheetData>
  <mergeCells count="15"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theme="3"/>
  </sheetPr>
  <dimension ref="A1:O166"/>
  <sheetViews>
    <sheetView view="pageBreakPreview" topLeftCell="A67" zoomScaleNormal="90" zoomScaleSheetLayoutView="100" workbookViewId="0">
      <selection activeCell="D10" sqref="D10"/>
    </sheetView>
  </sheetViews>
  <sheetFormatPr defaultColWidth="9.33203125" defaultRowHeight="15.6" x14ac:dyDescent="0.3"/>
  <cols>
    <col min="1" max="1" width="7.44140625" style="1256" customWidth="1"/>
    <col min="2" max="2" width="59.6640625" style="1256" customWidth="1"/>
    <col min="3" max="3" width="14.77734375" style="1266" customWidth="1"/>
    <col min="4" max="11" width="14.77734375" style="1259" customWidth="1"/>
    <col min="12" max="16384" width="9.33203125" style="1259"/>
  </cols>
  <sheetData>
    <row r="1" spans="1:11" x14ac:dyDescent="0.3">
      <c r="A1" s="1258"/>
      <c r="B1" s="1657" t="str">
        <f>CONCATENATE("1.3. melléklet ",RM_ALAPADATOK!A7," ",RM_ALAPADATOK!B7," ",RM_ALAPADATOK!C7," ",RM_ALAPADATOK!D7," ",RM_ALAPADATOK!E7," ",RM_ALAPADATOK!F7," ",RM_ALAPADATOK!G7," ",RM_ALAPADATOK!H7)</f>
        <v>1.3. melléklet a … / 2019 ( VI. ) önkormányzati rendelethez</v>
      </c>
      <c r="C1" s="1658"/>
      <c r="D1" s="1658"/>
      <c r="E1" s="1658"/>
      <c r="F1" s="1658"/>
      <c r="G1" s="1658"/>
      <c r="H1" s="1658"/>
      <c r="I1" s="1658"/>
      <c r="J1" s="1658"/>
      <c r="K1" s="1658"/>
    </row>
    <row r="2" spans="1:11" x14ac:dyDescent="0.3">
      <c r="A2" s="1258"/>
      <c r="B2" s="1258"/>
      <c r="C2" s="1260"/>
      <c r="D2" s="1261"/>
      <c r="E2" s="1261"/>
      <c r="F2" s="1261"/>
      <c r="G2" s="1261"/>
      <c r="H2" s="1261"/>
      <c r="I2" s="1261"/>
      <c r="J2" s="1261"/>
      <c r="K2" s="1261"/>
    </row>
    <row r="3" spans="1:11" x14ac:dyDescent="0.3">
      <c r="A3" s="1659" t="str">
        <f>CONCATENATE(RM_ALAPADATOK!A4)</f>
        <v/>
      </c>
      <c r="B3" s="1659"/>
      <c r="C3" s="1660"/>
      <c r="D3" s="1659"/>
      <c r="E3" s="1659"/>
      <c r="F3" s="1659"/>
      <c r="G3" s="1659"/>
      <c r="H3" s="1659"/>
      <c r="I3" s="1659"/>
      <c r="J3" s="1659"/>
      <c r="K3" s="1659"/>
    </row>
    <row r="4" spans="1:11" x14ac:dyDescent="0.3">
      <c r="A4" s="1659" t="s">
        <v>742</v>
      </c>
      <c r="B4" s="1659"/>
      <c r="C4" s="1660"/>
      <c r="D4" s="1659"/>
      <c r="E4" s="1659"/>
      <c r="F4" s="1659"/>
      <c r="G4" s="1659"/>
      <c r="H4" s="1659"/>
      <c r="I4" s="1659"/>
      <c r="J4" s="1659"/>
      <c r="K4" s="1659"/>
    </row>
    <row r="5" spans="1:11" x14ac:dyDescent="0.3">
      <c r="A5" s="1258"/>
      <c r="B5" s="1258"/>
      <c r="C5" s="1260"/>
      <c r="D5" s="1261"/>
      <c r="E5" s="1261"/>
      <c r="F5" s="1261"/>
      <c r="G5" s="1261"/>
      <c r="H5" s="1261"/>
      <c r="I5" s="1261"/>
      <c r="J5" s="1261"/>
      <c r="K5" s="1261"/>
    </row>
    <row r="6" spans="1:11" ht="15.9" customHeight="1" x14ac:dyDescent="0.3">
      <c r="A6" s="1548" t="s">
        <v>15</v>
      </c>
      <c r="B6" s="1548"/>
      <c r="C6" s="1548"/>
      <c r="D6" s="1548"/>
      <c r="E6" s="1548"/>
      <c r="F6" s="1548"/>
      <c r="G6" s="1548"/>
      <c r="H6" s="1548"/>
      <c r="I6" s="1548"/>
      <c r="J6" s="1548"/>
      <c r="K6" s="1548"/>
    </row>
    <row r="7" spans="1:11" ht="15.9" customHeight="1" thickBot="1" x14ac:dyDescent="0.35">
      <c r="A7" s="1549" t="s">
        <v>151</v>
      </c>
      <c r="B7" s="1549"/>
      <c r="C7" s="1262"/>
      <c r="D7" s="1261"/>
      <c r="E7" s="1261"/>
      <c r="F7" s="1261"/>
      <c r="G7" s="1261"/>
      <c r="H7" s="1261"/>
      <c r="I7" s="1261"/>
      <c r="J7" s="1261"/>
      <c r="K7" s="1262" t="s">
        <v>563</v>
      </c>
    </row>
    <row r="8" spans="1:11" x14ac:dyDescent="0.3">
      <c r="A8" s="1661" t="s">
        <v>68</v>
      </c>
      <c r="B8" s="1663" t="s">
        <v>17</v>
      </c>
      <c r="C8" s="1665" t="str">
        <f>+CONCATENATE(LEFT(RM_ÖSSZEFÜGGÉSEK!A6,4),". évi")</f>
        <v>2019. évi</v>
      </c>
      <c r="D8" s="1666"/>
      <c r="E8" s="1667"/>
      <c r="F8" s="1667"/>
      <c r="G8" s="1667"/>
      <c r="H8" s="1667"/>
      <c r="I8" s="1667"/>
      <c r="J8" s="1667"/>
      <c r="K8" s="1668"/>
    </row>
    <row r="9" spans="1:11" ht="34.799999999999997" thickBot="1" x14ac:dyDescent="0.35">
      <c r="A9" s="1662"/>
      <c r="B9" s="1664"/>
      <c r="C9" s="1355" t="s">
        <v>732</v>
      </c>
      <c r="D9" s="1234" t="str">
        <f>'RM_1.1.sz.mell.'!D9</f>
        <v>Módosítás</v>
      </c>
      <c r="E9" s="1234" t="str">
        <f>'RM_1.1.sz.mell.'!E9</f>
        <v xml:space="preserve">… . sz. módosítás </v>
      </c>
      <c r="F9" s="1234" t="str">
        <f>'RM_1.1.sz.mell.'!F9</f>
        <v xml:space="preserve">… . sz. módosítás </v>
      </c>
      <c r="G9" s="1234" t="str">
        <f>'RM_1.1.sz.mell.'!G9</f>
        <v xml:space="preserve">… . sz. módosítás </v>
      </c>
      <c r="H9" s="1234" t="str">
        <f>'RM_1.1.sz.mell.'!H9</f>
        <v xml:space="preserve">… . sz. módosítás </v>
      </c>
      <c r="I9" s="1234" t="str">
        <f>'RM_1.1.sz.mell.'!I9</f>
        <v xml:space="preserve">… . sz. módosítás </v>
      </c>
      <c r="J9" s="1356" t="str">
        <f>'RM_1.1.sz.mell.'!J9</f>
        <v>Módosítások összesen</v>
      </c>
      <c r="K9" s="1189" t="str">
        <f>'RM_1.1.sz.mell.'!K9</f>
        <v>….számú módosítás utáni előirányzat</v>
      </c>
    </row>
    <row r="10" spans="1:11" s="1263" customFormat="1" ht="12" customHeight="1" thickBot="1" x14ac:dyDescent="0.25">
      <c r="A10" s="1190" t="s">
        <v>492</v>
      </c>
      <c r="B10" s="1191" t="s">
        <v>493</v>
      </c>
      <c r="C10" s="1357" t="s">
        <v>494</v>
      </c>
      <c r="D10" s="1357" t="s">
        <v>496</v>
      </c>
      <c r="E10" s="1358" t="s">
        <v>495</v>
      </c>
      <c r="F10" s="1358" t="s">
        <v>497</v>
      </c>
      <c r="G10" s="1358" t="s">
        <v>498</v>
      </c>
      <c r="H10" s="1358" t="s">
        <v>499</v>
      </c>
      <c r="I10" s="1358" t="s">
        <v>735</v>
      </c>
      <c r="J10" s="1358" t="s">
        <v>736</v>
      </c>
      <c r="K10" s="679" t="s">
        <v>737</v>
      </c>
    </row>
    <row r="11" spans="1:11" s="1217" customFormat="1" ht="12" customHeight="1" thickBot="1" x14ac:dyDescent="0.3">
      <c r="A11" s="1192" t="s">
        <v>18</v>
      </c>
      <c r="B11" s="1193" t="s">
        <v>251</v>
      </c>
      <c r="C11" s="395">
        <f>'KV_1.3.sz.mell.'!C10</f>
        <v>0</v>
      </c>
      <c r="D11" s="395">
        <f t="shared" ref="D11:K11" si="0">+D12+D13+D14+D15+D16+D17</f>
        <v>0</v>
      </c>
      <c r="E11" s="395">
        <f t="shared" si="0"/>
        <v>0</v>
      </c>
      <c r="F11" s="395">
        <f t="shared" si="0"/>
        <v>0</v>
      </c>
      <c r="G11" s="395">
        <f t="shared" si="0"/>
        <v>0</v>
      </c>
      <c r="H11" s="395">
        <f t="shared" si="0"/>
        <v>0</v>
      </c>
      <c r="I11" s="395">
        <f t="shared" si="0"/>
        <v>0</v>
      </c>
      <c r="J11" s="395">
        <f t="shared" si="0"/>
        <v>0</v>
      </c>
      <c r="K11" s="263">
        <f t="shared" si="0"/>
        <v>0</v>
      </c>
    </row>
    <row r="12" spans="1:11" s="1217" customFormat="1" ht="12" customHeight="1" x14ac:dyDescent="0.25">
      <c r="A12" s="1194" t="s">
        <v>97</v>
      </c>
      <c r="B12" s="1195" t="s">
        <v>252</v>
      </c>
      <c r="C12" s="680">
        <f>'KV_1.3.sz.mell.'!C11</f>
        <v>0</v>
      </c>
      <c r="D12" s="397"/>
      <c r="E12" s="397"/>
      <c r="F12" s="397"/>
      <c r="G12" s="397"/>
      <c r="H12" s="397"/>
      <c r="I12" s="397"/>
      <c r="J12" s="680">
        <f t="shared" ref="J12:J17" si="1">D12+E12+F12+G12+H12+I12</f>
        <v>0</v>
      </c>
      <c r="K12" s="681">
        <f t="shared" ref="K12:K17" si="2">C12+J12</f>
        <v>0</v>
      </c>
    </row>
    <row r="13" spans="1:11" s="1217" customFormat="1" ht="12" customHeight="1" x14ac:dyDescent="0.25">
      <c r="A13" s="1196" t="s">
        <v>98</v>
      </c>
      <c r="B13" s="1197" t="s">
        <v>253</v>
      </c>
      <c r="C13" s="698">
        <f>'KV_1.3.sz.mell.'!C12</f>
        <v>0</v>
      </c>
      <c r="D13" s="396"/>
      <c r="E13" s="397"/>
      <c r="F13" s="397"/>
      <c r="G13" s="397"/>
      <c r="H13" s="397"/>
      <c r="I13" s="397"/>
      <c r="J13" s="680">
        <f t="shared" si="1"/>
        <v>0</v>
      </c>
      <c r="K13" s="681">
        <f t="shared" si="2"/>
        <v>0</v>
      </c>
    </row>
    <row r="14" spans="1:11" s="1217" customFormat="1" ht="12" customHeight="1" x14ac:dyDescent="0.25">
      <c r="A14" s="1196" t="s">
        <v>99</v>
      </c>
      <c r="B14" s="1197" t="s">
        <v>254</v>
      </c>
      <c r="C14" s="698">
        <f>'KV_1.3.sz.mell.'!C13</f>
        <v>0</v>
      </c>
      <c r="D14" s="396"/>
      <c r="E14" s="397"/>
      <c r="F14" s="397"/>
      <c r="G14" s="397"/>
      <c r="H14" s="397"/>
      <c r="I14" s="397"/>
      <c r="J14" s="680">
        <f t="shared" si="1"/>
        <v>0</v>
      </c>
      <c r="K14" s="681">
        <f t="shared" si="2"/>
        <v>0</v>
      </c>
    </row>
    <row r="15" spans="1:11" s="1217" customFormat="1" ht="12" customHeight="1" x14ac:dyDescent="0.25">
      <c r="A15" s="1196" t="s">
        <v>100</v>
      </c>
      <c r="B15" s="1197" t="s">
        <v>255</v>
      </c>
      <c r="C15" s="698">
        <f>'KV_1.3.sz.mell.'!C14</f>
        <v>0</v>
      </c>
      <c r="D15" s="396"/>
      <c r="E15" s="397"/>
      <c r="F15" s="397"/>
      <c r="G15" s="397"/>
      <c r="H15" s="397"/>
      <c r="I15" s="397"/>
      <c r="J15" s="680">
        <f t="shared" si="1"/>
        <v>0</v>
      </c>
      <c r="K15" s="681">
        <f t="shared" si="2"/>
        <v>0</v>
      </c>
    </row>
    <row r="16" spans="1:11" s="1217" customFormat="1" ht="12" customHeight="1" x14ac:dyDescent="0.25">
      <c r="A16" s="1196" t="s">
        <v>147</v>
      </c>
      <c r="B16" s="1198" t="s">
        <v>431</v>
      </c>
      <c r="C16" s="698">
        <f>'KV_1.3.sz.mell.'!C15</f>
        <v>0</v>
      </c>
      <c r="D16" s="396"/>
      <c r="E16" s="397"/>
      <c r="F16" s="397"/>
      <c r="G16" s="397"/>
      <c r="H16" s="397"/>
      <c r="I16" s="397"/>
      <c r="J16" s="680">
        <f t="shared" si="1"/>
        <v>0</v>
      </c>
      <c r="K16" s="681">
        <f t="shared" si="2"/>
        <v>0</v>
      </c>
    </row>
    <row r="17" spans="1:11" s="1217" customFormat="1" ht="12" customHeight="1" thickBot="1" x14ac:dyDescent="0.3">
      <c r="A17" s="1199" t="s">
        <v>101</v>
      </c>
      <c r="B17" s="1200" t="s">
        <v>432</v>
      </c>
      <c r="C17" s="698">
        <f>'KV_1.3.sz.mell.'!C16</f>
        <v>0</v>
      </c>
      <c r="D17" s="396"/>
      <c r="E17" s="397"/>
      <c r="F17" s="397"/>
      <c r="G17" s="397"/>
      <c r="H17" s="397"/>
      <c r="I17" s="397"/>
      <c r="J17" s="680">
        <f t="shared" si="1"/>
        <v>0</v>
      </c>
      <c r="K17" s="681">
        <f t="shared" si="2"/>
        <v>0</v>
      </c>
    </row>
    <row r="18" spans="1:11" s="1217" customFormat="1" ht="12" customHeight="1" thickBot="1" x14ac:dyDescent="0.3">
      <c r="A18" s="1192" t="s">
        <v>19</v>
      </c>
      <c r="B18" s="1201" t="s">
        <v>256</v>
      </c>
      <c r="C18" s="395">
        <f>'KV_1.3.sz.mell.'!C17</f>
        <v>0</v>
      </c>
      <c r="D18" s="395">
        <f t="shared" ref="D18:K18" si="3">+D19+D20+D21+D22+D23</f>
        <v>0</v>
      </c>
      <c r="E18" s="395">
        <f t="shared" si="3"/>
        <v>0</v>
      </c>
      <c r="F18" s="395">
        <f t="shared" si="3"/>
        <v>0</v>
      </c>
      <c r="G18" s="395">
        <f t="shared" si="3"/>
        <v>0</v>
      </c>
      <c r="H18" s="395">
        <f t="shared" si="3"/>
        <v>0</v>
      </c>
      <c r="I18" s="395">
        <f t="shared" si="3"/>
        <v>0</v>
      </c>
      <c r="J18" s="395">
        <f t="shared" si="3"/>
        <v>0</v>
      </c>
      <c r="K18" s="263">
        <f t="shared" si="3"/>
        <v>0</v>
      </c>
    </row>
    <row r="19" spans="1:11" s="1217" customFormat="1" ht="12" customHeight="1" x14ac:dyDescent="0.25">
      <c r="A19" s="1194" t="s">
        <v>103</v>
      </c>
      <c r="B19" s="1195" t="s">
        <v>257</v>
      </c>
      <c r="C19" s="680">
        <f>'KV_1.3.sz.mell.'!C18</f>
        <v>0</v>
      </c>
      <c r="D19" s="397"/>
      <c r="E19" s="397"/>
      <c r="F19" s="397"/>
      <c r="G19" s="397"/>
      <c r="H19" s="397"/>
      <c r="I19" s="397"/>
      <c r="J19" s="680">
        <f t="shared" ref="J19:J24" si="4">D19+E19+F19+G19+H19+I19</f>
        <v>0</v>
      </c>
      <c r="K19" s="681">
        <f t="shared" ref="K19:K24" si="5">C19+J19</f>
        <v>0</v>
      </c>
    </row>
    <row r="20" spans="1:11" s="1217" customFormat="1" ht="12" customHeight="1" x14ac:dyDescent="0.25">
      <c r="A20" s="1196" t="s">
        <v>104</v>
      </c>
      <c r="B20" s="1197" t="s">
        <v>258</v>
      </c>
      <c r="C20" s="698">
        <f>'KV_1.3.sz.mell.'!C19</f>
        <v>0</v>
      </c>
      <c r="D20" s="396"/>
      <c r="E20" s="397"/>
      <c r="F20" s="397"/>
      <c r="G20" s="397"/>
      <c r="H20" s="397"/>
      <c r="I20" s="397"/>
      <c r="J20" s="680">
        <f t="shared" si="4"/>
        <v>0</v>
      </c>
      <c r="K20" s="681">
        <f t="shared" si="5"/>
        <v>0</v>
      </c>
    </row>
    <row r="21" spans="1:11" s="1217" customFormat="1" ht="12" customHeight="1" x14ac:dyDescent="0.25">
      <c r="A21" s="1196" t="s">
        <v>105</v>
      </c>
      <c r="B21" s="1197" t="s">
        <v>421</v>
      </c>
      <c r="C21" s="698">
        <f>'KV_1.3.sz.mell.'!C20</f>
        <v>0</v>
      </c>
      <c r="D21" s="396"/>
      <c r="E21" s="397"/>
      <c r="F21" s="397"/>
      <c r="G21" s="397"/>
      <c r="H21" s="397"/>
      <c r="I21" s="397"/>
      <c r="J21" s="680">
        <f t="shared" si="4"/>
        <v>0</v>
      </c>
      <c r="K21" s="681">
        <f t="shared" si="5"/>
        <v>0</v>
      </c>
    </row>
    <row r="22" spans="1:11" s="1217" customFormat="1" ht="12" customHeight="1" x14ac:dyDescent="0.25">
      <c r="A22" s="1196" t="s">
        <v>106</v>
      </c>
      <c r="B22" s="1197" t="s">
        <v>422</v>
      </c>
      <c r="C22" s="698">
        <f>'KV_1.3.sz.mell.'!C21</f>
        <v>0</v>
      </c>
      <c r="D22" s="396"/>
      <c r="E22" s="397"/>
      <c r="F22" s="397"/>
      <c r="G22" s="397"/>
      <c r="H22" s="397"/>
      <c r="I22" s="397"/>
      <c r="J22" s="680">
        <f t="shared" si="4"/>
        <v>0</v>
      </c>
      <c r="K22" s="681">
        <f t="shared" si="5"/>
        <v>0</v>
      </c>
    </row>
    <row r="23" spans="1:11" s="1217" customFormat="1" ht="12" customHeight="1" x14ac:dyDescent="0.25">
      <c r="A23" s="1196" t="s">
        <v>107</v>
      </c>
      <c r="B23" s="1197" t="s">
        <v>259</v>
      </c>
      <c r="C23" s="698">
        <f>'KV_1.3.sz.mell.'!C22</f>
        <v>0</v>
      </c>
      <c r="D23" s="396"/>
      <c r="E23" s="397"/>
      <c r="F23" s="397"/>
      <c r="G23" s="397"/>
      <c r="H23" s="397"/>
      <c r="I23" s="397"/>
      <c r="J23" s="680">
        <f t="shared" si="4"/>
        <v>0</v>
      </c>
      <c r="K23" s="681">
        <f t="shared" si="5"/>
        <v>0</v>
      </c>
    </row>
    <row r="24" spans="1:11" s="1217" customFormat="1" ht="12" customHeight="1" thickBot="1" x14ac:dyDescent="0.3">
      <c r="A24" s="1199" t="s">
        <v>116</v>
      </c>
      <c r="B24" s="1200" t="s">
        <v>260</v>
      </c>
      <c r="C24" s="700">
        <f>'KV_1.3.sz.mell.'!C23</f>
        <v>0</v>
      </c>
      <c r="D24" s="398"/>
      <c r="E24" s="682"/>
      <c r="F24" s="682"/>
      <c r="G24" s="682"/>
      <c r="H24" s="682"/>
      <c r="I24" s="682"/>
      <c r="J24" s="680">
        <f t="shared" si="4"/>
        <v>0</v>
      </c>
      <c r="K24" s="681">
        <f t="shared" si="5"/>
        <v>0</v>
      </c>
    </row>
    <row r="25" spans="1:11" s="1217" customFormat="1" ht="12" customHeight="1" thickBot="1" x14ac:dyDescent="0.3">
      <c r="A25" s="1192" t="s">
        <v>20</v>
      </c>
      <c r="B25" s="1193" t="s">
        <v>261</v>
      </c>
      <c r="C25" s="395">
        <f>'KV_1.3.sz.mell.'!C24</f>
        <v>0</v>
      </c>
      <c r="D25" s="395">
        <f t="shared" ref="D25:K25" si="6">+D26+D27+D28+D29+D30</f>
        <v>0</v>
      </c>
      <c r="E25" s="395">
        <f t="shared" si="6"/>
        <v>0</v>
      </c>
      <c r="F25" s="395">
        <f t="shared" si="6"/>
        <v>0</v>
      </c>
      <c r="G25" s="395">
        <f t="shared" si="6"/>
        <v>0</v>
      </c>
      <c r="H25" s="395">
        <f t="shared" si="6"/>
        <v>0</v>
      </c>
      <c r="I25" s="395">
        <f t="shared" si="6"/>
        <v>0</v>
      </c>
      <c r="J25" s="395">
        <f t="shared" si="6"/>
        <v>0</v>
      </c>
      <c r="K25" s="263">
        <f t="shared" si="6"/>
        <v>0</v>
      </c>
    </row>
    <row r="26" spans="1:11" s="1217" customFormat="1" ht="12" customHeight="1" x14ac:dyDescent="0.25">
      <c r="A26" s="1194" t="s">
        <v>86</v>
      </c>
      <c r="B26" s="1195" t="s">
        <v>262</v>
      </c>
      <c r="C26" s="680">
        <f>'KV_1.3.sz.mell.'!C25</f>
        <v>0</v>
      </c>
      <c r="D26" s="397"/>
      <c r="E26" s="397"/>
      <c r="F26" s="397"/>
      <c r="G26" s="397"/>
      <c r="H26" s="397"/>
      <c r="I26" s="397"/>
      <c r="J26" s="680">
        <f t="shared" ref="J26:J31" si="7">D26+E26+F26+G26+H26+I26</f>
        <v>0</v>
      </c>
      <c r="K26" s="681">
        <f t="shared" ref="K26:K31" si="8">C26+J26</f>
        <v>0</v>
      </c>
    </row>
    <row r="27" spans="1:11" s="1217" customFormat="1" ht="12" customHeight="1" x14ac:dyDescent="0.25">
      <c r="A27" s="1196" t="s">
        <v>87</v>
      </c>
      <c r="B27" s="1197" t="s">
        <v>263</v>
      </c>
      <c r="C27" s="698">
        <f>'KV_1.3.sz.mell.'!C26</f>
        <v>0</v>
      </c>
      <c r="D27" s="396"/>
      <c r="E27" s="397"/>
      <c r="F27" s="397"/>
      <c r="G27" s="397"/>
      <c r="H27" s="397"/>
      <c r="I27" s="397"/>
      <c r="J27" s="680">
        <f t="shared" si="7"/>
        <v>0</v>
      </c>
      <c r="K27" s="681">
        <f t="shared" si="8"/>
        <v>0</v>
      </c>
    </row>
    <row r="28" spans="1:11" s="1217" customFormat="1" ht="12" customHeight="1" x14ac:dyDescent="0.25">
      <c r="A28" s="1196" t="s">
        <v>88</v>
      </c>
      <c r="B28" s="1197" t="s">
        <v>423</v>
      </c>
      <c r="C28" s="698">
        <f>'KV_1.3.sz.mell.'!C27</f>
        <v>0</v>
      </c>
      <c r="D28" s="396"/>
      <c r="E28" s="397"/>
      <c r="F28" s="397"/>
      <c r="G28" s="397"/>
      <c r="H28" s="397"/>
      <c r="I28" s="397"/>
      <c r="J28" s="680">
        <f t="shared" si="7"/>
        <v>0</v>
      </c>
      <c r="K28" s="681">
        <f t="shared" si="8"/>
        <v>0</v>
      </c>
    </row>
    <row r="29" spans="1:11" s="1217" customFormat="1" ht="12" customHeight="1" x14ac:dyDescent="0.25">
      <c r="A29" s="1196" t="s">
        <v>89</v>
      </c>
      <c r="B29" s="1197" t="s">
        <v>424</v>
      </c>
      <c r="C29" s="698">
        <f>'KV_1.3.sz.mell.'!C28</f>
        <v>0</v>
      </c>
      <c r="D29" s="396"/>
      <c r="E29" s="397"/>
      <c r="F29" s="397"/>
      <c r="G29" s="397"/>
      <c r="H29" s="397"/>
      <c r="I29" s="397"/>
      <c r="J29" s="680">
        <f t="shared" si="7"/>
        <v>0</v>
      </c>
      <c r="K29" s="681">
        <f t="shared" si="8"/>
        <v>0</v>
      </c>
    </row>
    <row r="30" spans="1:11" s="1217" customFormat="1" ht="12" customHeight="1" x14ac:dyDescent="0.25">
      <c r="A30" s="1196" t="s">
        <v>170</v>
      </c>
      <c r="B30" s="1197" t="s">
        <v>264</v>
      </c>
      <c r="C30" s="698">
        <f>'KV_1.3.sz.mell.'!C29</f>
        <v>0</v>
      </c>
      <c r="D30" s="396"/>
      <c r="E30" s="397"/>
      <c r="F30" s="397"/>
      <c r="G30" s="397"/>
      <c r="H30" s="397"/>
      <c r="I30" s="397"/>
      <c r="J30" s="680">
        <f t="shared" si="7"/>
        <v>0</v>
      </c>
      <c r="K30" s="681">
        <f t="shared" si="8"/>
        <v>0</v>
      </c>
    </row>
    <row r="31" spans="1:11" s="1217" customFormat="1" ht="12" customHeight="1" thickBot="1" x14ac:dyDescent="0.3">
      <c r="A31" s="1199" t="s">
        <v>171</v>
      </c>
      <c r="B31" s="1202" t="s">
        <v>265</v>
      </c>
      <c r="C31" s="700">
        <f>'KV_1.3.sz.mell.'!C30</f>
        <v>0</v>
      </c>
      <c r="D31" s="398"/>
      <c r="E31" s="682"/>
      <c r="F31" s="682"/>
      <c r="G31" s="682"/>
      <c r="H31" s="682"/>
      <c r="I31" s="682"/>
      <c r="J31" s="683">
        <f t="shared" si="7"/>
        <v>0</v>
      </c>
      <c r="K31" s="681">
        <f t="shared" si="8"/>
        <v>0</v>
      </c>
    </row>
    <row r="32" spans="1:11" s="1217" customFormat="1" ht="12" customHeight="1" thickBot="1" x14ac:dyDescent="0.3">
      <c r="A32" s="1192" t="s">
        <v>172</v>
      </c>
      <c r="B32" s="1193" t="s">
        <v>559</v>
      </c>
      <c r="C32" s="402">
        <f>'KV_1.3.sz.mell.'!C31</f>
        <v>0</v>
      </c>
      <c r="D32" s="402">
        <f t="shared" ref="D32:K32" si="9">+D33+D34+D35+D36+D37+D38+D39</f>
        <v>0</v>
      </c>
      <c r="E32" s="402">
        <f t="shared" si="9"/>
        <v>0</v>
      </c>
      <c r="F32" s="402">
        <f t="shared" si="9"/>
        <v>0</v>
      </c>
      <c r="G32" s="402">
        <f t="shared" si="9"/>
        <v>0</v>
      </c>
      <c r="H32" s="402">
        <f t="shared" si="9"/>
        <v>0</v>
      </c>
      <c r="I32" s="402">
        <f t="shared" si="9"/>
        <v>0</v>
      </c>
      <c r="J32" s="402">
        <f t="shared" si="9"/>
        <v>0</v>
      </c>
      <c r="K32" s="444">
        <f t="shared" si="9"/>
        <v>0</v>
      </c>
    </row>
    <row r="33" spans="1:11" s="1217" customFormat="1" ht="12" customHeight="1" x14ac:dyDescent="0.25">
      <c r="A33" s="1194" t="s">
        <v>267</v>
      </c>
      <c r="B33" s="1195" t="s">
        <v>554</v>
      </c>
      <c r="C33" s="680">
        <f>'KV_1.3.sz.mell.'!C32</f>
        <v>0</v>
      </c>
      <c r="D33" s="680"/>
      <c r="E33" s="680"/>
      <c r="F33" s="680"/>
      <c r="G33" s="680"/>
      <c r="H33" s="680"/>
      <c r="I33" s="680"/>
      <c r="J33" s="680">
        <f t="shared" ref="J33:J39" si="10">D33+E33+F33+G33+H33+I33</f>
        <v>0</v>
      </c>
      <c r="K33" s="681">
        <f t="shared" ref="K33:K39" si="11">C33+J33</f>
        <v>0</v>
      </c>
    </row>
    <row r="34" spans="1:11" s="1217" customFormat="1" ht="12" customHeight="1" x14ac:dyDescent="0.25">
      <c r="A34" s="1196" t="s">
        <v>268</v>
      </c>
      <c r="B34" s="1197" t="s">
        <v>555</v>
      </c>
      <c r="C34" s="698">
        <f>'KV_1.3.sz.mell.'!C33</f>
        <v>0</v>
      </c>
      <c r="D34" s="396"/>
      <c r="E34" s="397"/>
      <c r="F34" s="397"/>
      <c r="G34" s="397"/>
      <c r="H34" s="397"/>
      <c r="I34" s="397"/>
      <c r="J34" s="680">
        <f t="shared" si="10"/>
        <v>0</v>
      </c>
      <c r="K34" s="681">
        <f t="shared" si="11"/>
        <v>0</v>
      </c>
    </row>
    <row r="35" spans="1:11" s="1217" customFormat="1" ht="12" customHeight="1" x14ac:dyDescent="0.25">
      <c r="A35" s="1196" t="s">
        <v>269</v>
      </c>
      <c r="B35" s="1197" t="s">
        <v>556</v>
      </c>
      <c r="C35" s="698">
        <f>'KV_1.3.sz.mell.'!C34</f>
        <v>0</v>
      </c>
      <c r="D35" s="396"/>
      <c r="E35" s="397"/>
      <c r="F35" s="397"/>
      <c r="G35" s="397"/>
      <c r="H35" s="397"/>
      <c r="I35" s="397"/>
      <c r="J35" s="680">
        <f t="shared" si="10"/>
        <v>0</v>
      </c>
      <c r="K35" s="681">
        <f t="shared" si="11"/>
        <v>0</v>
      </c>
    </row>
    <row r="36" spans="1:11" s="1217" customFormat="1" ht="12" customHeight="1" x14ac:dyDescent="0.25">
      <c r="A36" s="1196" t="s">
        <v>270</v>
      </c>
      <c r="B36" s="1197" t="s">
        <v>557</v>
      </c>
      <c r="C36" s="698">
        <f>'KV_1.3.sz.mell.'!C35</f>
        <v>0</v>
      </c>
      <c r="D36" s="396"/>
      <c r="E36" s="397"/>
      <c r="F36" s="397"/>
      <c r="G36" s="397"/>
      <c r="H36" s="397"/>
      <c r="I36" s="397"/>
      <c r="J36" s="680">
        <f t="shared" si="10"/>
        <v>0</v>
      </c>
      <c r="K36" s="681">
        <f t="shared" si="11"/>
        <v>0</v>
      </c>
    </row>
    <row r="37" spans="1:11" s="1217" customFormat="1" ht="12" customHeight="1" x14ac:dyDescent="0.25">
      <c r="A37" s="1196" t="s">
        <v>551</v>
      </c>
      <c r="B37" s="1197" t="s">
        <v>271</v>
      </c>
      <c r="C37" s="698">
        <f>'KV_1.3.sz.mell.'!C36</f>
        <v>0</v>
      </c>
      <c r="D37" s="396"/>
      <c r="E37" s="397"/>
      <c r="F37" s="397"/>
      <c r="G37" s="397"/>
      <c r="H37" s="397"/>
      <c r="I37" s="397"/>
      <c r="J37" s="680">
        <f t="shared" si="10"/>
        <v>0</v>
      </c>
      <c r="K37" s="681">
        <f t="shared" si="11"/>
        <v>0</v>
      </c>
    </row>
    <row r="38" spans="1:11" s="1217" customFormat="1" ht="12" customHeight="1" x14ac:dyDescent="0.25">
      <c r="A38" s="1196" t="s">
        <v>552</v>
      </c>
      <c r="B38" s="1197" t="s">
        <v>272</v>
      </c>
      <c r="C38" s="698">
        <f>'KV_1.3.sz.mell.'!C37</f>
        <v>0</v>
      </c>
      <c r="D38" s="396"/>
      <c r="E38" s="397"/>
      <c r="F38" s="397"/>
      <c r="G38" s="397"/>
      <c r="H38" s="397"/>
      <c r="I38" s="397"/>
      <c r="J38" s="680">
        <f t="shared" si="10"/>
        <v>0</v>
      </c>
      <c r="K38" s="681">
        <f t="shared" si="11"/>
        <v>0</v>
      </c>
    </row>
    <row r="39" spans="1:11" s="1217" customFormat="1" ht="12" customHeight="1" thickBot="1" x14ac:dyDescent="0.3">
      <c r="A39" s="1199" t="s">
        <v>553</v>
      </c>
      <c r="B39" s="1202" t="s">
        <v>273</v>
      </c>
      <c r="C39" s="700">
        <f>'KV_1.3.sz.mell.'!C38</f>
        <v>0</v>
      </c>
      <c r="D39" s="398"/>
      <c r="E39" s="682"/>
      <c r="F39" s="682"/>
      <c r="G39" s="682"/>
      <c r="H39" s="682"/>
      <c r="I39" s="682"/>
      <c r="J39" s="683">
        <f t="shared" si="10"/>
        <v>0</v>
      </c>
      <c r="K39" s="681">
        <f t="shared" si="11"/>
        <v>0</v>
      </c>
    </row>
    <row r="40" spans="1:11" s="1217" customFormat="1" ht="12" customHeight="1" thickBot="1" x14ac:dyDescent="0.3">
      <c r="A40" s="1192" t="s">
        <v>22</v>
      </c>
      <c r="B40" s="1193" t="s">
        <v>433</v>
      </c>
      <c r="C40" s="395">
        <f>'KV_1.3.sz.mell.'!C39</f>
        <v>0</v>
      </c>
      <c r="D40" s="395">
        <f t="shared" ref="D40:K40" si="12">SUM(D41:D51)</f>
        <v>0</v>
      </c>
      <c r="E40" s="395">
        <f t="shared" si="12"/>
        <v>0</v>
      </c>
      <c r="F40" s="395">
        <f t="shared" si="12"/>
        <v>0</v>
      </c>
      <c r="G40" s="395">
        <f t="shared" si="12"/>
        <v>0</v>
      </c>
      <c r="H40" s="395">
        <f t="shared" si="12"/>
        <v>0</v>
      </c>
      <c r="I40" s="395">
        <f t="shared" si="12"/>
        <v>0</v>
      </c>
      <c r="J40" s="395">
        <f t="shared" si="12"/>
        <v>0</v>
      </c>
      <c r="K40" s="263">
        <f t="shared" si="12"/>
        <v>0</v>
      </c>
    </row>
    <row r="41" spans="1:11" s="1217" customFormat="1" ht="12" customHeight="1" x14ac:dyDescent="0.25">
      <c r="A41" s="1194" t="s">
        <v>90</v>
      </c>
      <c r="B41" s="1195" t="s">
        <v>276</v>
      </c>
      <c r="C41" s="680">
        <f>'KV_1.3.sz.mell.'!C40</f>
        <v>0</v>
      </c>
      <c r="D41" s="397"/>
      <c r="E41" s="397"/>
      <c r="F41" s="397"/>
      <c r="G41" s="397"/>
      <c r="H41" s="397"/>
      <c r="I41" s="397"/>
      <c r="J41" s="680">
        <f t="shared" ref="J41:J51" si="13">D41+E41+F41+G41+H41+I41</f>
        <v>0</v>
      </c>
      <c r="K41" s="681">
        <f t="shared" ref="K41:K51" si="14">C41+J41</f>
        <v>0</v>
      </c>
    </row>
    <row r="42" spans="1:11" s="1217" customFormat="1" ht="12" customHeight="1" x14ac:dyDescent="0.25">
      <c r="A42" s="1196" t="s">
        <v>91</v>
      </c>
      <c r="B42" s="1197" t="s">
        <v>277</v>
      </c>
      <c r="C42" s="698">
        <f>'KV_1.3.sz.mell.'!C41</f>
        <v>0</v>
      </c>
      <c r="D42" s="396"/>
      <c r="E42" s="397"/>
      <c r="F42" s="397"/>
      <c r="G42" s="397"/>
      <c r="H42" s="397"/>
      <c r="I42" s="397"/>
      <c r="J42" s="680">
        <f t="shared" si="13"/>
        <v>0</v>
      </c>
      <c r="K42" s="681">
        <f t="shared" si="14"/>
        <v>0</v>
      </c>
    </row>
    <row r="43" spans="1:11" s="1217" customFormat="1" ht="12" customHeight="1" x14ac:dyDescent="0.25">
      <c r="A43" s="1196" t="s">
        <v>92</v>
      </c>
      <c r="B43" s="1197" t="s">
        <v>278</v>
      </c>
      <c r="C43" s="698">
        <f>'KV_1.3.sz.mell.'!C42</f>
        <v>0</v>
      </c>
      <c r="D43" s="396"/>
      <c r="E43" s="397"/>
      <c r="F43" s="397"/>
      <c r="G43" s="397"/>
      <c r="H43" s="397"/>
      <c r="I43" s="397"/>
      <c r="J43" s="680">
        <f t="shared" si="13"/>
        <v>0</v>
      </c>
      <c r="K43" s="681">
        <f t="shared" si="14"/>
        <v>0</v>
      </c>
    </row>
    <row r="44" spans="1:11" s="1217" customFormat="1" ht="12" customHeight="1" x14ac:dyDescent="0.25">
      <c r="A44" s="1196" t="s">
        <v>174</v>
      </c>
      <c r="B44" s="1197" t="s">
        <v>279</v>
      </c>
      <c r="C44" s="698">
        <f>'KV_1.3.sz.mell.'!C43</f>
        <v>0</v>
      </c>
      <c r="D44" s="396"/>
      <c r="E44" s="397"/>
      <c r="F44" s="397"/>
      <c r="G44" s="397"/>
      <c r="H44" s="397"/>
      <c r="I44" s="397"/>
      <c r="J44" s="680">
        <f t="shared" si="13"/>
        <v>0</v>
      </c>
      <c r="K44" s="681">
        <f t="shared" si="14"/>
        <v>0</v>
      </c>
    </row>
    <row r="45" spans="1:11" s="1217" customFormat="1" ht="12" customHeight="1" x14ac:dyDescent="0.25">
      <c r="A45" s="1196" t="s">
        <v>175</v>
      </c>
      <c r="B45" s="1197" t="s">
        <v>280</v>
      </c>
      <c r="C45" s="698">
        <f>'KV_1.3.sz.mell.'!C44</f>
        <v>0</v>
      </c>
      <c r="D45" s="396"/>
      <c r="E45" s="397"/>
      <c r="F45" s="397"/>
      <c r="G45" s="397"/>
      <c r="H45" s="397"/>
      <c r="I45" s="397"/>
      <c r="J45" s="680">
        <f t="shared" si="13"/>
        <v>0</v>
      </c>
      <c r="K45" s="681">
        <f t="shared" si="14"/>
        <v>0</v>
      </c>
    </row>
    <row r="46" spans="1:11" s="1217" customFormat="1" ht="12" customHeight="1" x14ac:dyDescent="0.25">
      <c r="A46" s="1196" t="s">
        <v>176</v>
      </c>
      <c r="B46" s="1197" t="s">
        <v>281</v>
      </c>
      <c r="C46" s="698">
        <f>'KV_1.3.sz.mell.'!C45</f>
        <v>0</v>
      </c>
      <c r="D46" s="396"/>
      <c r="E46" s="397"/>
      <c r="F46" s="397"/>
      <c r="G46" s="397"/>
      <c r="H46" s="397"/>
      <c r="I46" s="397"/>
      <c r="J46" s="680">
        <f t="shared" si="13"/>
        <v>0</v>
      </c>
      <c r="K46" s="681">
        <f t="shared" si="14"/>
        <v>0</v>
      </c>
    </row>
    <row r="47" spans="1:11" s="1217" customFormat="1" ht="12" customHeight="1" x14ac:dyDescent="0.25">
      <c r="A47" s="1196" t="s">
        <v>177</v>
      </c>
      <c r="B47" s="1197" t="s">
        <v>282</v>
      </c>
      <c r="C47" s="698">
        <f>'KV_1.3.sz.mell.'!C46</f>
        <v>0</v>
      </c>
      <c r="D47" s="396"/>
      <c r="E47" s="397"/>
      <c r="F47" s="397"/>
      <c r="G47" s="397"/>
      <c r="H47" s="397"/>
      <c r="I47" s="397"/>
      <c r="J47" s="680">
        <f t="shared" si="13"/>
        <v>0</v>
      </c>
      <c r="K47" s="681">
        <f t="shared" si="14"/>
        <v>0</v>
      </c>
    </row>
    <row r="48" spans="1:11" s="1217" customFormat="1" ht="12" customHeight="1" x14ac:dyDescent="0.25">
      <c r="A48" s="1196" t="s">
        <v>178</v>
      </c>
      <c r="B48" s="1197" t="s">
        <v>558</v>
      </c>
      <c r="C48" s="698">
        <f>'KV_1.3.sz.mell.'!C47</f>
        <v>0</v>
      </c>
      <c r="D48" s="396"/>
      <c r="E48" s="397"/>
      <c r="F48" s="397"/>
      <c r="G48" s="397"/>
      <c r="H48" s="397"/>
      <c r="I48" s="397"/>
      <c r="J48" s="680">
        <f t="shared" si="13"/>
        <v>0</v>
      </c>
      <c r="K48" s="681">
        <f t="shared" si="14"/>
        <v>0</v>
      </c>
    </row>
    <row r="49" spans="1:11" s="1217" customFormat="1" ht="12" customHeight="1" x14ac:dyDescent="0.25">
      <c r="A49" s="1196" t="s">
        <v>274</v>
      </c>
      <c r="B49" s="1197" t="s">
        <v>284</v>
      </c>
      <c r="C49" s="691">
        <f>'KV_1.3.sz.mell.'!C48</f>
        <v>0</v>
      </c>
      <c r="D49" s="399"/>
      <c r="E49" s="459"/>
      <c r="F49" s="459"/>
      <c r="G49" s="459"/>
      <c r="H49" s="459"/>
      <c r="I49" s="459"/>
      <c r="J49" s="684">
        <f t="shared" si="13"/>
        <v>0</v>
      </c>
      <c r="K49" s="681">
        <f t="shared" si="14"/>
        <v>0</v>
      </c>
    </row>
    <row r="50" spans="1:11" s="1217" customFormat="1" ht="12" customHeight="1" x14ac:dyDescent="0.25">
      <c r="A50" s="1199" t="s">
        <v>275</v>
      </c>
      <c r="B50" s="1202" t="s">
        <v>435</v>
      </c>
      <c r="C50" s="771">
        <f>'KV_1.3.sz.mell.'!C49</f>
        <v>0</v>
      </c>
      <c r="D50" s="400"/>
      <c r="E50" s="685"/>
      <c r="F50" s="685"/>
      <c r="G50" s="685"/>
      <c r="H50" s="685"/>
      <c r="I50" s="685"/>
      <c r="J50" s="686">
        <f t="shared" si="13"/>
        <v>0</v>
      </c>
      <c r="K50" s="681">
        <f t="shared" si="14"/>
        <v>0</v>
      </c>
    </row>
    <row r="51" spans="1:11" s="1217" customFormat="1" ht="12" customHeight="1" thickBot="1" x14ac:dyDescent="0.3">
      <c r="A51" s="1203" t="s">
        <v>434</v>
      </c>
      <c r="B51" s="1204" t="s">
        <v>285</v>
      </c>
      <c r="C51" s="688">
        <f>'KV_1.3.sz.mell.'!C50</f>
        <v>0</v>
      </c>
      <c r="D51" s="687"/>
      <c r="E51" s="687"/>
      <c r="F51" s="687"/>
      <c r="G51" s="687"/>
      <c r="H51" s="687"/>
      <c r="I51" s="687"/>
      <c r="J51" s="688">
        <f t="shared" si="13"/>
        <v>0</v>
      </c>
      <c r="K51" s="689">
        <f t="shared" si="14"/>
        <v>0</v>
      </c>
    </row>
    <row r="52" spans="1:11" s="1217" customFormat="1" ht="12" customHeight="1" thickBot="1" x14ac:dyDescent="0.3">
      <c r="A52" s="1192" t="s">
        <v>23</v>
      </c>
      <c r="B52" s="1193" t="s">
        <v>286</v>
      </c>
      <c r="C52" s="395">
        <f>'KV_1.3.sz.mell.'!C51</f>
        <v>0</v>
      </c>
      <c r="D52" s="395">
        <f t="shared" ref="D52:K52" si="15">SUM(D53:D57)</f>
        <v>0</v>
      </c>
      <c r="E52" s="395">
        <f t="shared" si="15"/>
        <v>0</v>
      </c>
      <c r="F52" s="395">
        <f t="shared" si="15"/>
        <v>0</v>
      </c>
      <c r="G52" s="395">
        <f t="shared" si="15"/>
        <v>0</v>
      </c>
      <c r="H52" s="395">
        <f t="shared" si="15"/>
        <v>0</v>
      </c>
      <c r="I52" s="395">
        <f t="shared" si="15"/>
        <v>0</v>
      </c>
      <c r="J52" s="395">
        <f t="shared" si="15"/>
        <v>0</v>
      </c>
      <c r="K52" s="263">
        <f t="shared" si="15"/>
        <v>0</v>
      </c>
    </row>
    <row r="53" spans="1:11" s="1217" customFormat="1" ht="12" customHeight="1" x14ac:dyDescent="0.25">
      <c r="A53" s="1194" t="s">
        <v>93</v>
      </c>
      <c r="B53" s="1195" t="s">
        <v>290</v>
      </c>
      <c r="C53" s="684">
        <f>'KV_1.3.sz.mell.'!C52</f>
        <v>0</v>
      </c>
      <c r="D53" s="459"/>
      <c r="E53" s="459"/>
      <c r="F53" s="459"/>
      <c r="G53" s="459"/>
      <c r="H53" s="459"/>
      <c r="I53" s="459"/>
      <c r="J53" s="684">
        <f>D53+E53+F53+G53+H53+I53</f>
        <v>0</v>
      </c>
      <c r="K53" s="690">
        <f>C53+J53</f>
        <v>0</v>
      </c>
    </row>
    <row r="54" spans="1:11" s="1217" customFormat="1" ht="12" customHeight="1" x14ac:dyDescent="0.25">
      <c r="A54" s="1196" t="s">
        <v>94</v>
      </c>
      <c r="B54" s="1197" t="s">
        <v>291</v>
      </c>
      <c r="C54" s="691">
        <f>'KV_1.3.sz.mell.'!C53</f>
        <v>0</v>
      </c>
      <c r="D54" s="399"/>
      <c r="E54" s="459"/>
      <c r="F54" s="459"/>
      <c r="G54" s="459"/>
      <c r="H54" s="459"/>
      <c r="I54" s="459"/>
      <c r="J54" s="684">
        <f>D54+E54+F54+G54+H54+I54</f>
        <v>0</v>
      </c>
      <c r="K54" s="690">
        <f>C54+J54</f>
        <v>0</v>
      </c>
    </row>
    <row r="55" spans="1:11" s="1217" customFormat="1" ht="12" customHeight="1" x14ac:dyDescent="0.25">
      <c r="A55" s="1196" t="s">
        <v>287</v>
      </c>
      <c r="B55" s="1197" t="s">
        <v>292</v>
      </c>
      <c r="C55" s="691">
        <f>'KV_1.3.sz.mell.'!C54</f>
        <v>0</v>
      </c>
      <c r="D55" s="399"/>
      <c r="E55" s="459"/>
      <c r="F55" s="459"/>
      <c r="G55" s="459"/>
      <c r="H55" s="459"/>
      <c r="I55" s="459"/>
      <c r="J55" s="684">
        <f>D55+E55+F55+G55+H55+I55</f>
        <v>0</v>
      </c>
      <c r="K55" s="690">
        <f>C55+J55</f>
        <v>0</v>
      </c>
    </row>
    <row r="56" spans="1:11" s="1217" customFormat="1" ht="12" customHeight="1" x14ac:dyDescent="0.25">
      <c r="A56" s="1196" t="s">
        <v>288</v>
      </c>
      <c r="B56" s="1197" t="s">
        <v>293</v>
      </c>
      <c r="C56" s="691">
        <f>'KV_1.3.sz.mell.'!C55</f>
        <v>0</v>
      </c>
      <c r="D56" s="399"/>
      <c r="E56" s="459"/>
      <c r="F56" s="459"/>
      <c r="G56" s="459"/>
      <c r="H56" s="459"/>
      <c r="I56" s="459"/>
      <c r="J56" s="684">
        <f>D56+E56+F56+G56+H56+I56</f>
        <v>0</v>
      </c>
      <c r="K56" s="690">
        <f>C56+J56</f>
        <v>0</v>
      </c>
    </row>
    <row r="57" spans="1:11" s="1217" customFormat="1" ht="12" customHeight="1" thickBot="1" x14ac:dyDescent="0.3">
      <c r="A57" s="1199" t="s">
        <v>289</v>
      </c>
      <c r="B57" s="1200" t="s">
        <v>294</v>
      </c>
      <c r="C57" s="771">
        <f>'KV_1.3.sz.mell.'!C56</f>
        <v>0</v>
      </c>
      <c r="D57" s="400"/>
      <c r="E57" s="685"/>
      <c r="F57" s="685"/>
      <c r="G57" s="685"/>
      <c r="H57" s="685"/>
      <c r="I57" s="685"/>
      <c r="J57" s="686">
        <f>D57+E57+F57+G57+H57+I57</f>
        <v>0</v>
      </c>
      <c r="K57" s="690">
        <f>C57+J57</f>
        <v>0</v>
      </c>
    </row>
    <row r="58" spans="1:11" s="1217" customFormat="1" ht="12" customHeight="1" thickBot="1" x14ac:dyDescent="0.3">
      <c r="A58" s="1192" t="s">
        <v>179</v>
      </c>
      <c r="B58" s="1193" t="s">
        <v>295</v>
      </c>
      <c r="C58" s="395">
        <f>'KV_1.3.sz.mell.'!C57</f>
        <v>0</v>
      </c>
      <c r="D58" s="395">
        <f t="shared" ref="D58:K58" si="16">SUM(D59:D61)</f>
        <v>0</v>
      </c>
      <c r="E58" s="395">
        <f t="shared" si="16"/>
        <v>0</v>
      </c>
      <c r="F58" s="395">
        <f t="shared" si="16"/>
        <v>0</v>
      </c>
      <c r="G58" s="395">
        <f t="shared" si="16"/>
        <v>0</v>
      </c>
      <c r="H58" s="395">
        <f t="shared" si="16"/>
        <v>0</v>
      </c>
      <c r="I58" s="395">
        <f t="shared" si="16"/>
        <v>0</v>
      </c>
      <c r="J58" s="395">
        <f t="shared" si="16"/>
        <v>0</v>
      </c>
      <c r="K58" s="263">
        <f t="shared" si="16"/>
        <v>0</v>
      </c>
    </row>
    <row r="59" spans="1:11" s="1217" customFormat="1" ht="12" customHeight="1" x14ac:dyDescent="0.25">
      <c r="A59" s="1194" t="s">
        <v>95</v>
      </c>
      <c r="B59" s="1195" t="s">
        <v>296</v>
      </c>
      <c r="C59" s="680">
        <f>'KV_1.3.sz.mell.'!C58</f>
        <v>0</v>
      </c>
      <c r="D59" s="397"/>
      <c r="E59" s="397"/>
      <c r="F59" s="397"/>
      <c r="G59" s="397"/>
      <c r="H59" s="397"/>
      <c r="I59" s="397"/>
      <c r="J59" s="680">
        <f>D59+E59+F59+G59+H59+I59</f>
        <v>0</v>
      </c>
      <c r="K59" s="681">
        <f>C59+J59</f>
        <v>0</v>
      </c>
    </row>
    <row r="60" spans="1:11" s="1217" customFormat="1" ht="12" customHeight="1" x14ac:dyDescent="0.25">
      <c r="A60" s="1196" t="s">
        <v>96</v>
      </c>
      <c r="B60" s="1197" t="s">
        <v>425</v>
      </c>
      <c r="C60" s="698">
        <f>'KV_1.3.sz.mell.'!C59</f>
        <v>0</v>
      </c>
      <c r="D60" s="396"/>
      <c r="E60" s="397"/>
      <c r="F60" s="397"/>
      <c r="G60" s="397"/>
      <c r="H60" s="397"/>
      <c r="I60" s="397"/>
      <c r="J60" s="680">
        <f>D60+E60+F60+G60+H60+I60</f>
        <v>0</v>
      </c>
      <c r="K60" s="681">
        <f>C60+J60</f>
        <v>0</v>
      </c>
    </row>
    <row r="61" spans="1:11" s="1217" customFormat="1" ht="12" customHeight="1" x14ac:dyDescent="0.25">
      <c r="A61" s="1196" t="s">
        <v>299</v>
      </c>
      <c r="B61" s="1197" t="s">
        <v>297</v>
      </c>
      <c r="C61" s="698">
        <f>'KV_1.3.sz.mell.'!C60</f>
        <v>0</v>
      </c>
      <c r="D61" s="396"/>
      <c r="E61" s="397"/>
      <c r="F61" s="397"/>
      <c r="G61" s="397"/>
      <c r="H61" s="397"/>
      <c r="I61" s="397"/>
      <c r="J61" s="680">
        <f>D61+E61+F61+G61+H61+I61</f>
        <v>0</v>
      </c>
      <c r="K61" s="681">
        <f>C61+J61</f>
        <v>0</v>
      </c>
    </row>
    <row r="62" spans="1:11" s="1217" customFormat="1" ht="12" customHeight="1" thickBot="1" x14ac:dyDescent="0.3">
      <c r="A62" s="1199" t="s">
        <v>300</v>
      </c>
      <c r="B62" s="1200" t="s">
        <v>298</v>
      </c>
      <c r="C62" s="700">
        <f>'KV_1.3.sz.mell.'!C61</f>
        <v>0</v>
      </c>
      <c r="D62" s="398"/>
      <c r="E62" s="682"/>
      <c r="F62" s="682"/>
      <c r="G62" s="682"/>
      <c r="H62" s="682"/>
      <c r="I62" s="682"/>
      <c r="J62" s="683">
        <f>D62+E62+F62+G62+H62+I62</f>
        <v>0</v>
      </c>
      <c r="K62" s="681">
        <f>C62+J62</f>
        <v>0</v>
      </c>
    </row>
    <row r="63" spans="1:11" s="1217" customFormat="1" ht="12" customHeight="1" thickBot="1" x14ac:dyDescent="0.3">
      <c r="A63" s="1192" t="s">
        <v>25</v>
      </c>
      <c r="B63" s="1201" t="s">
        <v>301</v>
      </c>
      <c r="C63" s="395">
        <f>'KV_1.3.sz.mell.'!C62</f>
        <v>0</v>
      </c>
      <c r="D63" s="395">
        <f t="shared" ref="D63:K63" si="17">SUM(D64:D66)</f>
        <v>0</v>
      </c>
      <c r="E63" s="395">
        <f t="shared" si="17"/>
        <v>0</v>
      </c>
      <c r="F63" s="395">
        <f t="shared" si="17"/>
        <v>0</v>
      </c>
      <c r="G63" s="395">
        <f t="shared" si="17"/>
        <v>0</v>
      </c>
      <c r="H63" s="395">
        <f t="shared" si="17"/>
        <v>0</v>
      </c>
      <c r="I63" s="395">
        <f t="shared" si="17"/>
        <v>0</v>
      </c>
      <c r="J63" s="395">
        <f t="shared" si="17"/>
        <v>0</v>
      </c>
      <c r="K63" s="263">
        <f t="shared" si="17"/>
        <v>0</v>
      </c>
    </row>
    <row r="64" spans="1:11" s="1217" customFormat="1" ht="12" customHeight="1" x14ac:dyDescent="0.25">
      <c r="A64" s="1194" t="s">
        <v>180</v>
      </c>
      <c r="B64" s="1195" t="s">
        <v>303</v>
      </c>
      <c r="C64" s="691">
        <f>'KV_1.3.sz.mell.'!C63</f>
        <v>0</v>
      </c>
      <c r="D64" s="399"/>
      <c r="E64" s="399"/>
      <c r="F64" s="399"/>
      <c r="G64" s="399"/>
      <c r="H64" s="399"/>
      <c r="I64" s="399"/>
      <c r="J64" s="691">
        <f>D64+E64+F64+G64+H64+I64</f>
        <v>0</v>
      </c>
      <c r="K64" s="692">
        <f>C64+J64</f>
        <v>0</v>
      </c>
    </row>
    <row r="65" spans="1:11" s="1217" customFormat="1" ht="12" customHeight="1" x14ac:dyDescent="0.25">
      <c r="A65" s="1196" t="s">
        <v>181</v>
      </c>
      <c r="B65" s="1197" t="s">
        <v>426</v>
      </c>
      <c r="C65" s="691">
        <f>'KV_1.3.sz.mell.'!C64</f>
        <v>0</v>
      </c>
      <c r="D65" s="399"/>
      <c r="E65" s="399"/>
      <c r="F65" s="399"/>
      <c r="G65" s="399"/>
      <c r="H65" s="399"/>
      <c r="I65" s="399"/>
      <c r="J65" s="691">
        <f>D65+E65+F65+G65+H65+I65</f>
        <v>0</v>
      </c>
      <c r="K65" s="692">
        <f>C65+J65</f>
        <v>0</v>
      </c>
    </row>
    <row r="66" spans="1:11" s="1217" customFormat="1" ht="12" customHeight="1" x14ac:dyDescent="0.25">
      <c r="A66" s="1196" t="s">
        <v>230</v>
      </c>
      <c r="B66" s="1197" t="s">
        <v>304</v>
      </c>
      <c r="C66" s="691">
        <f>'KV_1.3.sz.mell.'!C65</f>
        <v>0</v>
      </c>
      <c r="D66" s="399"/>
      <c r="E66" s="399"/>
      <c r="F66" s="399"/>
      <c r="G66" s="399"/>
      <c r="H66" s="399"/>
      <c r="I66" s="399"/>
      <c r="J66" s="691">
        <f>D66+E66+F66+G66+H66+I66</f>
        <v>0</v>
      </c>
      <c r="K66" s="692">
        <f>C66+J66</f>
        <v>0</v>
      </c>
    </row>
    <row r="67" spans="1:11" s="1217" customFormat="1" ht="12" customHeight="1" thickBot="1" x14ac:dyDescent="0.3">
      <c r="A67" s="1199" t="s">
        <v>302</v>
      </c>
      <c r="B67" s="1200" t="s">
        <v>305</v>
      </c>
      <c r="C67" s="691">
        <f>'KV_1.3.sz.mell.'!C66</f>
        <v>0</v>
      </c>
      <c r="D67" s="399"/>
      <c r="E67" s="399"/>
      <c r="F67" s="399"/>
      <c r="G67" s="399"/>
      <c r="H67" s="399"/>
      <c r="I67" s="399"/>
      <c r="J67" s="691">
        <f>D67+E67+F67+G67+H67+I67</f>
        <v>0</v>
      </c>
      <c r="K67" s="692">
        <f>C67+J67</f>
        <v>0</v>
      </c>
    </row>
    <row r="68" spans="1:11" s="1217" customFormat="1" ht="12" customHeight="1" thickBot="1" x14ac:dyDescent="0.3">
      <c r="A68" s="1205" t="s">
        <v>475</v>
      </c>
      <c r="B68" s="1193" t="s">
        <v>306</v>
      </c>
      <c r="C68" s="402">
        <f>'KV_1.3.sz.mell.'!C67</f>
        <v>0</v>
      </c>
      <c r="D68" s="402">
        <f t="shared" ref="D68:K68" si="18">+D11+D18+D25+D32+D40+D52+D58+D63</f>
        <v>0</v>
      </c>
      <c r="E68" s="402">
        <f t="shared" si="18"/>
        <v>0</v>
      </c>
      <c r="F68" s="402">
        <f t="shared" si="18"/>
        <v>0</v>
      </c>
      <c r="G68" s="402">
        <f t="shared" si="18"/>
        <v>0</v>
      </c>
      <c r="H68" s="402">
        <f t="shared" si="18"/>
        <v>0</v>
      </c>
      <c r="I68" s="402">
        <f t="shared" si="18"/>
        <v>0</v>
      </c>
      <c r="J68" s="402">
        <f t="shared" si="18"/>
        <v>0</v>
      </c>
      <c r="K68" s="444">
        <f t="shared" si="18"/>
        <v>0</v>
      </c>
    </row>
    <row r="69" spans="1:11" s="1217" customFormat="1" ht="12" customHeight="1" thickBot="1" x14ac:dyDescent="0.3">
      <c r="A69" s="1206" t="s">
        <v>307</v>
      </c>
      <c r="B69" s="1201" t="s">
        <v>308</v>
      </c>
      <c r="C69" s="395">
        <f>'KV_1.3.sz.mell.'!C68</f>
        <v>0</v>
      </c>
      <c r="D69" s="395">
        <f t="shared" ref="D69:K69" si="19">SUM(D70:D72)</f>
        <v>0</v>
      </c>
      <c r="E69" s="395">
        <f t="shared" si="19"/>
        <v>0</v>
      </c>
      <c r="F69" s="395">
        <f t="shared" si="19"/>
        <v>0</v>
      </c>
      <c r="G69" s="395">
        <f t="shared" si="19"/>
        <v>0</v>
      </c>
      <c r="H69" s="395">
        <f t="shared" si="19"/>
        <v>0</v>
      </c>
      <c r="I69" s="395">
        <f t="shared" si="19"/>
        <v>0</v>
      </c>
      <c r="J69" s="395">
        <f t="shared" si="19"/>
        <v>0</v>
      </c>
      <c r="K69" s="263">
        <f t="shared" si="19"/>
        <v>0</v>
      </c>
    </row>
    <row r="70" spans="1:11" s="1217" customFormat="1" ht="12" customHeight="1" x14ac:dyDescent="0.25">
      <c r="A70" s="1194" t="s">
        <v>336</v>
      </c>
      <c r="B70" s="1195" t="s">
        <v>309</v>
      </c>
      <c r="C70" s="691">
        <f>'KV_1.3.sz.mell.'!C69</f>
        <v>0</v>
      </c>
      <c r="D70" s="399"/>
      <c r="E70" s="399"/>
      <c r="F70" s="399"/>
      <c r="G70" s="399"/>
      <c r="H70" s="399"/>
      <c r="I70" s="399"/>
      <c r="J70" s="691">
        <f>D70+E70+F70+G70+H70+I70</f>
        <v>0</v>
      </c>
      <c r="K70" s="692">
        <f>C70+J70</f>
        <v>0</v>
      </c>
    </row>
    <row r="71" spans="1:11" s="1217" customFormat="1" ht="12" customHeight="1" x14ac:dyDescent="0.25">
      <c r="A71" s="1196" t="s">
        <v>345</v>
      </c>
      <c r="B71" s="1197" t="s">
        <v>310</v>
      </c>
      <c r="C71" s="691">
        <f>'KV_1.3.sz.mell.'!C70</f>
        <v>0</v>
      </c>
      <c r="D71" s="399"/>
      <c r="E71" s="399"/>
      <c r="F71" s="399"/>
      <c r="G71" s="399"/>
      <c r="H71" s="399"/>
      <c r="I71" s="399"/>
      <c r="J71" s="691">
        <f>D71+E71+F71+G71+H71+I71</f>
        <v>0</v>
      </c>
      <c r="K71" s="692">
        <f>C71+J71</f>
        <v>0</v>
      </c>
    </row>
    <row r="72" spans="1:11" s="1217" customFormat="1" ht="12" customHeight="1" thickBot="1" x14ac:dyDescent="0.3">
      <c r="A72" s="1203" t="s">
        <v>346</v>
      </c>
      <c r="B72" s="1207" t="s">
        <v>460</v>
      </c>
      <c r="C72" s="688">
        <f>'KV_1.3.sz.mell.'!C71</f>
        <v>0</v>
      </c>
      <c r="D72" s="687"/>
      <c r="E72" s="687"/>
      <c r="F72" s="687"/>
      <c r="G72" s="687"/>
      <c r="H72" s="687"/>
      <c r="I72" s="687"/>
      <c r="J72" s="688">
        <f>D72+E72+F72+G72+H72+I72</f>
        <v>0</v>
      </c>
      <c r="K72" s="694">
        <f>C72+J72</f>
        <v>0</v>
      </c>
    </row>
    <row r="73" spans="1:11" s="1217" customFormat="1" ht="12" customHeight="1" thickBot="1" x14ac:dyDescent="0.3">
      <c r="A73" s="1206" t="s">
        <v>312</v>
      </c>
      <c r="B73" s="1201" t="s">
        <v>313</v>
      </c>
      <c r="C73" s="395">
        <f>'KV_1.3.sz.mell.'!C72</f>
        <v>0</v>
      </c>
      <c r="D73" s="395">
        <f t="shared" ref="D73:K73" si="20">SUM(D74:D77)</f>
        <v>0</v>
      </c>
      <c r="E73" s="395">
        <f t="shared" si="20"/>
        <v>0</v>
      </c>
      <c r="F73" s="395">
        <f t="shared" si="20"/>
        <v>0</v>
      </c>
      <c r="G73" s="395">
        <f t="shared" si="20"/>
        <v>0</v>
      </c>
      <c r="H73" s="395">
        <f t="shared" si="20"/>
        <v>0</v>
      </c>
      <c r="I73" s="395">
        <f t="shared" si="20"/>
        <v>0</v>
      </c>
      <c r="J73" s="395">
        <f t="shared" si="20"/>
        <v>0</v>
      </c>
      <c r="K73" s="263">
        <f t="shared" si="20"/>
        <v>0</v>
      </c>
    </row>
    <row r="74" spans="1:11" s="1217" customFormat="1" ht="12" customHeight="1" x14ac:dyDescent="0.25">
      <c r="A74" s="1194" t="s">
        <v>148</v>
      </c>
      <c r="B74" s="1208" t="s">
        <v>314</v>
      </c>
      <c r="C74" s="691">
        <f>'KV_1.3.sz.mell.'!C73</f>
        <v>0</v>
      </c>
      <c r="D74" s="399"/>
      <c r="E74" s="399"/>
      <c r="F74" s="399"/>
      <c r="G74" s="399"/>
      <c r="H74" s="399"/>
      <c r="I74" s="399"/>
      <c r="J74" s="691">
        <f>D74+E74+F74+G74+H74+I74</f>
        <v>0</v>
      </c>
      <c r="K74" s="692">
        <f>C74+J74</f>
        <v>0</v>
      </c>
    </row>
    <row r="75" spans="1:11" s="1217" customFormat="1" ht="12" customHeight="1" x14ac:dyDescent="0.25">
      <c r="A75" s="1196" t="s">
        <v>149</v>
      </c>
      <c r="B75" s="1208" t="s">
        <v>570</v>
      </c>
      <c r="C75" s="691">
        <f>'KV_1.3.sz.mell.'!C74</f>
        <v>0</v>
      </c>
      <c r="D75" s="399"/>
      <c r="E75" s="399"/>
      <c r="F75" s="399"/>
      <c r="G75" s="399"/>
      <c r="H75" s="399"/>
      <c r="I75" s="399"/>
      <c r="J75" s="691">
        <f>D75+E75+F75+G75+H75+I75</f>
        <v>0</v>
      </c>
      <c r="K75" s="692">
        <f>C75+J75</f>
        <v>0</v>
      </c>
    </row>
    <row r="76" spans="1:11" s="1217" customFormat="1" ht="12" customHeight="1" x14ac:dyDescent="0.25">
      <c r="A76" s="1196" t="s">
        <v>337</v>
      </c>
      <c r="B76" s="1208" t="s">
        <v>315</v>
      </c>
      <c r="C76" s="691">
        <f>'KV_1.3.sz.mell.'!C75</f>
        <v>0</v>
      </c>
      <c r="D76" s="399"/>
      <c r="E76" s="399"/>
      <c r="F76" s="399"/>
      <c r="G76" s="399"/>
      <c r="H76" s="399"/>
      <c r="I76" s="399"/>
      <c r="J76" s="691">
        <f>D76+E76+F76+G76+H76+I76</f>
        <v>0</v>
      </c>
      <c r="K76" s="692">
        <f>C76+J76</f>
        <v>0</v>
      </c>
    </row>
    <row r="77" spans="1:11" s="1217" customFormat="1" ht="12" customHeight="1" thickBot="1" x14ac:dyDescent="0.3">
      <c r="A77" s="1199" t="s">
        <v>338</v>
      </c>
      <c r="B77" s="1209" t="s">
        <v>571</v>
      </c>
      <c r="C77" s="691">
        <f>'KV_1.3.sz.mell.'!C76</f>
        <v>0</v>
      </c>
      <c r="D77" s="399"/>
      <c r="E77" s="399"/>
      <c r="F77" s="399"/>
      <c r="G77" s="399"/>
      <c r="H77" s="399"/>
      <c r="I77" s="399"/>
      <c r="J77" s="691">
        <f>D77+E77+F77+G77+H77+I77</f>
        <v>0</v>
      </c>
      <c r="K77" s="692">
        <f>C77+J77</f>
        <v>0</v>
      </c>
    </row>
    <row r="78" spans="1:11" s="1217" customFormat="1" ht="12" customHeight="1" thickBot="1" x14ac:dyDescent="0.3">
      <c r="A78" s="1206" t="s">
        <v>316</v>
      </c>
      <c r="B78" s="1201" t="s">
        <v>317</v>
      </c>
      <c r="C78" s="395">
        <f>'KV_1.3.sz.mell.'!C77</f>
        <v>0</v>
      </c>
      <c r="D78" s="395">
        <f t="shared" ref="D78:K78" si="21">SUM(D79:D80)</f>
        <v>0</v>
      </c>
      <c r="E78" s="395">
        <f t="shared" si="21"/>
        <v>0</v>
      </c>
      <c r="F78" s="395">
        <f t="shared" si="21"/>
        <v>0</v>
      </c>
      <c r="G78" s="395">
        <f t="shared" si="21"/>
        <v>0</v>
      </c>
      <c r="H78" s="395">
        <f t="shared" si="21"/>
        <v>0</v>
      </c>
      <c r="I78" s="395">
        <f t="shared" si="21"/>
        <v>0</v>
      </c>
      <c r="J78" s="395">
        <f t="shared" si="21"/>
        <v>0</v>
      </c>
      <c r="K78" s="263">
        <f t="shared" si="21"/>
        <v>0</v>
      </c>
    </row>
    <row r="79" spans="1:11" s="1217" customFormat="1" ht="12" customHeight="1" x14ac:dyDescent="0.25">
      <c r="A79" s="1194" t="s">
        <v>339</v>
      </c>
      <c r="B79" s="1195" t="s">
        <v>318</v>
      </c>
      <c r="C79" s="691">
        <f>'KV_1.3.sz.mell.'!C78</f>
        <v>0</v>
      </c>
      <c r="D79" s="399"/>
      <c r="E79" s="399"/>
      <c r="F79" s="399"/>
      <c r="G79" s="399"/>
      <c r="H79" s="399"/>
      <c r="I79" s="399"/>
      <c r="J79" s="691">
        <f>D79+E79+F79+G79+H79+I79</f>
        <v>0</v>
      </c>
      <c r="K79" s="692">
        <f>C79+J79</f>
        <v>0</v>
      </c>
    </row>
    <row r="80" spans="1:11" s="1217" customFormat="1" ht="12" customHeight="1" thickBot="1" x14ac:dyDescent="0.3">
      <c r="A80" s="1199" t="s">
        <v>340</v>
      </c>
      <c r="B80" s="1200" t="s">
        <v>319</v>
      </c>
      <c r="C80" s="691">
        <f>'KV_1.3.sz.mell.'!C79</f>
        <v>0</v>
      </c>
      <c r="D80" s="399"/>
      <c r="E80" s="399"/>
      <c r="F80" s="399"/>
      <c r="G80" s="399"/>
      <c r="H80" s="399"/>
      <c r="I80" s="399"/>
      <c r="J80" s="691">
        <f>D80+E80+F80+G80+H80+I80</f>
        <v>0</v>
      </c>
      <c r="K80" s="692">
        <f>C80+J80</f>
        <v>0</v>
      </c>
    </row>
    <row r="81" spans="1:11" s="1217" customFormat="1" ht="12" customHeight="1" thickBot="1" x14ac:dyDescent="0.3">
      <c r="A81" s="1206" t="s">
        <v>320</v>
      </c>
      <c r="B81" s="1201" t="s">
        <v>321</v>
      </c>
      <c r="C81" s="395">
        <f>'KV_1.3.sz.mell.'!C80</f>
        <v>0</v>
      </c>
      <c r="D81" s="395">
        <f t="shared" ref="D81:K81" si="22">SUM(D82:D84)</f>
        <v>0</v>
      </c>
      <c r="E81" s="395">
        <f t="shared" si="22"/>
        <v>0</v>
      </c>
      <c r="F81" s="395">
        <f t="shared" si="22"/>
        <v>0</v>
      </c>
      <c r="G81" s="395">
        <f t="shared" si="22"/>
        <v>0</v>
      </c>
      <c r="H81" s="395">
        <f t="shared" si="22"/>
        <v>0</v>
      </c>
      <c r="I81" s="395">
        <f t="shared" si="22"/>
        <v>0</v>
      </c>
      <c r="J81" s="395">
        <f t="shared" si="22"/>
        <v>0</v>
      </c>
      <c r="K81" s="263">
        <f t="shared" si="22"/>
        <v>0</v>
      </c>
    </row>
    <row r="82" spans="1:11" s="1217" customFormat="1" ht="12" customHeight="1" x14ac:dyDescent="0.25">
      <c r="A82" s="1194" t="s">
        <v>341</v>
      </c>
      <c r="B82" s="1195" t="s">
        <v>322</v>
      </c>
      <c r="C82" s="691">
        <f>'KV_1.3.sz.mell.'!C81</f>
        <v>0</v>
      </c>
      <c r="D82" s="399"/>
      <c r="E82" s="399"/>
      <c r="F82" s="399"/>
      <c r="G82" s="399"/>
      <c r="H82" s="399"/>
      <c r="I82" s="399"/>
      <c r="J82" s="691">
        <f>D82+E82+F82+G82+H82+I82</f>
        <v>0</v>
      </c>
      <c r="K82" s="692">
        <f>C82+J82</f>
        <v>0</v>
      </c>
    </row>
    <row r="83" spans="1:11" s="1217" customFormat="1" ht="12" customHeight="1" x14ac:dyDescent="0.25">
      <c r="A83" s="1196" t="s">
        <v>342</v>
      </c>
      <c r="B83" s="1197" t="s">
        <v>323</v>
      </c>
      <c r="C83" s="691">
        <f>'KV_1.3.sz.mell.'!C82</f>
        <v>0</v>
      </c>
      <c r="D83" s="399"/>
      <c r="E83" s="399"/>
      <c r="F83" s="399"/>
      <c r="G83" s="399"/>
      <c r="H83" s="399"/>
      <c r="I83" s="399"/>
      <c r="J83" s="691">
        <f>D83+E83+F83+G83+H83+I83</f>
        <v>0</v>
      </c>
      <c r="K83" s="692">
        <f>C83+J83</f>
        <v>0</v>
      </c>
    </row>
    <row r="84" spans="1:11" s="1217" customFormat="1" ht="12" customHeight="1" thickBot="1" x14ac:dyDescent="0.3">
      <c r="A84" s="1199" t="s">
        <v>343</v>
      </c>
      <c r="B84" s="1200" t="s">
        <v>738</v>
      </c>
      <c r="C84" s="691">
        <f>'KV_1.3.sz.mell.'!C83</f>
        <v>0</v>
      </c>
      <c r="D84" s="399"/>
      <c r="E84" s="399"/>
      <c r="F84" s="399"/>
      <c r="G84" s="399"/>
      <c r="H84" s="399"/>
      <c r="I84" s="399"/>
      <c r="J84" s="691">
        <f>D84+E84+F84+G84+H84+I84</f>
        <v>0</v>
      </c>
      <c r="K84" s="692">
        <f>C84+J84</f>
        <v>0</v>
      </c>
    </row>
    <row r="85" spans="1:11" s="1217" customFormat="1" ht="12" customHeight="1" thickBot="1" x14ac:dyDescent="0.3">
      <c r="A85" s="1206" t="s">
        <v>324</v>
      </c>
      <c r="B85" s="1201" t="s">
        <v>344</v>
      </c>
      <c r="C85" s="395">
        <f>'KV_1.3.sz.mell.'!C84</f>
        <v>0</v>
      </c>
      <c r="D85" s="395">
        <f t="shared" ref="D85:K85" si="23">SUM(D86:D89)</f>
        <v>0</v>
      </c>
      <c r="E85" s="395">
        <f t="shared" si="23"/>
        <v>0</v>
      </c>
      <c r="F85" s="395">
        <f t="shared" si="23"/>
        <v>0</v>
      </c>
      <c r="G85" s="395">
        <f t="shared" si="23"/>
        <v>0</v>
      </c>
      <c r="H85" s="395">
        <f t="shared" si="23"/>
        <v>0</v>
      </c>
      <c r="I85" s="395">
        <f t="shared" si="23"/>
        <v>0</v>
      </c>
      <c r="J85" s="395">
        <f t="shared" si="23"/>
        <v>0</v>
      </c>
      <c r="K85" s="263">
        <f t="shared" si="23"/>
        <v>0</v>
      </c>
    </row>
    <row r="86" spans="1:11" s="1217" customFormat="1" ht="12" customHeight="1" x14ac:dyDescent="0.25">
      <c r="A86" s="1210" t="s">
        <v>325</v>
      </c>
      <c r="B86" s="1195" t="s">
        <v>326</v>
      </c>
      <c r="C86" s="691">
        <f>'KV_1.3.sz.mell.'!C85</f>
        <v>0</v>
      </c>
      <c r="D86" s="399"/>
      <c r="E86" s="399"/>
      <c r="F86" s="399"/>
      <c r="G86" s="399"/>
      <c r="H86" s="399"/>
      <c r="I86" s="399"/>
      <c r="J86" s="691">
        <f t="shared" ref="J86:J91" si="24">D86+E86+F86+G86+H86+I86</f>
        <v>0</v>
      </c>
      <c r="K86" s="692">
        <f t="shared" ref="K86:K91" si="25">C86+J86</f>
        <v>0</v>
      </c>
    </row>
    <row r="87" spans="1:11" s="1217" customFormat="1" ht="12" customHeight="1" x14ac:dyDescent="0.25">
      <c r="A87" s="1211" t="s">
        <v>327</v>
      </c>
      <c r="B87" s="1197" t="s">
        <v>328</v>
      </c>
      <c r="C87" s="691">
        <f>'KV_1.3.sz.mell.'!C86</f>
        <v>0</v>
      </c>
      <c r="D87" s="399"/>
      <c r="E87" s="399"/>
      <c r="F87" s="399"/>
      <c r="G87" s="399"/>
      <c r="H87" s="399"/>
      <c r="I87" s="399"/>
      <c r="J87" s="691">
        <f t="shared" si="24"/>
        <v>0</v>
      </c>
      <c r="K87" s="692">
        <f t="shared" si="25"/>
        <v>0</v>
      </c>
    </row>
    <row r="88" spans="1:11" s="1217" customFormat="1" ht="12" customHeight="1" x14ac:dyDescent="0.25">
      <c r="A88" s="1211" t="s">
        <v>329</v>
      </c>
      <c r="B88" s="1197" t="s">
        <v>330</v>
      </c>
      <c r="C88" s="691">
        <f>'KV_1.3.sz.mell.'!C87</f>
        <v>0</v>
      </c>
      <c r="D88" s="399"/>
      <c r="E88" s="399"/>
      <c r="F88" s="399"/>
      <c r="G88" s="399"/>
      <c r="H88" s="399"/>
      <c r="I88" s="399"/>
      <c r="J88" s="691">
        <f t="shared" si="24"/>
        <v>0</v>
      </c>
      <c r="K88" s="692">
        <f t="shared" si="25"/>
        <v>0</v>
      </c>
    </row>
    <row r="89" spans="1:11" s="1217" customFormat="1" ht="12" customHeight="1" thickBot="1" x14ac:dyDescent="0.3">
      <c r="A89" s="1212" t="s">
        <v>331</v>
      </c>
      <c r="B89" s="1200" t="s">
        <v>332</v>
      </c>
      <c r="C89" s="691">
        <f>'KV_1.3.sz.mell.'!C88</f>
        <v>0</v>
      </c>
      <c r="D89" s="399"/>
      <c r="E89" s="399"/>
      <c r="F89" s="399"/>
      <c r="G89" s="399"/>
      <c r="H89" s="399"/>
      <c r="I89" s="399"/>
      <c r="J89" s="691">
        <f t="shared" si="24"/>
        <v>0</v>
      </c>
      <c r="K89" s="692">
        <f t="shared" si="25"/>
        <v>0</v>
      </c>
    </row>
    <row r="90" spans="1:11" s="1217" customFormat="1" ht="12" customHeight="1" thickBot="1" x14ac:dyDescent="0.3">
      <c r="A90" s="1206" t="s">
        <v>333</v>
      </c>
      <c r="B90" s="1201" t="s">
        <v>474</v>
      </c>
      <c r="C90" s="395">
        <f>'KV_1.3.sz.mell.'!C89</f>
        <v>0</v>
      </c>
      <c r="D90" s="462"/>
      <c r="E90" s="462"/>
      <c r="F90" s="462"/>
      <c r="G90" s="462"/>
      <c r="H90" s="462"/>
      <c r="I90" s="462"/>
      <c r="J90" s="395">
        <f t="shared" si="24"/>
        <v>0</v>
      </c>
      <c r="K90" s="263">
        <f t="shared" si="25"/>
        <v>0</v>
      </c>
    </row>
    <row r="91" spans="1:11" s="1217" customFormat="1" ht="13.5" customHeight="1" thickBot="1" x14ac:dyDescent="0.3">
      <c r="A91" s="1206" t="s">
        <v>335</v>
      </c>
      <c r="B91" s="1201" t="s">
        <v>334</v>
      </c>
      <c r="C91" s="395">
        <f>'KV_1.3.sz.mell.'!C90</f>
        <v>0</v>
      </c>
      <c r="D91" s="462"/>
      <c r="E91" s="462"/>
      <c r="F91" s="462"/>
      <c r="G91" s="462"/>
      <c r="H91" s="462"/>
      <c r="I91" s="462"/>
      <c r="J91" s="395">
        <f t="shared" si="24"/>
        <v>0</v>
      </c>
      <c r="K91" s="263">
        <f t="shared" si="25"/>
        <v>0</v>
      </c>
    </row>
    <row r="92" spans="1:11" s="1217" customFormat="1" ht="15.75" customHeight="1" thickBot="1" x14ac:dyDescent="0.3">
      <c r="A92" s="1269" t="s">
        <v>347</v>
      </c>
      <c r="B92" s="1270" t="s">
        <v>477</v>
      </c>
      <c r="C92" s="718">
        <f>'KV_1.3.sz.mell.'!C91</f>
        <v>0</v>
      </c>
      <c r="D92" s="718">
        <f t="shared" ref="D92:K92" si="26">+D69+D73+D78+D81+D85+D91+D90</f>
        <v>0</v>
      </c>
      <c r="E92" s="402">
        <f t="shared" si="26"/>
        <v>0</v>
      </c>
      <c r="F92" s="402">
        <f t="shared" si="26"/>
        <v>0</v>
      </c>
      <c r="G92" s="402">
        <f t="shared" si="26"/>
        <v>0</v>
      </c>
      <c r="H92" s="402">
        <f t="shared" si="26"/>
        <v>0</v>
      </c>
      <c r="I92" s="402">
        <f t="shared" si="26"/>
        <v>0</v>
      </c>
      <c r="J92" s="402">
        <f t="shared" si="26"/>
        <v>0</v>
      </c>
      <c r="K92" s="444">
        <f t="shared" si="26"/>
        <v>0</v>
      </c>
    </row>
    <row r="93" spans="1:11" s="1217" customFormat="1" ht="25.5" customHeight="1" thickBot="1" x14ac:dyDescent="0.3">
      <c r="A93" s="1206" t="s">
        <v>476</v>
      </c>
      <c r="B93" s="1201" t="s">
        <v>478</v>
      </c>
      <c r="C93" s="402">
        <f>'KV_1.3.sz.mell.'!C92</f>
        <v>0</v>
      </c>
      <c r="D93" s="402">
        <f t="shared" ref="D93:K93" si="27">+D68+D92</f>
        <v>0</v>
      </c>
      <c r="E93" s="402">
        <f t="shared" si="27"/>
        <v>0</v>
      </c>
      <c r="F93" s="402">
        <f t="shared" si="27"/>
        <v>0</v>
      </c>
      <c r="G93" s="402">
        <f t="shared" si="27"/>
        <v>0</v>
      </c>
      <c r="H93" s="402">
        <f t="shared" si="27"/>
        <v>0</v>
      </c>
      <c r="I93" s="402">
        <f t="shared" si="27"/>
        <v>0</v>
      </c>
      <c r="J93" s="402">
        <f t="shared" si="27"/>
        <v>0</v>
      </c>
      <c r="K93" s="444">
        <f t="shared" si="27"/>
        <v>0</v>
      </c>
    </row>
    <row r="94" spans="1:11" s="1217" customFormat="1" ht="30.75" customHeight="1" x14ac:dyDescent="0.25">
      <c r="A94" s="1215"/>
      <c r="B94" s="1216"/>
      <c r="C94" s="303"/>
    </row>
    <row r="95" spans="1:11" ht="16.5" customHeight="1" x14ac:dyDescent="0.3">
      <c r="A95" s="1545" t="s">
        <v>47</v>
      </c>
      <c r="B95" s="1545"/>
      <c r="C95" s="1545"/>
      <c r="D95" s="1545"/>
      <c r="E95" s="1545"/>
      <c r="F95" s="1545"/>
      <c r="G95" s="1545"/>
      <c r="H95" s="1545"/>
      <c r="I95" s="1545"/>
      <c r="J95" s="1545"/>
      <c r="K95" s="1545"/>
    </row>
    <row r="96" spans="1:11" s="1219" customFormat="1" ht="16.5" customHeight="1" thickBot="1" x14ac:dyDescent="0.35">
      <c r="A96" s="1550" t="s">
        <v>152</v>
      </c>
      <c r="B96" s="1550"/>
      <c r="C96" s="1218"/>
      <c r="K96" s="1218" t="str">
        <f>K7</f>
        <v>Forintban!</v>
      </c>
    </row>
    <row r="97" spans="1:11" x14ac:dyDescent="0.3">
      <c r="A97" s="1661" t="s">
        <v>68</v>
      </c>
      <c r="B97" s="1663" t="s">
        <v>739</v>
      </c>
      <c r="C97" s="1665" t="str">
        <f>+CONCATENATE(LEFT(RM_ÖSSZEFÜGGÉSEK!A6,4),". évi")</f>
        <v>2019. évi</v>
      </c>
      <c r="D97" s="1666"/>
      <c r="E97" s="1667"/>
      <c r="F97" s="1667"/>
      <c r="G97" s="1667"/>
      <c r="H97" s="1667"/>
      <c r="I97" s="1667"/>
      <c r="J97" s="1667"/>
      <c r="K97" s="1668"/>
    </row>
    <row r="98" spans="1:11" ht="34.799999999999997" thickBot="1" x14ac:dyDescent="0.35">
      <c r="A98" s="1662"/>
      <c r="B98" s="1664"/>
      <c r="C98" s="1355" t="s">
        <v>732</v>
      </c>
      <c r="D98" s="1234" t="str">
        <f>D9</f>
        <v>Módosítás</v>
      </c>
      <c r="E98" s="1234" t="str">
        <f t="shared" ref="E98:K98" si="28">E9</f>
        <v xml:space="preserve">… . sz. módosítás </v>
      </c>
      <c r="F98" s="1234" t="str">
        <f t="shared" si="28"/>
        <v xml:space="preserve">… . sz. módosítás </v>
      </c>
      <c r="G98" s="1234" t="str">
        <f t="shared" si="28"/>
        <v xml:space="preserve">… . sz. módosítás </v>
      </c>
      <c r="H98" s="1234" t="str">
        <f t="shared" si="28"/>
        <v xml:space="preserve">… . sz. módosítás </v>
      </c>
      <c r="I98" s="1234" t="str">
        <f t="shared" si="28"/>
        <v xml:space="preserve">… . sz. módosítás </v>
      </c>
      <c r="J98" s="1356" t="str">
        <f t="shared" si="28"/>
        <v>Módosítások összesen</v>
      </c>
      <c r="K98" s="1189" t="str">
        <f t="shared" si="28"/>
        <v>….számú módosítás utáni előirányzat</v>
      </c>
    </row>
    <row r="99" spans="1:11" s="1263" customFormat="1" ht="12" customHeight="1" thickBot="1" x14ac:dyDescent="0.25">
      <c r="A99" s="1220" t="s">
        <v>492</v>
      </c>
      <c r="B99" s="1359" t="s">
        <v>493</v>
      </c>
      <c r="C99" s="1357" t="s">
        <v>494</v>
      </c>
      <c r="D99" s="1357" t="s">
        <v>496</v>
      </c>
      <c r="E99" s="1358" t="s">
        <v>495</v>
      </c>
      <c r="F99" s="1358" t="s">
        <v>497</v>
      </c>
      <c r="G99" s="1358" t="s">
        <v>498</v>
      </c>
      <c r="H99" s="1358" t="s">
        <v>499</v>
      </c>
      <c r="I99" s="1358" t="s">
        <v>735</v>
      </c>
      <c r="J99" s="1358" t="s">
        <v>736</v>
      </c>
      <c r="K99" s="679" t="s">
        <v>737</v>
      </c>
    </row>
    <row r="100" spans="1:11" ht="12" customHeight="1" thickBot="1" x14ac:dyDescent="0.35">
      <c r="A100" s="1221" t="s">
        <v>18</v>
      </c>
      <c r="B100" s="1222" t="s">
        <v>436</v>
      </c>
      <c r="C100" s="394">
        <f>'KV_1.3.sz.mell.'!C98</f>
        <v>0</v>
      </c>
      <c r="D100" s="394">
        <f t="shared" ref="D100:K100" si="29">D101+D102+D103+D104+D105+D118</f>
        <v>0</v>
      </c>
      <c r="E100" s="394">
        <f t="shared" si="29"/>
        <v>0</v>
      </c>
      <c r="F100" s="394">
        <f t="shared" si="29"/>
        <v>0</v>
      </c>
      <c r="G100" s="394">
        <f t="shared" si="29"/>
        <v>0</v>
      </c>
      <c r="H100" s="394">
        <f t="shared" si="29"/>
        <v>0</v>
      </c>
      <c r="I100" s="394">
        <f t="shared" si="29"/>
        <v>0</v>
      </c>
      <c r="J100" s="394">
        <f t="shared" si="29"/>
        <v>0</v>
      </c>
      <c r="K100" s="487">
        <f t="shared" si="29"/>
        <v>0</v>
      </c>
    </row>
    <row r="101" spans="1:11" ht="12" customHeight="1" x14ac:dyDescent="0.3">
      <c r="A101" s="1223" t="s">
        <v>97</v>
      </c>
      <c r="B101" s="1170" t="s">
        <v>49</v>
      </c>
      <c r="C101" s="696">
        <f>'KV_1.3.sz.mell.'!C99</f>
        <v>0</v>
      </c>
      <c r="D101" s="494"/>
      <c r="E101" s="494"/>
      <c r="F101" s="494"/>
      <c r="G101" s="494"/>
      <c r="H101" s="494"/>
      <c r="I101" s="494"/>
      <c r="J101" s="696">
        <f t="shared" ref="J101:J120" si="30">D101+E101+F101+G101+H101+I101</f>
        <v>0</v>
      </c>
      <c r="K101" s="697">
        <f t="shared" ref="K101:K120" si="31">C101+J101</f>
        <v>0</v>
      </c>
    </row>
    <row r="102" spans="1:11" ht="12" customHeight="1" x14ac:dyDescent="0.3">
      <c r="A102" s="1196" t="s">
        <v>98</v>
      </c>
      <c r="B102" s="1172" t="s">
        <v>182</v>
      </c>
      <c r="C102" s="698">
        <f>'KV_1.3.sz.mell.'!C100</f>
        <v>0</v>
      </c>
      <c r="D102" s="396"/>
      <c r="E102" s="396"/>
      <c r="F102" s="396"/>
      <c r="G102" s="396"/>
      <c r="H102" s="396"/>
      <c r="I102" s="396"/>
      <c r="J102" s="698">
        <f t="shared" si="30"/>
        <v>0</v>
      </c>
      <c r="K102" s="699">
        <f t="shared" si="31"/>
        <v>0</v>
      </c>
    </row>
    <row r="103" spans="1:11" ht="12" customHeight="1" x14ac:dyDescent="0.3">
      <c r="A103" s="1196" t="s">
        <v>99</v>
      </c>
      <c r="B103" s="1172" t="s">
        <v>139</v>
      </c>
      <c r="C103" s="700">
        <f>'KV_1.3.sz.mell.'!C101</f>
        <v>0</v>
      </c>
      <c r="D103" s="398"/>
      <c r="E103" s="398"/>
      <c r="F103" s="398"/>
      <c r="G103" s="398"/>
      <c r="H103" s="398"/>
      <c r="I103" s="398"/>
      <c r="J103" s="700">
        <f t="shared" si="30"/>
        <v>0</v>
      </c>
      <c r="K103" s="701">
        <f t="shared" si="31"/>
        <v>0</v>
      </c>
    </row>
    <row r="104" spans="1:11" ht="12" customHeight="1" x14ac:dyDescent="0.3">
      <c r="A104" s="1196" t="s">
        <v>100</v>
      </c>
      <c r="B104" s="1224" t="s">
        <v>183</v>
      </c>
      <c r="C104" s="700">
        <f>'KV_1.3.sz.mell.'!C102</f>
        <v>0</v>
      </c>
      <c r="D104" s="398"/>
      <c r="E104" s="398"/>
      <c r="F104" s="398"/>
      <c r="G104" s="398"/>
      <c r="H104" s="398"/>
      <c r="I104" s="398"/>
      <c r="J104" s="700">
        <f t="shared" si="30"/>
        <v>0</v>
      </c>
      <c r="K104" s="701">
        <f t="shared" si="31"/>
        <v>0</v>
      </c>
    </row>
    <row r="105" spans="1:11" ht="12" customHeight="1" x14ac:dyDescent="0.3">
      <c r="A105" s="1196" t="s">
        <v>111</v>
      </c>
      <c r="B105" s="1225" t="s">
        <v>184</v>
      </c>
      <c r="C105" s="700">
        <f>'KV_1.3.sz.mell.'!C103</f>
        <v>0</v>
      </c>
      <c r="D105" s="398"/>
      <c r="E105" s="398"/>
      <c r="F105" s="398"/>
      <c r="G105" s="398"/>
      <c r="H105" s="398"/>
      <c r="I105" s="398"/>
      <c r="J105" s="700">
        <f t="shared" si="30"/>
        <v>0</v>
      </c>
      <c r="K105" s="701">
        <f t="shared" si="31"/>
        <v>0</v>
      </c>
    </row>
    <row r="106" spans="1:11" ht="12" customHeight="1" x14ac:dyDescent="0.3">
      <c r="A106" s="1196" t="s">
        <v>101</v>
      </c>
      <c r="B106" s="1172" t="s">
        <v>441</v>
      </c>
      <c r="C106" s="700">
        <f>'KV_1.3.sz.mell.'!C104</f>
        <v>0</v>
      </c>
      <c r="D106" s="398"/>
      <c r="E106" s="398"/>
      <c r="F106" s="398"/>
      <c r="G106" s="398"/>
      <c r="H106" s="398"/>
      <c r="I106" s="398"/>
      <c r="J106" s="700">
        <f t="shared" si="30"/>
        <v>0</v>
      </c>
      <c r="K106" s="701">
        <f t="shared" si="31"/>
        <v>0</v>
      </c>
    </row>
    <row r="107" spans="1:11" ht="12" customHeight="1" x14ac:dyDescent="0.3">
      <c r="A107" s="1196" t="s">
        <v>102</v>
      </c>
      <c r="B107" s="1226" t="s">
        <v>440</v>
      </c>
      <c r="C107" s="700">
        <f>'KV_1.3.sz.mell.'!C105</f>
        <v>0</v>
      </c>
      <c r="D107" s="398"/>
      <c r="E107" s="398"/>
      <c r="F107" s="398"/>
      <c r="G107" s="398"/>
      <c r="H107" s="398"/>
      <c r="I107" s="398"/>
      <c r="J107" s="700">
        <f t="shared" si="30"/>
        <v>0</v>
      </c>
      <c r="K107" s="701">
        <f t="shared" si="31"/>
        <v>0</v>
      </c>
    </row>
    <row r="108" spans="1:11" ht="12" customHeight="1" x14ac:dyDescent="0.3">
      <c r="A108" s="1196" t="s">
        <v>112</v>
      </c>
      <c r="B108" s="1226" t="s">
        <v>439</v>
      </c>
      <c r="C108" s="700">
        <f>'KV_1.3.sz.mell.'!C106</f>
        <v>0</v>
      </c>
      <c r="D108" s="398"/>
      <c r="E108" s="398"/>
      <c r="F108" s="398"/>
      <c r="G108" s="398"/>
      <c r="H108" s="398"/>
      <c r="I108" s="398"/>
      <c r="J108" s="700">
        <f t="shared" si="30"/>
        <v>0</v>
      </c>
      <c r="K108" s="701">
        <f t="shared" si="31"/>
        <v>0</v>
      </c>
    </row>
    <row r="109" spans="1:11" ht="12" customHeight="1" x14ac:dyDescent="0.3">
      <c r="A109" s="1196" t="s">
        <v>113</v>
      </c>
      <c r="B109" s="1227" t="s">
        <v>350</v>
      </c>
      <c r="C109" s="700">
        <f>'KV_1.3.sz.mell.'!C107</f>
        <v>0</v>
      </c>
      <c r="D109" s="398"/>
      <c r="E109" s="398"/>
      <c r="F109" s="398"/>
      <c r="G109" s="398"/>
      <c r="H109" s="398"/>
      <c r="I109" s="398"/>
      <c r="J109" s="700">
        <f t="shared" si="30"/>
        <v>0</v>
      </c>
      <c r="K109" s="701">
        <f t="shared" si="31"/>
        <v>0</v>
      </c>
    </row>
    <row r="110" spans="1:11" ht="12" customHeight="1" x14ac:dyDescent="0.3">
      <c r="A110" s="1196" t="s">
        <v>114</v>
      </c>
      <c r="B110" s="1228" t="s">
        <v>351</v>
      </c>
      <c r="C110" s="700">
        <f>'KV_1.3.sz.mell.'!C108</f>
        <v>0</v>
      </c>
      <c r="D110" s="398"/>
      <c r="E110" s="398"/>
      <c r="F110" s="398"/>
      <c r="G110" s="398"/>
      <c r="H110" s="398"/>
      <c r="I110" s="398"/>
      <c r="J110" s="700">
        <f t="shared" si="30"/>
        <v>0</v>
      </c>
      <c r="K110" s="701">
        <f t="shared" si="31"/>
        <v>0</v>
      </c>
    </row>
    <row r="111" spans="1:11" ht="12" customHeight="1" x14ac:dyDescent="0.3">
      <c r="A111" s="1196" t="s">
        <v>115</v>
      </c>
      <c r="B111" s="1228" t="s">
        <v>352</v>
      </c>
      <c r="C111" s="700">
        <f>'KV_1.3.sz.mell.'!C109</f>
        <v>0</v>
      </c>
      <c r="D111" s="398"/>
      <c r="E111" s="398"/>
      <c r="F111" s="398"/>
      <c r="G111" s="398"/>
      <c r="H111" s="398"/>
      <c r="I111" s="398"/>
      <c r="J111" s="700">
        <f t="shared" si="30"/>
        <v>0</v>
      </c>
      <c r="K111" s="701">
        <f t="shared" si="31"/>
        <v>0</v>
      </c>
    </row>
    <row r="112" spans="1:11" ht="12" customHeight="1" x14ac:dyDescent="0.3">
      <c r="A112" s="1196" t="s">
        <v>117</v>
      </c>
      <c r="B112" s="1227" t="s">
        <v>353</v>
      </c>
      <c r="C112" s="700">
        <f>'KV_1.3.sz.mell.'!C110</f>
        <v>0</v>
      </c>
      <c r="D112" s="398"/>
      <c r="E112" s="398"/>
      <c r="F112" s="398"/>
      <c r="G112" s="398"/>
      <c r="H112" s="398"/>
      <c r="I112" s="398"/>
      <c r="J112" s="700">
        <f t="shared" si="30"/>
        <v>0</v>
      </c>
      <c r="K112" s="701">
        <f t="shared" si="31"/>
        <v>0</v>
      </c>
    </row>
    <row r="113" spans="1:11" ht="12" customHeight="1" x14ac:dyDescent="0.3">
      <c r="A113" s="1196" t="s">
        <v>185</v>
      </c>
      <c r="B113" s="1227" t="s">
        <v>354</v>
      </c>
      <c r="C113" s="700">
        <f>'KV_1.3.sz.mell.'!C111</f>
        <v>0</v>
      </c>
      <c r="D113" s="398"/>
      <c r="E113" s="398"/>
      <c r="F113" s="398"/>
      <c r="G113" s="398"/>
      <c r="H113" s="398"/>
      <c r="I113" s="398"/>
      <c r="J113" s="700">
        <f t="shared" si="30"/>
        <v>0</v>
      </c>
      <c r="K113" s="701">
        <f t="shared" si="31"/>
        <v>0</v>
      </c>
    </row>
    <row r="114" spans="1:11" ht="12" customHeight="1" x14ac:dyDescent="0.3">
      <c r="A114" s="1196" t="s">
        <v>348</v>
      </c>
      <c r="B114" s="1228" t="s">
        <v>355</v>
      </c>
      <c r="C114" s="700">
        <f>'KV_1.3.sz.mell.'!C112</f>
        <v>0</v>
      </c>
      <c r="D114" s="398"/>
      <c r="E114" s="398"/>
      <c r="F114" s="398"/>
      <c r="G114" s="398"/>
      <c r="H114" s="398"/>
      <c r="I114" s="398"/>
      <c r="J114" s="700">
        <f t="shared" si="30"/>
        <v>0</v>
      </c>
      <c r="K114" s="701">
        <f t="shared" si="31"/>
        <v>0</v>
      </c>
    </row>
    <row r="115" spans="1:11" ht="12" customHeight="1" x14ac:dyDescent="0.3">
      <c r="A115" s="1229" t="s">
        <v>349</v>
      </c>
      <c r="B115" s="1226" t="s">
        <v>356</v>
      </c>
      <c r="C115" s="700">
        <f>'KV_1.3.sz.mell.'!C113</f>
        <v>0</v>
      </c>
      <c r="D115" s="398"/>
      <c r="E115" s="398"/>
      <c r="F115" s="398"/>
      <c r="G115" s="398"/>
      <c r="H115" s="398"/>
      <c r="I115" s="398"/>
      <c r="J115" s="700">
        <f t="shared" si="30"/>
        <v>0</v>
      </c>
      <c r="K115" s="701">
        <f t="shared" si="31"/>
        <v>0</v>
      </c>
    </row>
    <row r="116" spans="1:11" ht="12" customHeight="1" x14ac:dyDescent="0.3">
      <c r="A116" s="1196" t="s">
        <v>437</v>
      </c>
      <c r="B116" s="1226" t="s">
        <v>357</v>
      </c>
      <c r="C116" s="700">
        <f>'KV_1.3.sz.mell.'!C114</f>
        <v>0</v>
      </c>
      <c r="D116" s="398"/>
      <c r="E116" s="398"/>
      <c r="F116" s="398"/>
      <c r="G116" s="398"/>
      <c r="H116" s="398"/>
      <c r="I116" s="398"/>
      <c r="J116" s="700">
        <f t="shared" si="30"/>
        <v>0</v>
      </c>
      <c r="K116" s="701">
        <f t="shared" si="31"/>
        <v>0</v>
      </c>
    </row>
    <row r="117" spans="1:11" ht="12" customHeight="1" x14ac:dyDescent="0.3">
      <c r="A117" s="1199" t="s">
        <v>438</v>
      </c>
      <c r="B117" s="1226" t="s">
        <v>358</v>
      </c>
      <c r="C117" s="700">
        <f>'KV_1.3.sz.mell.'!C115</f>
        <v>0</v>
      </c>
      <c r="D117" s="398"/>
      <c r="E117" s="398"/>
      <c r="F117" s="398"/>
      <c r="G117" s="398"/>
      <c r="H117" s="398"/>
      <c r="I117" s="398"/>
      <c r="J117" s="700">
        <f t="shared" si="30"/>
        <v>0</v>
      </c>
      <c r="K117" s="701">
        <f t="shared" si="31"/>
        <v>0</v>
      </c>
    </row>
    <row r="118" spans="1:11" ht="12" customHeight="1" x14ac:dyDescent="0.3">
      <c r="A118" s="1196" t="s">
        <v>442</v>
      </c>
      <c r="B118" s="1224" t="s">
        <v>50</v>
      </c>
      <c r="C118" s="698">
        <f>'KV_1.3.sz.mell.'!C116</f>
        <v>0</v>
      </c>
      <c r="D118" s="396"/>
      <c r="E118" s="396"/>
      <c r="F118" s="396"/>
      <c r="G118" s="396"/>
      <c r="H118" s="396"/>
      <c r="I118" s="396"/>
      <c r="J118" s="698">
        <f t="shared" si="30"/>
        <v>0</v>
      </c>
      <c r="K118" s="699">
        <f t="shared" si="31"/>
        <v>0</v>
      </c>
    </row>
    <row r="119" spans="1:11" ht="12" customHeight="1" x14ac:dyDescent="0.3">
      <c r="A119" s="1196" t="s">
        <v>443</v>
      </c>
      <c r="B119" s="1172" t="s">
        <v>445</v>
      </c>
      <c r="C119" s="698">
        <f>'KV_1.3.sz.mell.'!C117</f>
        <v>0</v>
      </c>
      <c r="D119" s="396"/>
      <c r="E119" s="396"/>
      <c r="F119" s="396"/>
      <c r="G119" s="396"/>
      <c r="H119" s="396"/>
      <c r="I119" s="396"/>
      <c r="J119" s="698">
        <f t="shared" si="30"/>
        <v>0</v>
      </c>
      <c r="K119" s="699">
        <f t="shared" si="31"/>
        <v>0</v>
      </c>
    </row>
    <row r="120" spans="1:11" ht="12" customHeight="1" thickBot="1" x14ac:dyDescent="0.35">
      <c r="A120" s="1203" t="s">
        <v>444</v>
      </c>
      <c r="B120" s="1360" t="s">
        <v>446</v>
      </c>
      <c r="C120" s="702">
        <f>'KV_1.3.sz.mell.'!C118</f>
        <v>0</v>
      </c>
      <c r="D120" s="495"/>
      <c r="E120" s="495"/>
      <c r="F120" s="495"/>
      <c r="G120" s="495"/>
      <c r="H120" s="495"/>
      <c r="I120" s="495"/>
      <c r="J120" s="702">
        <f t="shared" si="30"/>
        <v>0</v>
      </c>
      <c r="K120" s="689">
        <f t="shared" si="31"/>
        <v>0</v>
      </c>
    </row>
    <row r="121" spans="1:11" ht="12" customHeight="1" thickBot="1" x14ac:dyDescent="0.35">
      <c r="A121" s="1230" t="s">
        <v>19</v>
      </c>
      <c r="B121" s="1361" t="s">
        <v>359</v>
      </c>
      <c r="C121" s="395">
        <f>'KV_1.3.sz.mell.'!C119</f>
        <v>0</v>
      </c>
      <c r="D121" s="395">
        <f t="shared" ref="D121:K121" si="32">+D122+D124+D126</f>
        <v>0</v>
      </c>
      <c r="E121" s="496">
        <f t="shared" si="32"/>
        <v>0</v>
      </c>
      <c r="F121" s="496">
        <f t="shared" si="32"/>
        <v>0</v>
      </c>
      <c r="G121" s="496">
        <f t="shared" si="32"/>
        <v>0</v>
      </c>
      <c r="H121" s="496">
        <f t="shared" si="32"/>
        <v>0</v>
      </c>
      <c r="I121" s="496">
        <f t="shared" si="32"/>
        <v>0</v>
      </c>
      <c r="J121" s="496">
        <f t="shared" si="32"/>
        <v>0</v>
      </c>
      <c r="K121" s="490">
        <f t="shared" si="32"/>
        <v>0</v>
      </c>
    </row>
    <row r="122" spans="1:11" ht="12" customHeight="1" x14ac:dyDescent="0.3">
      <c r="A122" s="1194" t="s">
        <v>103</v>
      </c>
      <c r="B122" s="1172" t="s">
        <v>229</v>
      </c>
      <c r="C122" s="1381">
        <f>'KV_1.3.sz.mell.'!C120</f>
        <v>0</v>
      </c>
      <c r="D122" s="703"/>
      <c r="E122" s="703"/>
      <c r="F122" s="703"/>
      <c r="G122" s="703"/>
      <c r="H122" s="703"/>
      <c r="I122" s="397"/>
      <c r="J122" s="680">
        <f t="shared" ref="J122:J134" si="33">D122+E122+F122+G122+H122+I122</f>
        <v>0</v>
      </c>
      <c r="K122" s="681">
        <f t="shared" ref="K122:K134" si="34">C122+J122</f>
        <v>0</v>
      </c>
    </row>
    <row r="123" spans="1:11" ht="12" customHeight="1" x14ac:dyDescent="0.3">
      <c r="A123" s="1194" t="s">
        <v>104</v>
      </c>
      <c r="B123" s="1177" t="s">
        <v>363</v>
      </c>
      <c r="C123" s="1381">
        <f>'KV_1.3.sz.mell.'!C121</f>
        <v>0</v>
      </c>
      <c r="D123" s="703"/>
      <c r="E123" s="703"/>
      <c r="F123" s="703"/>
      <c r="G123" s="703"/>
      <c r="H123" s="703"/>
      <c r="I123" s="397"/>
      <c r="J123" s="680">
        <f t="shared" si="33"/>
        <v>0</v>
      </c>
      <c r="K123" s="681">
        <f t="shared" si="34"/>
        <v>0</v>
      </c>
    </row>
    <row r="124" spans="1:11" ht="12" customHeight="1" x14ac:dyDescent="0.3">
      <c r="A124" s="1194" t="s">
        <v>105</v>
      </c>
      <c r="B124" s="1177" t="s">
        <v>186</v>
      </c>
      <c r="C124" s="1382">
        <f>'KV_1.3.sz.mell.'!C122</f>
        <v>0</v>
      </c>
      <c r="D124" s="704"/>
      <c r="E124" s="704"/>
      <c r="F124" s="704"/>
      <c r="G124" s="704"/>
      <c r="H124" s="704"/>
      <c r="I124" s="396"/>
      <c r="J124" s="698">
        <f t="shared" si="33"/>
        <v>0</v>
      </c>
      <c r="K124" s="699">
        <f t="shared" si="34"/>
        <v>0</v>
      </c>
    </row>
    <row r="125" spans="1:11" ht="12" customHeight="1" x14ac:dyDescent="0.3">
      <c r="A125" s="1194" t="s">
        <v>106</v>
      </c>
      <c r="B125" s="1177" t="s">
        <v>364</v>
      </c>
      <c r="C125" s="1382">
        <f>'KV_1.3.sz.mell.'!C123</f>
        <v>0</v>
      </c>
      <c r="D125" s="704"/>
      <c r="E125" s="704"/>
      <c r="F125" s="704"/>
      <c r="G125" s="704"/>
      <c r="H125" s="704"/>
      <c r="I125" s="396"/>
      <c r="J125" s="698">
        <f t="shared" si="33"/>
        <v>0</v>
      </c>
      <c r="K125" s="699">
        <f t="shared" si="34"/>
        <v>0</v>
      </c>
    </row>
    <row r="126" spans="1:11" ht="12" customHeight="1" x14ac:dyDescent="0.3">
      <c r="A126" s="1194" t="s">
        <v>107</v>
      </c>
      <c r="B126" s="1200" t="s">
        <v>231</v>
      </c>
      <c r="C126" s="1382">
        <f>'KV_1.3.sz.mell.'!C124</f>
        <v>0</v>
      </c>
      <c r="D126" s="704"/>
      <c r="E126" s="704"/>
      <c r="F126" s="704"/>
      <c r="G126" s="704"/>
      <c r="H126" s="704"/>
      <c r="I126" s="396"/>
      <c r="J126" s="698">
        <f t="shared" si="33"/>
        <v>0</v>
      </c>
      <c r="K126" s="699">
        <f t="shared" si="34"/>
        <v>0</v>
      </c>
    </row>
    <row r="127" spans="1:11" ht="12" customHeight="1" x14ac:dyDescent="0.3">
      <c r="A127" s="1194" t="s">
        <v>116</v>
      </c>
      <c r="B127" s="1198" t="s">
        <v>427</v>
      </c>
      <c r="C127" s="1382">
        <f>'KV_1.3.sz.mell.'!C125</f>
        <v>0</v>
      </c>
      <c r="D127" s="704"/>
      <c r="E127" s="704"/>
      <c r="F127" s="704"/>
      <c r="G127" s="704"/>
      <c r="H127" s="704"/>
      <c r="I127" s="396"/>
      <c r="J127" s="698">
        <f t="shared" si="33"/>
        <v>0</v>
      </c>
      <c r="K127" s="699">
        <f t="shared" si="34"/>
        <v>0</v>
      </c>
    </row>
    <row r="128" spans="1:11" ht="12" customHeight="1" x14ac:dyDescent="0.3">
      <c r="A128" s="1194" t="s">
        <v>118</v>
      </c>
      <c r="B128" s="1231" t="s">
        <v>369</v>
      </c>
      <c r="C128" s="1382">
        <f>'KV_1.3.sz.mell.'!C126</f>
        <v>0</v>
      </c>
      <c r="D128" s="704"/>
      <c r="E128" s="704"/>
      <c r="F128" s="704"/>
      <c r="G128" s="704"/>
      <c r="H128" s="704"/>
      <c r="I128" s="396"/>
      <c r="J128" s="698">
        <f t="shared" si="33"/>
        <v>0</v>
      </c>
      <c r="K128" s="699">
        <f t="shared" si="34"/>
        <v>0</v>
      </c>
    </row>
    <row r="129" spans="1:11" x14ac:dyDescent="0.3">
      <c r="A129" s="1194" t="s">
        <v>187</v>
      </c>
      <c r="B129" s="1228" t="s">
        <v>352</v>
      </c>
      <c r="C129" s="1382">
        <f>'KV_1.3.sz.mell.'!C127</f>
        <v>0</v>
      </c>
      <c r="D129" s="704"/>
      <c r="E129" s="704"/>
      <c r="F129" s="704"/>
      <c r="G129" s="704"/>
      <c r="H129" s="704"/>
      <c r="I129" s="396"/>
      <c r="J129" s="698">
        <f t="shared" si="33"/>
        <v>0</v>
      </c>
      <c r="K129" s="699">
        <f t="shared" si="34"/>
        <v>0</v>
      </c>
    </row>
    <row r="130" spans="1:11" ht="12" customHeight="1" x14ac:dyDescent="0.3">
      <c r="A130" s="1194" t="s">
        <v>188</v>
      </c>
      <c r="B130" s="1228" t="s">
        <v>368</v>
      </c>
      <c r="C130" s="1382">
        <f>'KV_1.3.sz.mell.'!C128</f>
        <v>0</v>
      </c>
      <c r="D130" s="704"/>
      <c r="E130" s="704"/>
      <c r="F130" s="704"/>
      <c r="G130" s="704"/>
      <c r="H130" s="704"/>
      <c r="I130" s="396"/>
      <c r="J130" s="698">
        <f t="shared" si="33"/>
        <v>0</v>
      </c>
      <c r="K130" s="699">
        <f t="shared" si="34"/>
        <v>0</v>
      </c>
    </row>
    <row r="131" spans="1:11" ht="12" customHeight="1" x14ac:dyDescent="0.3">
      <c r="A131" s="1194" t="s">
        <v>189</v>
      </c>
      <c r="B131" s="1228" t="s">
        <v>367</v>
      </c>
      <c r="C131" s="1382">
        <f>'KV_1.3.sz.mell.'!C129</f>
        <v>0</v>
      </c>
      <c r="D131" s="704"/>
      <c r="E131" s="704"/>
      <c r="F131" s="704"/>
      <c r="G131" s="704"/>
      <c r="H131" s="704"/>
      <c r="I131" s="396"/>
      <c r="J131" s="698">
        <f t="shared" si="33"/>
        <v>0</v>
      </c>
      <c r="K131" s="699">
        <f t="shared" si="34"/>
        <v>0</v>
      </c>
    </row>
    <row r="132" spans="1:11" ht="12" customHeight="1" x14ac:dyDescent="0.3">
      <c r="A132" s="1194" t="s">
        <v>360</v>
      </c>
      <c r="B132" s="1228" t="s">
        <v>355</v>
      </c>
      <c r="C132" s="1382">
        <f>'KV_1.3.sz.mell.'!C130</f>
        <v>0</v>
      </c>
      <c r="D132" s="704"/>
      <c r="E132" s="704"/>
      <c r="F132" s="704"/>
      <c r="G132" s="704"/>
      <c r="H132" s="704"/>
      <c r="I132" s="396"/>
      <c r="J132" s="698">
        <f t="shared" si="33"/>
        <v>0</v>
      </c>
      <c r="K132" s="699">
        <f t="shared" si="34"/>
        <v>0</v>
      </c>
    </row>
    <row r="133" spans="1:11" ht="12" customHeight="1" x14ac:dyDescent="0.3">
      <c r="A133" s="1194" t="s">
        <v>361</v>
      </c>
      <c r="B133" s="1228" t="s">
        <v>366</v>
      </c>
      <c r="C133" s="1382">
        <f>'KV_1.3.sz.mell.'!C131</f>
        <v>0</v>
      </c>
      <c r="D133" s="704"/>
      <c r="E133" s="704"/>
      <c r="F133" s="704"/>
      <c r="G133" s="704"/>
      <c r="H133" s="704"/>
      <c r="I133" s="396"/>
      <c r="J133" s="698">
        <f t="shared" si="33"/>
        <v>0</v>
      </c>
      <c r="K133" s="699">
        <f t="shared" si="34"/>
        <v>0</v>
      </c>
    </row>
    <row r="134" spans="1:11" ht="16.2" thickBot="1" x14ac:dyDescent="0.35">
      <c r="A134" s="1229" t="s">
        <v>362</v>
      </c>
      <c r="B134" s="1228" t="s">
        <v>365</v>
      </c>
      <c r="C134" s="1383">
        <f>'KV_1.3.sz.mell.'!C132</f>
        <v>0</v>
      </c>
      <c r="D134" s="705"/>
      <c r="E134" s="705"/>
      <c r="F134" s="705"/>
      <c r="G134" s="705"/>
      <c r="H134" s="705"/>
      <c r="I134" s="398"/>
      <c r="J134" s="700">
        <f t="shared" si="33"/>
        <v>0</v>
      </c>
      <c r="K134" s="701">
        <f t="shared" si="34"/>
        <v>0</v>
      </c>
    </row>
    <row r="135" spans="1:11" ht="12" customHeight="1" thickBot="1" x14ac:dyDescent="0.35">
      <c r="A135" s="1192" t="s">
        <v>20</v>
      </c>
      <c r="B135" s="1178" t="s">
        <v>447</v>
      </c>
      <c r="C135" s="706">
        <f>'KV_1.3.sz.mell.'!C133</f>
        <v>0</v>
      </c>
      <c r="D135" s="706">
        <f t="shared" ref="D135:K135" si="35">+D100+D121</f>
        <v>0</v>
      </c>
      <c r="E135" s="706">
        <f t="shared" si="35"/>
        <v>0</v>
      </c>
      <c r="F135" s="706">
        <f t="shared" si="35"/>
        <v>0</v>
      </c>
      <c r="G135" s="706">
        <f t="shared" si="35"/>
        <v>0</v>
      </c>
      <c r="H135" s="706">
        <f t="shared" si="35"/>
        <v>0</v>
      </c>
      <c r="I135" s="395">
        <f t="shared" si="35"/>
        <v>0</v>
      </c>
      <c r="J135" s="395">
        <f t="shared" si="35"/>
        <v>0</v>
      </c>
      <c r="K135" s="263">
        <f t="shared" si="35"/>
        <v>0</v>
      </c>
    </row>
    <row r="136" spans="1:11" ht="12" customHeight="1" thickBot="1" x14ac:dyDescent="0.35">
      <c r="A136" s="1192" t="s">
        <v>21</v>
      </c>
      <c r="B136" s="1178" t="s">
        <v>740</v>
      </c>
      <c r="C136" s="706">
        <f>'KV_1.3.sz.mell.'!C134</f>
        <v>0</v>
      </c>
      <c r="D136" s="706">
        <f t="shared" ref="D136:K136" si="36">+D137+D138+D139</f>
        <v>0</v>
      </c>
      <c r="E136" s="706">
        <f t="shared" si="36"/>
        <v>0</v>
      </c>
      <c r="F136" s="706">
        <f t="shared" si="36"/>
        <v>0</v>
      </c>
      <c r="G136" s="706">
        <f t="shared" si="36"/>
        <v>0</v>
      </c>
      <c r="H136" s="706">
        <f t="shared" si="36"/>
        <v>0</v>
      </c>
      <c r="I136" s="395">
        <f t="shared" si="36"/>
        <v>0</v>
      </c>
      <c r="J136" s="395">
        <f t="shared" si="36"/>
        <v>0</v>
      </c>
      <c r="K136" s="263">
        <f t="shared" si="36"/>
        <v>0</v>
      </c>
    </row>
    <row r="137" spans="1:11" ht="12" customHeight="1" x14ac:dyDescent="0.3">
      <c r="A137" s="1194" t="s">
        <v>267</v>
      </c>
      <c r="B137" s="1177" t="s">
        <v>455</v>
      </c>
      <c r="C137" s="1382">
        <f>'KV_1.3.sz.mell.'!C135</f>
        <v>0</v>
      </c>
      <c r="D137" s="704"/>
      <c r="E137" s="704"/>
      <c r="F137" s="704"/>
      <c r="G137" s="704"/>
      <c r="H137" s="704"/>
      <c r="I137" s="396"/>
      <c r="J137" s="680">
        <f>D137+E137+F137+G137+H137+I137</f>
        <v>0</v>
      </c>
      <c r="K137" s="699">
        <f>C137+J137</f>
        <v>0</v>
      </c>
    </row>
    <row r="138" spans="1:11" ht="12" customHeight="1" x14ac:dyDescent="0.3">
      <c r="A138" s="1194" t="s">
        <v>268</v>
      </c>
      <c r="B138" s="1177" t="s">
        <v>456</v>
      </c>
      <c r="C138" s="1382">
        <f>'KV_1.3.sz.mell.'!C136</f>
        <v>0</v>
      </c>
      <c r="D138" s="704"/>
      <c r="E138" s="704"/>
      <c r="F138" s="704"/>
      <c r="G138" s="704"/>
      <c r="H138" s="704"/>
      <c r="I138" s="396"/>
      <c r="J138" s="680">
        <f>D138+E138+F138+G138+H138+I138</f>
        <v>0</v>
      </c>
      <c r="K138" s="699">
        <f>C138+J138</f>
        <v>0</v>
      </c>
    </row>
    <row r="139" spans="1:11" ht="12" customHeight="1" thickBot="1" x14ac:dyDescent="0.35">
      <c r="A139" s="1229" t="s">
        <v>269</v>
      </c>
      <c r="B139" s="1177" t="s">
        <v>457</v>
      </c>
      <c r="C139" s="1382">
        <f>'KV_1.3.sz.mell.'!C137</f>
        <v>0</v>
      </c>
      <c r="D139" s="704"/>
      <c r="E139" s="704"/>
      <c r="F139" s="704"/>
      <c r="G139" s="704"/>
      <c r="H139" s="704"/>
      <c r="I139" s="396"/>
      <c r="J139" s="680">
        <f>D139+E139+F139+G139+H139+I139</f>
        <v>0</v>
      </c>
      <c r="K139" s="699">
        <f>C139+J139</f>
        <v>0</v>
      </c>
    </row>
    <row r="140" spans="1:11" ht="12" customHeight="1" thickBot="1" x14ac:dyDescent="0.35">
      <c r="A140" s="1192" t="s">
        <v>22</v>
      </c>
      <c r="B140" s="1178" t="s">
        <v>449</v>
      </c>
      <c r="C140" s="706">
        <f>'KV_1.3.sz.mell.'!C138</f>
        <v>0</v>
      </c>
      <c r="D140" s="706">
        <f t="shared" ref="D140:K140" si="37">SUM(D141:D146)</f>
        <v>0</v>
      </c>
      <c r="E140" s="706">
        <f t="shared" si="37"/>
        <v>0</v>
      </c>
      <c r="F140" s="706">
        <f t="shared" si="37"/>
        <v>0</v>
      </c>
      <c r="G140" s="706">
        <f t="shared" si="37"/>
        <v>0</v>
      </c>
      <c r="H140" s="706">
        <f t="shared" si="37"/>
        <v>0</v>
      </c>
      <c r="I140" s="395">
        <f t="shared" si="37"/>
        <v>0</v>
      </c>
      <c r="J140" s="395">
        <f t="shared" si="37"/>
        <v>0</v>
      </c>
      <c r="K140" s="263">
        <f t="shared" si="37"/>
        <v>0</v>
      </c>
    </row>
    <row r="141" spans="1:11" ht="12" customHeight="1" x14ac:dyDescent="0.3">
      <c r="A141" s="1194" t="s">
        <v>90</v>
      </c>
      <c r="B141" s="1176" t="s">
        <v>458</v>
      </c>
      <c r="C141" s="1382">
        <f>'KV_1.3.sz.mell.'!C139</f>
        <v>0</v>
      </c>
      <c r="D141" s="704"/>
      <c r="E141" s="704"/>
      <c r="F141" s="704"/>
      <c r="G141" s="704"/>
      <c r="H141" s="704"/>
      <c r="I141" s="396"/>
      <c r="J141" s="698">
        <f t="shared" ref="J141:J146" si="38">D141+E141+F141+G141+H141+I141</f>
        <v>0</v>
      </c>
      <c r="K141" s="699">
        <f t="shared" ref="K141:K146" si="39">C141+J141</f>
        <v>0</v>
      </c>
    </row>
    <row r="142" spans="1:11" ht="12" customHeight="1" x14ac:dyDescent="0.3">
      <c r="A142" s="1194" t="s">
        <v>91</v>
      </c>
      <c r="B142" s="1176" t="s">
        <v>450</v>
      </c>
      <c r="C142" s="1382">
        <f>'KV_1.3.sz.mell.'!C140</f>
        <v>0</v>
      </c>
      <c r="D142" s="704"/>
      <c r="E142" s="704"/>
      <c r="F142" s="704"/>
      <c r="G142" s="704"/>
      <c r="H142" s="704"/>
      <c r="I142" s="396"/>
      <c r="J142" s="698">
        <f t="shared" si="38"/>
        <v>0</v>
      </c>
      <c r="K142" s="699">
        <f t="shared" si="39"/>
        <v>0</v>
      </c>
    </row>
    <row r="143" spans="1:11" ht="12" customHeight="1" x14ac:dyDescent="0.3">
      <c r="A143" s="1194" t="s">
        <v>92</v>
      </c>
      <c r="B143" s="1176" t="s">
        <v>451</v>
      </c>
      <c r="C143" s="1382">
        <f>'KV_1.3.sz.mell.'!C141</f>
        <v>0</v>
      </c>
      <c r="D143" s="704"/>
      <c r="E143" s="704"/>
      <c r="F143" s="704"/>
      <c r="G143" s="704"/>
      <c r="H143" s="704"/>
      <c r="I143" s="396"/>
      <c r="J143" s="698">
        <f t="shared" si="38"/>
        <v>0</v>
      </c>
      <c r="K143" s="699">
        <f t="shared" si="39"/>
        <v>0</v>
      </c>
    </row>
    <row r="144" spans="1:11" ht="12" customHeight="1" x14ac:dyDescent="0.3">
      <c r="A144" s="1194" t="s">
        <v>174</v>
      </c>
      <c r="B144" s="1176" t="s">
        <v>452</v>
      </c>
      <c r="C144" s="1382">
        <f>'KV_1.3.sz.mell.'!C142</f>
        <v>0</v>
      </c>
      <c r="D144" s="704"/>
      <c r="E144" s="704"/>
      <c r="F144" s="704"/>
      <c r="G144" s="704"/>
      <c r="H144" s="704"/>
      <c r="I144" s="396"/>
      <c r="J144" s="698">
        <f t="shared" si="38"/>
        <v>0</v>
      </c>
      <c r="K144" s="699">
        <f t="shared" si="39"/>
        <v>0</v>
      </c>
    </row>
    <row r="145" spans="1:15" ht="12" customHeight="1" x14ac:dyDescent="0.3">
      <c r="A145" s="1194" t="s">
        <v>175</v>
      </c>
      <c r="B145" s="1176" t="s">
        <v>453</v>
      </c>
      <c r="C145" s="1382">
        <f>'KV_1.3.sz.mell.'!C143</f>
        <v>0</v>
      </c>
      <c r="D145" s="704"/>
      <c r="E145" s="704"/>
      <c r="F145" s="704"/>
      <c r="G145" s="704"/>
      <c r="H145" s="704"/>
      <c r="I145" s="396"/>
      <c r="J145" s="698">
        <f t="shared" si="38"/>
        <v>0</v>
      </c>
      <c r="K145" s="699">
        <f t="shared" si="39"/>
        <v>0</v>
      </c>
    </row>
    <row r="146" spans="1:15" ht="12" customHeight="1" thickBot="1" x14ac:dyDescent="0.35">
      <c r="A146" s="1229" t="s">
        <v>176</v>
      </c>
      <c r="B146" s="1176" t="s">
        <v>454</v>
      </c>
      <c r="C146" s="1382">
        <f>'KV_1.3.sz.mell.'!C144</f>
        <v>0</v>
      </c>
      <c r="D146" s="704"/>
      <c r="E146" s="704"/>
      <c r="F146" s="704"/>
      <c r="G146" s="704"/>
      <c r="H146" s="704"/>
      <c r="I146" s="396"/>
      <c r="J146" s="698">
        <f t="shared" si="38"/>
        <v>0</v>
      </c>
      <c r="K146" s="699">
        <f t="shared" si="39"/>
        <v>0</v>
      </c>
    </row>
    <row r="147" spans="1:15" ht="12" customHeight="1" thickBot="1" x14ac:dyDescent="0.35">
      <c r="A147" s="1192" t="s">
        <v>23</v>
      </c>
      <c r="B147" s="1178" t="s">
        <v>462</v>
      </c>
      <c r="C147" s="707">
        <f>'KV_1.3.sz.mell.'!C145</f>
        <v>0</v>
      </c>
      <c r="D147" s="707">
        <f t="shared" ref="D147:K147" si="40">+D148+D149+D150+D151</f>
        <v>0</v>
      </c>
      <c r="E147" s="707">
        <f t="shared" si="40"/>
        <v>0</v>
      </c>
      <c r="F147" s="707">
        <f t="shared" si="40"/>
        <v>0</v>
      </c>
      <c r="G147" s="707">
        <f t="shared" si="40"/>
        <v>0</v>
      </c>
      <c r="H147" s="707">
        <f t="shared" si="40"/>
        <v>0</v>
      </c>
      <c r="I147" s="402">
        <f t="shared" si="40"/>
        <v>0</v>
      </c>
      <c r="J147" s="402">
        <f t="shared" si="40"/>
        <v>0</v>
      </c>
      <c r="K147" s="444">
        <f t="shared" si="40"/>
        <v>0</v>
      </c>
    </row>
    <row r="148" spans="1:15" ht="12" customHeight="1" x14ac:dyDescent="0.3">
      <c r="A148" s="1194" t="s">
        <v>93</v>
      </c>
      <c r="B148" s="1176" t="s">
        <v>370</v>
      </c>
      <c r="C148" s="1382">
        <f>'KV_1.3.sz.mell.'!C146</f>
        <v>0</v>
      </c>
      <c r="D148" s="704"/>
      <c r="E148" s="704"/>
      <c r="F148" s="704"/>
      <c r="G148" s="704"/>
      <c r="H148" s="704"/>
      <c r="I148" s="396"/>
      <c r="J148" s="698">
        <f>D148+E148+F148+G148+H148+I148</f>
        <v>0</v>
      </c>
      <c r="K148" s="699">
        <f>C148+J148</f>
        <v>0</v>
      </c>
    </row>
    <row r="149" spans="1:15" ht="12" customHeight="1" x14ac:dyDescent="0.3">
      <c r="A149" s="1194" t="s">
        <v>94</v>
      </c>
      <c r="B149" s="1176" t="s">
        <v>371</v>
      </c>
      <c r="C149" s="1382">
        <f>'KV_1.3.sz.mell.'!C147</f>
        <v>0</v>
      </c>
      <c r="D149" s="704"/>
      <c r="E149" s="704"/>
      <c r="F149" s="704"/>
      <c r="G149" s="704"/>
      <c r="H149" s="704"/>
      <c r="I149" s="396"/>
      <c r="J149" s="698">
        <f>D149+E149+F149+G149+H149+I149</f>
        <v>0</v>
      </c>
      <c r="K149" s="699">
        <f>C149+J149</f>
        <v>0</v>
      </c>
    </row>
    <row r="150" spans="1:15" ht="12" customHeight="1" x14ac:dyDescent="0.3">
      <c r="A150" s="1194" t="s">
        <v>287</v>
      </c>
      <c r="B150" s="1176" t="s">
        <v>463</v>
      </c>
      <c r="C150" s="1382">
        <f>'KV_1.3.sz.mell.'!C148</f>
        <v>0</v>
      </c>
      <c r="D150" s="704"/>
      <c r="E150" s="704"/>
      <c r="F150" s="704"/>
      <c r="G150" s="704"/>
      <c r="H150" s="704"/>
      <c r="I150" s="396"/>
      <c r="J150" s="698">
        <f>D150+E150+F150+G150+H150+I150</f>
        <v>0</v>
      </c>
      <c r="K150" s="699">
        <f>C150+J150</f>
        <v>0</v>
      </c>
    </row>
    <row r="151" spans="1:15" ht="12" customHeight="1" thickBot="1" x14ac:dyDescent="0.35">
      <c r="A151" s="1229" t="s">
        <v>288</v>
      </c>
      <c r="B151" s="1173" t="s">
        <v>389</v>
      </c>
      <c r="C151" s="1382">
        <f>'KV_1.3.sz.mell.'!C149</f>
        <v>0</v>
      </c>
      <c r="D151" s="704"/>
      <c r="E151" s="704"/>
      <c r="F151" s="704"/>
      <c r="G151" s="704"/>
      <c r="H151" s="704"/>
      <c r="I151" s="396"/>
      <c r="J151" s="698">
        <f>D151+E151+F151+G151+H151+I151</f>
        <v>0</v>
      </c>
      <c r="K151" s="699">
        <f>C151+J151</f>
        <v>0</v>
      </c>
    </row>
    <row r="152" spans="1:15" ht="12" customHeight="1" thickBot="1" x14ac:dyDescent="0.35">
      <c r="A152" s="1192" t="s">
        <v>24</v>
      </c>
      <c r="B152" s="1178" t="s">
        <v>464</v>
      </c>
      <c r="C152" s="708">
        <f>'KV_1.3.sz.mell.'!C150</f>
        <v>0</v>
      </c>
      <c r="D152" s="708">
        <f t="shared" ref="D152:K152" si="41">SUM(D153:D157)</f>
        <v>0</v>
      </c>
      <c r="E152" s="708">
        <f t="shared" si="41"/>
        <v>0</v>
      </c>
      <c r="F152" s="708">
        <f t="shared" si="41"/>
        <v>0</v>
      </c>
      <c r="G152" s="708">
        <f t="shared" si="41"/>
        <v>0</v>
      </c>
      <c r="H152" s="708">
        <f t="shared" si="41"/>
        <v>0</v>
      </c>
      <c r="I152" s="497">
        <f t="shared" si="41"/>
        <v>0</v>
      </c>
      <c r="J152" s="497">
        <f t="shared" si="41"/>
        <v>0</v>
      </c>
      <c r="K152" s="491">
        <f t="shared" si="41"/>
        <v>0</v>
      </c>
    </row>
    <row r="153" spans="1:15" ht="12" customHeight="1" x14ac:dyDescent="0.3">
      <c r="A153" s="1194" t="s">
        <v>95</v>
      </c>
      <c r="B153" s="1176" t="s">
        <v>459</v>
      </c>
      <c r="C153" s="1382">
        <f>'KV_1.3.sz.mell.'!C151</f>
        <v>0</v>
      </c>
      <c r="D153" s="704"/>
      <c r="E153" s="704"/>
      <c r="F153" s="704"/>
      <c r="G153" s="704"/>
      <c r="H153" s="704"/>
      <c r="I153" s="396"/>
      <c r="J153" s="698">
        <f t="shared" ref="J153:J159" si="42">D153+E153+F153+G153+H153+I153</f>
        <v>0</v>
      </c>
      <c r="K153" s="699">
        <f t="shared" ref="K153:K159" si="43">C153+J153</f>
        <v>0</v>
      </c>
    </row>
    <row r="154" spans="1:15" ht="12" customHeight="1" x14ac:dyDescent="0.3">
      <c r="A154" s="1194" t="s">
        <v>96</v>
      </c>
      <c r="B154" s="1176" t="s">
        <v>466</v>
      </c>
      <c r="C154" s="1382">
        <f>'KV_1.3.sz.mell.'!C152</f>
        <v>0</v>
      </c>
      <c r="D154" s="704"/>
      <c r="E154" s="704"/>
      <c r="F154" s="704"/>
      <c r="G154" s="704"/>
      <c r="H154" s="704"/>
      <c r="I154" s="396"/>
      <c r="J154" s="698">
        <f t="shared" si="42"/>
        <v>0</v>
      </c>
      <c r="K154" s="699">
        <f t="shared" si="43"/>
        <v>0</v>
      </c>
    </row>
    <row r="155" spans="1:15" ht="12" customHeight="1" x14ac:dyDescent="0.3">
      <c r="A155" s="1194" t="s">
        <v>299</v>
      </c>
      <c r="B155" s="1176" t="s">
        <v>461</v>
      </c>
      <c r="C155" s="1382">
        <f>'KV_1.3.sz.mell.'!C153</f>
        <v>0</v>
      </c>
      <c r="D155" s="704"/>
      <c r="E155" s="704"/>
      <c r="F155" s="704"/>
      <c r="G155" s="704"/>
      <c r="H155" s="704"/>
      <c r="I155" s="396"/>
      <c r="J155" s="698">
        <f t="shared" si="42"/>
        <v>0</v>
      </c>
      <c r="K155" s="699">
        <f t="shared" si="43"/>
        <v>0</v>
      </c>
    </row>
    <row r="156" spans="1:15" ht="12" customHeight="1" x14ac:dyDescent="0.3">
      <c r="A156" s="1194" t="s">
        <v>300</v>
      </c>
      <c r="B156" s="1176" t="s">
        <v>467</v>
      </c>
      <c r="C156" s="1382">
        <f>'KV_1.3.sz.mell.'!C154</f>
        <v>0</v>
      </c>
      <c r="D156" s="704"/>
      <c r="E156" s="704"/>
      <c r="F156" s="704"/>
      <c r="G156" s="704"/>
      <c r="H156" s="704"/>
      <c r="I156" s="396"/>
      <c r="J156" s="698">
        <f t="shared" si="42"/>
        <v>0</v>
      </c>
      <c r="K156" s="699">
        <f t="shared" si="43"/>
        <v>0</v>
      </c>
    </row>
    <row r="157" spans="1:15" ht="12" customHeight="1" thickBot="1" x14ac:dyDescent="0.35">
      <c r="A157" s="1194" t="s">
        <v>465</v>
      </c>
      <c r="B157" s="1176" t="s">
        <v>468</v>
      </c>
      <c r="C157" s="1382">
        <f>'KV_1.3.sz.mell.'!C155</f>
        <v>0</v>
      </c>
      <c r="D157" s="704"/>
      <c r="E157" s="705"/>
      <c r="F157" s="705"/>
      <c r="G157" s="705"/>
      <c r="H157" s="705"/>
      <c r="I157" s="398"/>
      <c r="J157" s="700">
        <f t="shared" si="42"/>
        <v>0</v>
      </c>
      <c r="K157" s="701">
        <f t="shared" si="43"/>
        <v>0</v>
      </c>
    </row>
    <row r="158" spans="1:15" ht="12" customHeight="1" thickBot="1" x14ac:dyDescent="0.35">
      <c r="A158" s="1192" t="s">
        <v>25</v>
      </c>
      <c r="B158" s="1178" t="s">
        <v>469</v>
      </c>
      <c r="C158" s="708">
        <f>'KV_1.3.sz.mell.'!C156</f>
        <v>0</v>
      </c>
      <c r="D158" s="709"/>
      <c r="E158" s="709"/>
      <c r="F158" s="709"/>
      <c r="G158" s="709"/>
      <c r="H158" s="709"/>
      <c r="I158" s="498"/>
      <c r="J158" s="497">
        <f t="shared" si="42"/>
        <v>0</v>
      </c>
      <c r="K158" s="710">
        <f t="shared" si="43"/>
        <v>0</v>
      </c>
    </row>
    <row r="159" spans="1:15" ht="12" customHeight="1" thickBot="1" x14ac:dyDescent="0.35">
      <c r="A159" s="1192" t="s">
        <v>26</v>
      </c>
      <c r="B159" s="1178" t="s">
        <v>470</v>
      </c>
      <c r="C159" s="708">
        <f>'KV_1.3.sz.mell.'!C157</f>
        <v>0</v>
      </c>
      <c r="D159" s="709"/>
      <c r="E159" s="711"/>
      <c r="F159" s="711"/>
      <c r="G159" s="711"/>
      <c r="H159" s="711"/>
      <c r="I159" s="712"/>
      <c r="J159" s="713">
        <f t="shared" si="42"/>
        <v>0</v>
      </c>
      <c r="K159" s="681">
        <f t="shared" si="43"/>
        <v>0</v>
      </c>
    </row>
    <row r="160" spans="1:15" ht="15.15" customHeight="1" thickBot="1" x14ac:dyDescent="0.35">
      <c r="A160" s="1192" t="s">
        <v>27</v>
      </c>
      <c r="B160" s="1178" t="s">
        <v>472</v>
      </c>
      <c r="C160" s="714">
        <f>'KV_1.3.sz.mell.'!C158</f>
        <v>0</v>
      </c>
      <c r="D160" s="714">
        <f t="shared" ref="D160:K160" si="44">+D136+D140+D147+D152+D158+D159</f>
        <v>0</v>
      </c>
      <c r="E160" s="714">
        <f t="shared" si="44"/>
        <v>0</v>
      </c>
      <c r="F160" s="714">
        <f t="shared" si="44"/>
        <v>0</v>
      </c>
      <c r="G160" s="714">
        <f t="shared" si="44"/>
        <v>0</v>
      </c>
      <c r="H160" s="714">
        <f t="shared" si="44"/>
        <v>0</v>
      </c>
      <c r="I160" s="499">
        <f t="shared" si="44"/>
        <v>0</v>
      </c>
      <c r="J160" s="499">
        <f t="shared" si="44"/>
        <v>0</v>
      </c>
      <c r="K160" s="493">
        <f t="shared" si="44"/>
        <v>0</v>
      </c>
      <c r="L160" s="1264"/>
      <c r="M160" s="1265"/>
      <c r="N160" s="1265"/>
      <c r="O160" s="1265"/>
    </row>
    <row r="161" spans="1:11" s="1217" customFormat="1" ht="12.9" customHeight="1" thickBot="1" x14ac:dyDescent="0.3">
      <c r="A161" s="1232" t="s">
        <v>28</v>
      </c>
      <c r="B161" s="1233" t="s">
        <v>471</v>
      </c>
      <c r="C161" s="714">
        <f>'KV_1.3.sz.mell.'!C159</f>
        <v>0</v>
      </c>
      <c r="D161" s="714">
        <f t="shared" ref="D161:K161" si="45">+D135+D160</f>
        <v>0</v>
      </c>
      <c r="E161" s="714">
        <f t="shared" si="45"/>
        <v>0</v>
      </c>
      <c r="F161" s="714">
        <f t="shared" si="45"/>
        <v>0</v>
      </c>
      <c r="G161" s="714">
        <f t="shared" si="45"/>
        <v>0</v>
      </c>
      <c r="H161" s="714">
        <f t="shared" si="45"/>
        <v>0</v>
      </c>
      <c r="I161" s="499">
        <f t="shared" si="45"/>
        <v>0</v>
      </c>
      <c r="J161" s="499">
        <f t="shared" si="45"/>
        <v>0</v>
      </c>
      <c r="K161" s="493">
        <f t="shared" si="45"/>
        <v>0</v>
      </c>
    </row>
    <row r="162" spans="1:11" ht="14.1" customHeight="1" x14ac:dyDescent="0.3">
      <c r="C162" s="662">
        <f>'KV_1.3.sz.mell.'!C160</f>
        <v>0</v>
      </c>
      <c r="D162" s="662"/>
      <c r="E162" s="662"/>
      <c r="F162" s="662"/>
      <c r="G162" s="662"/>
      <c r="H162" s="662"/>
      <c r="I162" s="662"/>
      <c r="J162" s="662"/>
      <c r="K162" s="662">
        <f>K93-K161</f>
        <v>0</v>
      </c>
    </row>
    <row r="163" spans="1:11" x14ac:dyDescent="0.3">
      <c r="A163" s="1669" t="s">
        <v>372</v>
      </c>
      <c r="B163" s="1669"/>
      <c r="C163" s="1669"/>
      <c r="D163" s="1669"/>
      <c r="E163" s="1669"/>
      <c r="F163" s="1669"/>
      <c r="G163" s="1669"/>
      <c r="H163" s="1669"/>
      <c r="I163" s="1669"/>
      <c r="J163" s="1669"/>
      <c r="K163" s="1669"/>
    </row>
    <row r="164" spans="1:11" ht="15.15" customHeight="1" thickBot="1" x14ac:dyDescent="0.35">
      <c r="A164" s="1544" t="s">
        <v>153</v>
      </c>
      <c r="B164" s="1544"/>
      <c r="C164" s="1267"/>
      <c r="K164" s="1267" t="str">
        <f>K96</f>
        <v>Forintban!</v>
      </c>
    </row>
    <row r="165" spans="1:11" ht="25.5" customHeight="1" thickBot="1" x14ac:dyDescent="0.35">
      <c r="A165" s="1192">
        <v>1</v>
      </c>
      <c r="B165" s="1268" t="s">
        <v>473</v>
      </c>
      <c r="C165" s="717">
        <f>+C68-C135</f>
        <v>0</v>
      </c>
      <c r="D165" s="395">
        <f t="shared" ref="D165:K165" si="46">+D68-D135</f>
        <v>0</v>
      </c>
      <c r="E165" s="395">
        <f t="shared" si="46"/>
        <v>0</v>
      </c>
      <c r="F165" s="395">
        <f t="shared" si="46"/>
        <v>0</v>
      </c>
      <c r="G165" s="395">
        <f t="shared" si="46"/>
        <v>0</v>
      </c>
      <c r="H165" s="395">
        <f t="shared" si="46"/>
        <v>0</v>
      </c>
      <c r="I165" s="395">
        <f t="shared" si="46"/>
        <v>0</v>
      </c>
      <c r="J165" s="395">
        <f t="shared" si="46"/>
        <v>0</v>
      </c>
      <c r="K165" s="263">
        <f t="shared" si="46"/>
        <v>0</v>
      </c>
    </row>
    <row r="166" spans="1:11" ht="32.4" customHeight="1" thickBot="1" x14ac:dyDescent="0.35">
      <c r="A166" s="1192" t="s">
        <v>19</v>
      </c>
      <c r="B166" s="1268" t="s">
        <v>479</v>
      </c>
      <c r="C166" s="395">
        <f>+C92-C160</f>
        <v>0</v>
      </c>
      <c r="D166" s="395">
        <f t="shared" ref="D166:K166" si="47">+D92-D160</f>
        <v>0</v>
      </c>
      <c r="E166" s="395">
        <f t="shared" si="47"/>
        <v>0</v>
      </c>
      <c r="F166" s="395">
        <f t="shared" si="47"/>
        <v>0</v>
      </c>
      <c r="G166" s="395">
        <f t="shared" si="47"/>
        <v>0</v>
      </c>
      <c r="H166" s="395">
        <f t="shared" si="47"/>
        <v>0</v>
      </c>
      <c r="I166" s="395">
        <f t="shared" si="47"/>
        <v>0</v>
      </c>
      <c r="J166" s="395">
        <f t="shared" si="47"/>
        <v>0</v>
      </c>
      <c r="K166" s="263">
        <f t="shared" si="47"/>
        <v>0</v>
      </c>
    </row>
  </sheetData>
  <sheetProtection sheet="1"/>
  <mergeCells count="15"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tabColor theme="3"/>
  </sheetPr>
  <dimension ref="A1:O166"/>
  <sheetViews>
    <sheetView view="pageBreakPreview" topLeftCell="A128" zoomScaleNormal="90" zoomScaleSheetLayoutView="100" workbookViewId="0">
      <selection activeCell="D10" sqref="D10"/>
    </sheetView>
  </sheetViews>
  <sheetFormatPr defaultColWidth="9.33203125" defaultRowHeight="15.6" x14ac:dyDescent="0.3"/>
  <cols>
    <col min="1" max="1" width="7.44140625" style="379" customWidth="1"/>
    <col min="2" max="2" width="59.6640625" style="379" customWidth="1"/>
    <col min="3" max="3" width="14.77734375" style="380" customWidth="1"/>
    <col min="4" max="11" width="14.77734375" style="410" customWidth="1"/>
    <col min="12" max="16384" width="9.33203125" style="410"/>
  </cols>
  <sheetData>
    <row r="1" spans="1:11" x14ac:dyDescent="0.3">
      <c r="A1" s="626"/>
      <c r="B1" s="1644" t="str">
        <f>CONCATENATE("1.4. melléklet ",RM_ALAPADATOK!A7," ",RM_ALAPADATOK!B7," ",RM_ALAPADATOK!C7," ",RM_ALAPADATOK!D7," ",RM_ALAPADATOK!E7," ",RM_ALAPADATOK!F7," ",RM_ALAPADATOK!G7," ",RM_ALAPADATOK!H7)</f>
        <v>1.4. melléklet a … / 2019 ( VI. ) önkormányzati rendelethez</v>
      </c>
      <c r="C1" s="1645"/>
      <c r="D1" s="1645"/>
      <c r="E1" s="1645"/>
      <c r="F1" s="1645"/>
      <c r="G1" s="1645"/>
      <c r="H1" s="1645"/>
      <c r="I1" s="1645"/>
      <c r="J1" s="1645"/>
      <c r="K1" s="1645"/>
    </row>
    <row r="2" spans="1:11" x14ac:dyDescent="0.3">
      <c r="A2" s="626"/>
      <c r="B2" s="626"/>
      <c r="C2" s="630"/>
      <c r="D2" s="671"/>
      <c r="E2" s="671"/>
      <c r="F2" s="671"/>
      <c r="G2" s="671"/>
      <c r="H2" s="671"/>
      <c r="I2" s="671"/>
      <c r="J2" s="671"/>
      <c r="K2" s="671"/>
    </row>
    <row r="3" spans="1:11" x14ac:dyDescent="0.3">
      <c r="A3" s="1646" t="str">
        <f>CONCATENATE(RM_ALAPADATOK!A4)</f>
        <v/>
      </c>
      <c r="B3" s="1646"/>
      <c r="C3" s="1647"/>
      <c r="D3" s="1646"/>
      <c r="E3" s="1646"/>
      <c r="F3" s="1646"/>
      <c r="G3" s="1646"/>
      <c r="H3" s="1646"/>
      <c r="I3" s="1646"/>
      <c r="J3" s="1646"/>
      <c r="K3" s="1646"/>
    </row>
    <row r="4" spans="1:11" x14ac:dyDescent="0.3">
      <c r="A4" s="1646" t="s">
        <v>743</v>
      </c>
      <c r="B4" s="1646"/>
      <c r="C4" s="1647"/>
      <c r="D4" s="1646"/>
      <c r="E4" s="1646"/>
      <c r="F4" s="1646"/>
      <c r="G4" s="1646"/>
      <c r="H4" s="1646"/>
      <c r="I4" s="1646"/>
      <c r="J4" s="1646"/>
      <c r="K4" s="1646"/>
    </row>
    <row r="5" spans="1:11" x14ac:dyDescent="0.3">
      <c r="A5" s="626"/>
      <c r="B5" s="626"/>
      <c r="C5" s="630"/>
      <c r="D5" s="671"/>
      <c r="E5" s="671"/>
      <c r="F5" s="671"/>
      <c r="G5" s="671"/>
      <c r="H5" s="671"/>
      <c r="I5" s="671"/>
      <c r="J5" s="671"/>
      <c r="K5" s="671"/>
    </row>
    <row r="6" spans="1:11" ht="15.9" customHeight="1" x14ac:dyDescent="0.3">
      <c r="A6" s="1548" t="s">
        <v>15</v>
      </c>
      <c r="B6" s="1548"/>
      <c r="C6" s="1548"/>
      <c r="D6" s="1548"/>
      <c r="E6" s="1548"/>
      <c r="F6" s="1548"/>
      <c r="G6" s="1548"/>
      <c r="H6" s="1548"/>
      <c r="I6" s="1548"/>
      <c r="J6" s="1548"/>
      <c r="K6" s="1548"/>
    </row>
    <row r="7" spans="1:11" ht="15.9" customHeight="1" thickBot="1" x14ac:dyDescent="0.35">
      <c r="A7" s="1549" t="s">
        <v>151</v>
      </c>
      <c r="B7" s="1549"/>
      <c r="C7" s="672"/>
      <c r="D7" s="671"/>
      <c r="E7" s="671"/>
      <c r="F7" s="671"/>
      <c r="G7" s="671"/>
      <c r="H7" s="671"/>
      <c r="I7" s="671"/>
      <c r="J7" s="671"/>
      <c r="K7" s="672" t="s">
        <v>563</v>
      </c>
    </row>
    <row r="8" spans="1:11" x14ac:dyDescent="0.3">
      <c r="A8" s="1648" t="s">
        <v>68</v>
      </c>
      <c r="B8" s="1650" t="s">
        <v>17</v>
      </c>
      <c r="C8" s="1652" t="str">
        <f>+CONCATENATE(LEFT(RM_ÖSSZEFÜGGÉSEK!A6,4),". évi")</f>
        <v>2019. évi</v>
      </c>
      <c r="D8" s="1653"/>
      <c r="E8" s="1654"/>
      <c r="F8" s="1654"/>
      <c r="G8" s="1654"/>
      <c r="H8" s="1654"/>
      <c r="I8" s="1654"/>
      <c r="J8" s="1654"/>
      <c r="K8" s="1655"/>
    </row>
    <row r="9" spans="1:11" ht="34.799999999999997" thickBot="1" x14ac:dyDescent="0.35">
      <c r="A9" s="1649"/>
      <c r="B9" s="1651"/>
      <c r="C9" s="673" t="s">
        <v>732</v>
      </c>
      <c r="D9" s="674" t="str">
        <f>'RM_1.1.sz.mell.'!D9</f>
        <v>Módosítás</v>
      </c>
      <c r="E9" s="674" t="str">
        <f>'RM_1.1.sz.mell.'!E9</f>
        <v xml:space="preserve">… . sz. módosítás </v>
      </c>
      <c r="F9" s="674" t="str">
        <f>'RM_1.1.sz.mell.'!F9</f>
        <v xml:space="preserve">… . sz. módosítás </v>
      </c>
      <c r="G9" s="674" t="str">
        <f>'RM_1.1.sz.mell.'!G9</f>
        <v xml:space="preserve">… . sz. módosítás </v>
      </c>
      <c r="H9" s="674" t="str">
        <f>'RM_1.1.sz.mell.'!H9</f>
        <v xml:space="preserve">… . sz. módosítás </v>
      </c>
      <c r="I9" s="674" t="str">
        <f>'RM_1.1.sz.mell.'!I9</f>
        <v xml:space="preserve">… . sz. módosítás </v>
      </c>
      <c r="J9" s="675" t="str">
        <f>'RM_1.1.sz.mell.'!J9</f>
        <v>Módosítások összesen</v>
      </c>
      <c r="K9" s="676" t="str">
        <f>'RM_1.1.sz.mell.'!K9</f>
        <v>….számú módosítás utáni előirányzat</v>
      </c>
    </row>
    <row r="10" spans="1:11" s="411" customFormat="1" ht="12" customHeight="1" thickBot="1" x14ac:dyDescent="0.25">
      <c r="A10" s="406" t="s">
        <v>492</v>
      </c>
      <c r="B10" s="407" t="s">
        <v>493</v>
      </c>
      <c r="C10" s="677" t="s">
        <v>494</v>
      </c>
      <c r="D10" s="677" t="s">
        <v>496</v>
      </c>
      <c r="E10" s="678" t="s">
        <v>495</v>
      </c>
      <c r="F10" s="678" t="s">
        <v>497</v>
      </c>
      <c r="G10" s="678" t="s">
        <v>498</v>
      </c>
      <c r="H10" s="678" t="s">
        <v>499</v>
      </c>
      <c r="I10" s="678" t="s">
        <v>735</v>
      </c>
      <c r="J10" s="678" t="s">
        <v>736</v>
      </c>
      <c r="K10" s="679" t="s">
        <v>737</v>
      </c>
    </row>
    <row r="11" spans="1:11" s="412" customFormat="1" ht="12" customHeight="1" thickBot="1" x14ac:dyDescent="0.3">
      <c r="A11" s="20" t="s">
        <v>18</v>
      </c>
      <c r="B11" s="21" t="s">
        <v>251</v>
      </c>
      <c r="C11" s="395">
        <f>'KV_1.4.sz.mell.'!C10</f>
        <v>0</v>
      </c>
      <c r="D11" s="395">
        <f t="shared" ref="D11:K11" si="0">+D12+D13+D14+D15+D16+D17</f>
        <v>0</v>
      </c>
      <c r="E11" s="395">
        <f t="shared" si="0"/>
        <v>0</v>
      </c>
      <c r="F11" s="395">
        <f t="shared" si="0"/>
        <v>0</v>
      </c>
      <c r="G11" s="395">
        <f t="shared" si="0"/>
        <v>0</v>
      </c>
      <c r="H11" s="395">
        <f t="shared" si="0"/>
        <v>0</v>
      </c>
      <c r="I11" s="395">
        <f t="shared" si="0"/>
        <v>0</v>
      </c>
      <c r="J11" s="395">
        <f t="shared" si="0"/>
        <v>0</v>
      </c>
      <c r="K11" s="263">
        <f t="shared" si="0"/>
        <v>0</v>
      </c>
    </row>
    <row r="12" spans="1:11" s="412" customFormat="1" ht="12" customHeight="1" x14ac:dyDescent="0.25">
      <c r="A12" s="15" t="s">
        <v>97</v>
      </c>
      <c r="B12" s="413" t="s">
        <v>252</v>
      </c>
      <c r="C12" s="680">
        <f>'KV_1.4.sz.mell.'!C11</f>
        <v>0</v>
      </c>
      <c r="D12" s="397"/>
      <c r="E12" s="397"/>
      <c r="F12" s="397"/>
      <c r="G12" s="397"/>
      <c r="H12" s="397"/>
      <c r="I12" s="397"/>
      <c r="J12" s="680">
        <f t="shared" ref="J12:J17" si="1">D12+E12+F12+G12+H12+I12</f>
        <v>0</v>
      </c>
      <c r="K12" s="681">
        <f t="shared" ref="K12:K17" si="2">C12+J12</f>
        <v>0</v>
      </c>
    </row>
    <row r="13" spans="1:11" s="412" customFormat="1" ht="12" customHeight="1" x14ac:dyDescent="0.25">
      <c r="A13" s="14" t="s">
        <v>98</v>
      </c>
      <c r="B13" s="414" t="s">
        <v>253</v>
      </c>
      <c r="C13" s="698">
        <f>'KV_1.4.sz.mell.'!C12</f>
        <v>0</v>
      </c>
      <c r="D13" s="396"/>
      <c r="E13" s="397"/>
      <c r="F13" s="397"/>
      <c r="G13" s="397"/>
      <c r="H13" s="397"/>
      <c r="I13" s="397"/>
      <c r="J13" s="680">
        <f t="shared" si="1"/>
        <v>0</v>
      </c>
      <c r="K13" s="681">
        <f t="shared" si="2"/>
        <v>0</v>
      </c>
    </row>
    <row r="14" spans="1:11" s="412" customFormat="1" ht="12" customHeight="1" x14ac:dyDescent="0.25">
      <c r="A14" s="14" t="s">
        <v>99</v>
      </c>
      <c r="B14" s="414" t="s">
        <v>254</v>
      </c>
      <c r="C14" s="698">
        <f>'KV_1.4.sz.mell.'!C13</f>
        <v>0</v>
      </c>
      <c r="D14" s="396"/>
      <c r="E14" s="397"/>
      <c r="F14" s="397"/>
      <c r="G14" s="397"/>
      <c r="H14" s="397"/>
      <c r="I14" s="397"/>
      <c r="J14" s="680">
        <f t="shared" si="1"/>
        <v>0</v>
      </c>
      <c r="K14" s="681">
        <f t="shared" si="2"/>
        <v>0</v>
      </c>
    </row>
    <row r="15" spans="1:11" s="412" customFormat="1" ht="12" customHeight="1" x14ac:dyDescent="0.25">
      <c r="A15" s="14" t="s">
        <v>100</v>
      </c>
      <c r="B15" s="414" t="s">
        <v>255</v>
      </c>
      <c r="C15" s="698">
        <f>'KV_1.4.sz.mell.'!C14</f>
        <v>0</v>
      </c>
      <c r="D15" s="396"/>
      <c r="E15" s="397"/>
      <c r="F15" s="397"/>
      <c r="G15" s="397"/>
      <c r="H15" s="397"/>
      <c r="I15" s="397"/>
      <c r="J15" s="680">
        <f t="shared" si="1"/>
        <v>0</v>
      </c>
      <c r="K15" s="681">
        <f t="shared" si="2"/>
        <v>0</v>
      </c>
    </row>
    <row r="16" spans="1:11" s="412" customFormat="1" ht="12" customHeight="1" x14ac:dyDescent="0.25">
      <c r="A16" s="14" t="s">
        <v>147</v>
      </c>
      <c r="B16" s="292" t="s">
        <v>431</v>
      </c>
      <c r="C16" s="698">
        <f>'KV_1.4.sz.mell.'!C15</f>
        <v>0</v>
      </c>
      <c r="D16" s="396"/>
      <c r="E16" s="397"/>
      <c r="F16" s="397"/>
      <c r="G16" s="397"/>
      <c r="H16" s="397"/>
      <c r="I16" s="397"/>
      <c r="J16" s="680">
        <f t="shared" si="1"/>
        <v>0</v>
      </c>
      <c r="K16" s="681">
        <f t="shared" si="2"/>
        <v>0</v>
      </c>
    </row>
    <row r="17" spans="1:11" s="412" customFormat="1" ht="12" customHeight="1" thickBot="1" x14ac:dyDescent="0.3">
      <c r="A17" s="16" t="s">
        <v>101</v>
      </c>
      <c r="B17" s="293" t="s">
        <v>432</v>
      </c>
      <c r="C17" s="698">
        <f>'KV_1.4.sz.mell.'!C16</f>
        <v>0</v>
      </c>
      <c r="D17" s="396"/>
      <c r="E17" s="397"/>
      <c r="F17" s="397"/>
      <c r="G17" s="397"/>
      <c r="H17" s="397"/>
      <c r="I17" s="397"/>
      <c r="J17" s="680">
        <f t="shared" si="1"/>
        <v>0</v>
      </c>
      <c r="K17" s="681">
        <f t="shared" si="2"/>
        <v>0</v>
      </c>
    </row>
    <row r="18" spans="1:11" s="412" customFormat="1" ht="12" customHeight="1" thickBot="1" x14ac:dyDescent="0.3">
      <c r="A18" s="20" t="s">
        <v>19</v>
      </c>
      <c r="B18" s="291" t="s">
        <v>256</v>
      </c>
      <c r="C18" s="395">
        <f>'KV_1.4.sz.mell.'!C17</f>
        <v>0</v>
      </c>
      <c r="D18" s="395">
        <f t="shared" ref="D18:K18" si="3">+D19+D20+D21+D22+D23</f>
        <v>0</v>
      </c>
      <c r="E18" s="395">
        <f t="shared" si="3"/>
        <v>0</v>
      </c>
      <c r="F18" s="395">
        <f t="shared" si="3"/>
        <v>0</v>
      </c>
      <c r="G18" s="395">
        <f t="shared" si="3"/>
        <v>0</v>
      </c>
      <c r="H18" s="395">
        <f t="shared" si="3"/>
        <v>0</v>
      </c>
      <c r="I18" s="395">
        <f t="shared" si="3"/>
        <v>0</v>
      </c>
      <c r="J18" s="395">
        <f t="shared" si="3"/>
        <v>0</v>
      </c>
      <c r="K18" s="263">
        <f t="shared" si="3"/>
        <v>0</v>
      </c>
    </row>
    <row r="19" spans="1:11" s="412" customFormat="1" ht="12" customHeight="1" x14ac:dyDescent="0.25">
      <c r="A19" s="15" t="s">
        <v>103</v>
      </c>
      <c r="B19" s="413" t="s">
        <v>257</v>
      </c>
      <c r="C19" s="680">
        <f>'KV_1.4.sz.mell.'!C18</f>
        <v>0</v>
      </c>
      <c r="D19" s="397"/>
      <c r="E19" s="397"/>
      <c r="F19" s="397"/>
      <c r="G19" s="397"/>
      <c r="H19" s="397"/>
      <c r="I19" s="397"/>
      <c r="J19" s="680">
        <f t="shared" ref="J19:J24" si="4">D19+E19+F19+G19+H19+I19</f>
        <v>0</v>
      </c>
      <c r="K19" s="681">
        <f t="shared" ref="K19:K24" si="5">C19+J19</f>
        <v>0</v>
      </c>
    </row>
    <row r="20" spans="1:11" s="412" customFormat="1" ht="12" customHeight="1" x14ac:dyDescent="0.25">
      <c r="A20" s="14" t="s">
        <v>104</v>
      </c>
      <c r="B20" s="414" t="s">
        <v>258</v>
      </c>
      <c r="C20" s="698">
        <f>'KV_1.4.sz.mell.'!C19</f>
        <v>0</v>
      </c>
      <c r="D20" s="396"/>
      <c r="E20" s="397"/>
      <c r="F20" s="397"/>
      <c r="G20" s="397"/>
      <c r="H20" s="397"/>
      <c r="I20" s="397"/>
      <c r="J20" s="680">
        <f t="shared" si="4"/>
        <v>0</v>
      </c>
      <c r="K20" s="681">
        <f t="shared" si="5"/>
        <v>0</v>
      </c>
    </row>
    <row r="21" spans="1:11" s="412" customFormat="1" ht="12" customHeight="1" x14ac:dyDescent="0.25">
      <c r="A21" s="14" t="s">
        <v>105</v>
      </c>
      <c r="B21" s="414" t="s">
        <v>421</v>
      </c>
      <c r="C21" s="698">
        <f>'KV_1.4.sz.mell.'!C20</f>
        <v>0</v>
      </c>
      <c r="D21" s="396"/>
      <c r="E21" s="397"/>
      <c r="F21" s="397"/>
      <c r="G21" s="397"/>
      <c r="H21" s="397"/>
      <c r="I21" s="397"/>
      <c r="J21" s="680">
        <f t="shared" si="4"/>
        <v>0</v>
      </c>
      <c r="K21" s="681">
        <f t="shared" si="5"/>
        <v>0</v>
      </c>
    </row>
    <row r="22" spans="1:11" s="412" customFormat="1" ht="12" customHeight="1" x14ac:dyDescent="0.25">
      <c r="A22" s="14" t="s">
        <v>106</v>
      </c>
      <c r="B22" s="414" t="s">
        <v>422</v>
      </c>
      <c r="C22" s="698">
        <f>'KV_1.4.sz.mell.'!C21</f>
        <v>0</v>
      </c>
      <c r="D22" s="396"/>
      <c r="E22" s="397"/>
      <c r="F22" s="397"/>
      <c r="G22" s="397"/>
      <c r="H22" s="397"/>
      <c r="I22" s="397"/>
      <c r="J22" s="680">
        <f t="shared" si="4"/>
        <v>0</v>
      </c>
      <c r="K22" s="681">
        <f t="shared" si="5"/>
        <v>0</v>
      </c>
    </row>
    <row r="23" spans="1:11" s="412" customFormat="1" ht="12" customHeight="1" x14ac:dyDescent="0.25">
      <c r="A23" s="14" t="s">
        <v>107</v>
      </c>
      <c r="B23" s="414" t="s">
        <v>259</v>
      </c>
      <c r="C23" s="698">
        <f>'KV_1.4.sz.mell.'!C22</f>
        <v>0</v>
      </c>
      <c r="D23" s="396"/>
      <c r="E23" s="397"/>
      <c r="F23" s="397"/>
      <c r="G23" s="397"/>
      <c r="H23" s="397"/>
      <c r="I23" s="397"/>
      <c r="J23" s="680">
        <f t="shared" si="4"/>
        <v>0</v>
      </c>
      <c r="K23" s="681">
        <f t="shared" si="5"/>
        <v>0</v>
      </c>
    </row>
    <row r="24" spans="1:11" s="412" customFormat="1" ht="12" customHeight="1" thickBot="1" x14ac:dyDescent="0.3">
      <c r="A24" s="16" t="s">
        <v>116</v>
      </c>
      <c r="B24" s="293" t="s">
        <v>260</v>
      </c>
      <c r="C24" s="700">
        <f>'KV_1.4.sz.mell.'!C23</f>
        <v>0</v>
      </c>
      <c r="D24" s="398"/>
      <c r="E24" s="682"/>
      <c r="F24" s="682"/>
      <c r="G24" s="682"/>
      <c r="H24" s="682"/>
      <c r="I24" s="682"/>
      <c r="J24" s="680">
        <f t="shared" si="4"/>
        <v>0</v>
      </c>
      <c r="K24" s="681">
        <f t="shared" si="5"/>
        <v>0</v>
      </c>
    </row>
    <row r="25" spans="1:11" s="412" customFormat="1" ht="12" customHeight="1" thickBot="1" x14ac:dyDescent="0.3">
      <c r="A25" s="20" t="s">
        <v>20</v>
      </c>
      <c r="B25" s="21" t="s">
        <v>261</v>
      </c>
      <c r="C25" s="395">
        <f>'KV_1.4.sz.mell.'!C24</f>
        <v>0</v>
      </c>
      <c r="D25" s="395">
        <f t="shared" ref="D25:K25" si="6">+D26+D27+D28+D29+D30</f>
        <v>0</v>
      </c>
      <c r="E25" s="395">
        <f t="shared" si="6"/>
        <v>0</v>
      </c>
      <c r="F25" s="395">
        <f t="shared" si="6"/>
        <v>0</v>
      </c>
      <c r="G25" s="395">
        <f t="shared" si="6"/>
        <v>0</v>
      </c>
      <c r="H25" s="395">
        <f t="shared" si="6"/>
        <v>0</v>
      </c>
      <c r="I25" s="395">
        <f t="shared" si="6"/>
        <v>0</v>
      </c>
      <c r="J25" s="395">
        <f t="shared" si="6"/>
        <v>0</v>
      </c>
      <c r="K25" s="263">
        <f t="shared" si="6"/>
        <v>0</v>
      </c>
    </row>
    <row r="26" spans="1:11" s="412" customFormat="1" ht="12" customHeight="1" x14ac:dyDescent="0.25">
      <c r="A26" s="15" t="s">
        <v>86</v>
      </c>
      <c r="B26" s="413" t="s">
        <v>262</v>
      </c>
      <c r="C26" s="680">
        <f>'KV_1.4.sz.mell.'!C25</f>
        <v>0</v>
      </c>
      <c r="D26" s="397"/>
      <c r="E26" s="397"/>
      <c r="F26" s="397"/>
      <c r="G26" s="397"/>
      <c r="H26" s="397"/>
      <c r="I26" s="397"/>
      <c r="J26" s="680">
        <f t="shared" ref="J26:J31" si="7">D26+E26+F26+G26+H26+I26</f>
        <v>0</v>
      </c>
      <c r="K26" s="681">
        <f t="shared" ref="K26:K31" si="8">C26+J26</f>
        <v>0</v>
      </c>
    </row>
    <row r="27" spans="1:11" s="412" customFormat="1" ht="12" customHeight="1" x14ac:dyDescent="0.25">
      <c r="A27" s="14" t="s">
        <v>87</v>
      </c>
      <c r="B27" s="414" t="s">
        <v>263</v>
      </c>
      <c r="C27" s="698">
        <f>'KV_1.4.sz.mell.'!C26</f>
        <v>0</v>
      </c>
      <c r="D27" s="396"/>
      <c r="E27" s="397"/>
      <c r="F27" s="397"/>
      <c r="G27" s="397"/>
      <c r="H27" s="397"/>
      <c r="I27" s="397"/>
      <c r="J27" s="680">
        <f t="shared" si="7"/>
        <v>0</v>
      </c>
      <c r="K27" s="681">
        <f t="shared" si="8"/>
        <v>0</v>
      </c>
    </row>
    <row r="28" spans="1:11" s="412" customFormat="1" ht="12" customHeight="1" x14ac:dyDescent="0.25">
      <c r="A28" s="14" t="s">
        <v>88</v>
      </c>
      <c r="B28" s="414" t="s">
        <v>423</v>
      </c>
      <c r="C28" s="698">
        <f>'KV_1.4.sz.mell.'!C27</f>
        <v>0</v>
      </c>
      <c r="D28" s="396"/>
      <c r="E28" s="397"/>
      <c r="F28" s="397"/>
      <c r="G28" s="397"/>
      <c r="H28" s="397"/>
      <c r="I28" s="397"/>
      <c r="J28" s="680">
        <f t="shared" si="7"/>
        <v>0</v>
      </c>
      <c r="K28" s="681">
        <f t="shared" si="8"/>
        <v>0</v>
      </c>
    </row>
    <row r="29" spans="1:11" s="412" customFormat="1" ht="12" customHeight="1" x14ac:dyDescent="0.25">
      <c r="A29" s="14" t="s">
        <v>89</v>
      </c>
      <c r="B29" s="414" t="s">
        <v>424</v>
      </c>
      <c r="C29" s="698">
        <f>'KV_1.4.sz.mell.'!C28</f>
        <v>0</v>
      </c>
      <c r="D29" s="396"/>
      <c r="E29" s="397"/>
      <c r="F29" s="397"/>
      <c r="G29" s="397"/>
      <c r="H29" s="397"/>
      <c r="I29" s="397"/>
      <c r="J29" s="680">
        <f t="shared" si="7"/>
        <v>0</v>
      </c>
      <c r="K29" s="681">
        <f t="shared" si="8"/>
        <v>0</v>
      </c>
    </row>
    <row r="30" spans="1:11" s="412" customFormat="1" ht="12" customHeight="1" x14ac:dyDescent="0.25">
      <c r="A30" s="14" t="s">
        <v>170</v>
      </c>
      <c r="B30" s="414" t="s">
        <v>264</v>
      </c>
      <c r="C30" s="698">
        <f>'KV_1.4.sz.mell.'!C29</f>
        <v>0</v>
      </c>
      <c r="D30" s="396"/>
      <c r="E30" s="397"/>
      <c r="F30" s="397"/>
      <c r="G30" s="397"/>
      <c r="H30" s="397"/>
      <c r="I30" s="397"/>
      <c r="J30" s="680">
        <f t="shared" si="7"/>
        <v>0</v>
      </c>
      <c r="K30" s="681">
        <f t="shared" si="8"/>
        <v>0</v>
      </c>
    </row>
    <row r="31" spans="1:11" s="412" customFormat="1" ht="12" customHeight="1" thickBot="1" x14ac:dyDescent="0.3">
      <c r="A31" s="16" t="s">
        <v>171</v>
      </c>
      <c r="B31" s="415" t="s">
        <v>265</v>
      </c>
      <c r="C31" s="700">
        <f>'KV_1.4.sz.mell.'!C30</f>
        <v>0</v>
      </c>
      <c r="D31" s="398"/>
      <c r="E31" s="682"/>
      <c r="F31" s="682"/>
      <c r="G31" s="682"/>
      <c r="H31" s="682"/>
      <c r="I31" s="682"/>
      <c r="J31" s="683">
        <f t="shared" si="7"/>
        <v>0</v>
      </c>
      <c r="K31" s="681">
        <f t="shared" si="8"/>
        <v>0</v>
      </c>
    </row>
    <row r="32" spans="1:11" s="412" customFormat="1" ht="12" customHeight="1" thickBot="1" x14ac:dyDescent="0.3">
      <c r="A32" s="20" t="s">
        <v>172</v>
      </c>
      <c r="B32" s="21" t="s">
        <v>559</v>
      </c>
      <c r="C32" s="402">
        <f>'KV_1.4.sz.mell.'!C31</f>
        <v>0</v>
      </c>
      <c r="D32" s="402">
        <f t="shared" ref="D32:K32" si="9">+D33+D34+D35+D36+D37+D38+D39</f>
        <v>0</v>
      </c>
      <c r="E32" s="402">
        <f t="shared" si="9"/>
        <v>0</v>
      </c>
      <c r="F32" s="402">
        <f t="shared" si="9"/>
        <v>0</v>
      </c>
      <c r="G32" s="402">
        <f t="shared" si="9"/>
        <v>0</v>
      </c>
      <c r="H32" s="402">
        <f t="shared" si="9"/>
        <v>0</v>
      </c>
      <c r="I32" s="402">
        <f t="shared" si="9"/>
        <v>0</v>
      </c>
      <c r="J32" s="402">
        <f t="shared" si="9"/>
        <v>0</v>
      </c>
      <c r="K32" s="444">
        <f t="shared" si="9"/>
        <v>0</v>
      </c>
    </row>
    <row r="33" spans="1:11" s="412" customFormat="1" ht="12" customHeight="1" x14ac:dyDescent="0.25">
      <c r="A33" s="15" t="s">
        <v>267</v>
      </c>
      <c r="B33" s="413" t="s">
        <v>554</v>
      </c>
      <c r="C33" s="680">
        <f>'KV_1.4.sz.mell.'!C32</f>
        <v>0</v>
      </c>
      <c r="D33" s="680"/>
      <c r="E33" s="680"/>
      <c r="F33" s="680"/>
      <c r="G33" s="680"/>
      <c r="H33" s="680"/>
      <c r="I33" s="680"/>
      <c r="J33" s="680">
        <f t="shared" ref="J33:J39" si="10">D33+E33+F33+G33+H33+I33</f>
        <v>0</v>
      </c>
      <c r="K33" s="681">
        <f t="shared" ref="K33:K39" si="11">C33+J33</f>
        <v>0</v>
      </c>
    </row>
    <row r="34" spans="1:11" s="412" customFormat="1" ht="12" customHeight="1" x14ac:dyDescent="0.25">
      <c r="A34" s="14" t="s">
        <v>268</v>
      </c>
      <c r="B34" s="414" t="s">
        <v>555</v>
      </c>
      <c r="C34" s="698">
        <f>'KV_1.4.sz.mell.'!C33</f>
        <v>0</v>
      </c>
      <c r="D34" s="396"/>
      <c r="E34" s="397"/>
      <c r="F34" s="397"/>
      <c r="G34" s="397"/>
      <c r="H34" s="397"/>
      <c r="I34" s="397"/>
      <c r="J34" s="680">
        <f t="shared" si="10"/>
        <v>0</v>
      </c>
      <c r="K34" s="681">
        <f t="shared" si="11"/>
        <v>0</v>
      </c>
    </row>
    <row r="35" spans="1:11" s="412" customFormat="1" ht="12" customHeight="1" x14ac:dyDescent="0.25">
      <c r="A35" s="14" t="s">
        <v>269</v>
      </c>
      <c r="B35" s="414" t="s">
        <v>556</v>
      </c>
      <c r="C35" s="698">
        <f>'KV_1.4.sz.mell.'!C34</f>
        <v>0</v>
      </c>
      <c r="D35" s="396"/>
      <c r="E35" s="397"/>
      <c r="F35" s="397"/>
      <c r="G35" s="397"/>
      <c r="H35" s="397"/>
      <c r="I35" s="397"/>
      <c r="J35" s="680">
        <f t="shared" si="10"/>
        <v>0</v>
      </c>
      <c r="K35" s="681">
        <f t="shared" si="11"/>
        <v>0</v>
      </c>
    </row>
    <row r="36" spans="1:11" s="412" customFormat="1" ht="12" customHeight="1" x14ac:dyDescent="0.25">
      <c r="A36" s="14" t="s">
        <v>270</v>
      </c>
      <c r="B36" s="414" t="s">
        <v>557</v>
      </c>
      <c r="C36" s="698">
        <f>'KV_1.4.sz.mell.'!C35</f>
        <v>0</v>
      </c>
      <c r="D36" s="396"/>
      <c r="E36" s="397"/>
      <c r="F36" s="397"/>
      <c r="G36" s="397"/>
      <c r="H36" s="397"/>
      <c r="I36" s="397"/>
      <c r="J36" s="680">
        <f t="shared" si="10"/>
        <v>0</v>
      </c>
      <c r="K36" s="681">
        <f t="shared" si="11"/>
        <v>0</v>
      </c>
    </row>
    <row r="37" spans="1:11" s="412" customFormat="1" ht="12" customHeight="1" x14ac:dyDescent="0.25">
      <c r="A37" s="14" t="s">
        <v>551</v>
      </c>
      <c r="B37" s="414" t="s">
        <v>271</v>
      </c>
      <c r="C37" s="698">
        <f>'KV_1.4.sz.mell.'!C36</f>
        <v>0</v>
      </c>
      <c r="D37" s="396"/>
      <c r="E37" s="397"/>
      <c r="F37" s="397"/>
      <c r="G37" s="397"/>
      <c r="H37" s="397"/>
      <c r="I37" s="397"/>
      <c r="J37" s="680">
        <f t="shared" si="10"/>
        <v>0</v>
      </c>
      <c r="K37" s="681">
        <f t="shared" si="11"/>
        <v>0</v>
      </c>
    </row>
    <row r="38" spans="1:11" s="412" customFormat="1" ht="12" customHeight="1" x14ac:dyDescent="0.25">
      <c r="A38" s="14" t="s">
        <v>552</v>
      </c>
      <c r="B38" s="414" t="s">
        <v>272</v>
      </c>
      <c r="C38" s="698">
        <f>'KV_1.4.sz.mell.'!C37</f>
        <v>0</v>
      </c>
      <c r="D38" s="396"/>
      <c r="E38" s="397"/>
      <c r="F38" s="397"/>
      <c r="G38" s="397"/>
      <c r="H38" s="397"/>
      <c r="I38" s="397"/>
      <c r="J38" s="680">
        <f t="shared" si="10"/>
        <v>0</v>
      </c>
      <c r="K38" s="681">
        <f t="shared" si="11"/>
        <v>0</v>
      </c>
    </row>
    <row r="39" spans="1:11" s="412" customFormat="1" ht="12" customHeight="1" thickBot="1" x14ac:dyDescent="0.3">
      <c r="A39" s="16" t="s">
        <v>553</v>
      </c>
      <c r="B39" s="415" t="s">
        <v>273</v>
      </c>
      <c r="C39" s="700">
        <f>'KV_1.4.sz.mell.'!C38</f>
        <v>0</v>
      </c>
      <c r="D39" s="398"/>
      <c r="E39" s="682"/>
      <c r="F39" s="682"/>
      <c r="G39" s="682"/>
      <c r="H39" s="682"/>
      <c r="I39" s="682"/>
      <c r="J39" s="683">
        <f t="shared" si="10"/>
        <v>0</v>
      </c>
      <c r="K39" s="681">
        <f t="shared" si="11"/>
        <v>0</v>
      </c>
    </row>
    <row r="40" spans="1:11" s="412" customFormat="1" ht="12" customHeight="1" thickBot="1" x14ac:dyDescent="0.3">
      <c r="A40" s="20" t="s">
        <v>22</v>
      </c>
      <c r="B40" s="21" t="s">
        <v>433</v>
      </c>
      <c r="C40" s="395">
        <f>'KV_1.4.sz.mell.'!C39</f>
        <v>0</v>
      </c>
      <c r="D40" s="395">
        <f t="shared" ref="D40:K40" si="12">SUM(D41:D51)</f>
        <v>0</v>
      </c>
      <c r="E40" s="395">
        <f t="shared" si="12"/>
        <v>0</v>
      </c>
      <c r="F40" s="395">
        <f t="shared" si="12"/>
        <v>0</v>
      </c>
      <c r="G40" s="395">
        <f t="shared" si="12"/>
        <v>0</v>
      </c>
      <c r="H40" s="395">
        <f t="shared" si="12"/>
        <v>0</v>
      </c>
      <c r="I40" s="395">
        <f t="shared" si="12"/>
        <v>0</v>
      </c>
      <c r="J40" s="395">
        <f t="shared" si="12"/>
        <v>0</v>
      </c>
      <c r="K40" s="263">
        <f t="shared" si="12"/>
        <v>0</v>
      </c>
    </row>
    <row r="41" spans="1:11" s="412" customFormat="1" ht="12" customHeight="1" x14ac:dyDescent="0.25">
      <c r="A41" s="15" t="s">
        <v>90</v>
      </c>
      <c r="B41" s="413" t="s">
        <v>276</v>
      </c>
      <c r="C41" s="680">
        <f>'KV_1.4.sz.mell.'!C40</f>
        <v>0</v>
      </c>
      <c r="D41" s="397"/>
      <c r="E41" s="397"/>
      <c r="F41" s="397"/>
      <c r="G41" s="397"/>
      <c r="H41" s="397"/>
      <c r="I41" s="397"/>
      <c r="J41" s="680">
        <f t="shared" ref="J41:J51" si="13">D41+E41+F41+G41+H41+I41</f>
        <v>0</v>
      </c>
      <c r="K41" s="681">
        <f t="shared" ref="K41:K51" si="14">C41+J41</f>
        <v>0</v>
      </c>
    </row>
    <row r="42" spans="1:11" s="412" customFormat="1" ht="12" customHeight="1" x14ac:dyDescent="0.25">
      <c r="A42" s="14" t="s">
        <v>91</v>
      </c>
      <c r="B42" s="414" t="s">
        <v>277</v>
      </c>
      <c r="C42" s="698">
        <f>'KV_1.4.sz.mell.'!C41</f>
        <v>0</v>
      </c>
      <c r="D42" s="396"/>
      <c r="E42" s="397"/>
      <c r="F42" s="397"/>
      <c r="G42" s="397"/>
      <c r="H42" s="397"/>
      <c r="I42" s="397"/>
      <c r="J42" s="680">
        <f t="shared" si="13"/>
        <v>0</v>
      </c>
      <c r="K42" s="681">
        <f t="shared" si="14"/>
        <v>0</v>
      </c>
    </row>
    <row r="43" spans="1:11" s="412" customFormat="1" ht="12" customHeight="1" x14ac:dyDescent="0.25">
      <c r="A43" s="14" t="s">
        <v>92</v>
      </c>
      <c r="B43" s="414" t="s">
        <v>278</v>
      </c>
      <c r="C43" s="698">
        <f>'KV_1.4.sz.mell.'!C42</f>
        <v>0</v>
      </c>
      <c r="D43" s="396"/>
      <c r="E43" s="397"/>
      <c r="F43" s="397"/>
      <c r="G43" s="397"/>
      <c r="H43" s="397"/>
      <c r="I43" s="397"/>
      <c r="J43" s="680">
        <f t="shared" si="13"/>
        <v>0</v>
      </c>
      <c r="K43" s="681">
        <f t="shared" si="14"/>
        <v>0</v>
      </c>
    </row>
    <row r="44" spans="1:11" s="412" customFormat="1" ht="12" customHeight="1" x14ac:dyDescent="0.25">
      <c r="A44" s="14" t="s">
        <v>174</v>
      </c>
      <c r="B44" s="414" t="s">
        <v>279</v>
      </c>
      <c r="C44" s="698">
        <f>'KV_1.4.sz.mell.'!C43</f>
        <v>0</v>
      </c>
      <c r="D44" s="396"/>
      <c r="E44" s="397"/>
      <c r="F44" s="397"/>
      <c r="G44" s="397"/>
      <c r="H44" s="397"/>
      <c r="I44" s="397"/>
      <c r="J44" s="680">
        <f t="shared" si="13"/>
        <v>0</v>
      </c>
      <c r="K44" s="681">
        <f t="shared" si="14"/>
        <v>0</v>
      </c>
    </row>
    <row r="45" spans="1:11" s="412" customFormat="1" ht="12" customHeight="1" x14ac:dyDescent="0.25">
      <c r="A45" s="14" t="s">
        <v>175</v>
      </c>
      <c r="B45" s="414" t="s">
        <v>280</v>
      </c>
      <c r="C45" s="698">
        <f>'KV_1.4.sz.mell.'!C44</f>
        <v>0</v>
      </c>
      <c r="D45" s="396"/>
      <c r="E45" s="397"/>
      <c r="F45" s="397"/>
      <c r="G45" s="397"/>
      <c r="H45" s="397"/>
      <c r="I45" s="397"/>
      <c r="J45" s="680">
        <f t="shared" si="13"/>
        <v>0</v>
      </c>
      <c r="K45" s="681">
        <f t="shared" si="14"/>
        <v>0</v>
      </c>
    </row>
    <row r="46" spans="1:11" s="412" customFormat="1" ht="12" customHeight="1" x14ac:dyDescent="0.25">
      <c r="A46" s="14" t="s">
        <v>176</v>
      </c>
      <c r="B46" s="414" t="s">
        <v>281</v>
      </c>
      <c r="C46" s="698">
        <f>'KV_1.4.sz.mell.'!C45</f>
        <v>0</v>
      </c>
      <c r="D46" s="396"/>
      <c r="E46" s="397"/>
      <c r="F46" s="397"/>
      <c r="G46" s="397"/>
      <c r="H46" s="397"/>
      <c r="I46" s="397"/>
      <c r="J46" s="680">
        <f t="shared" si="13"/>
        <v>0</v>
      </c>
      <c r="K46" s="681">
        <f t="shared" si="14"/>
        <v>0</v>
      </c>
    </row>
    <row r="47" spans="1:11" s="412" customFormat="1" ht="12" customHeight="1" x14ac:dyDescent="0.25">
      <c r="A47" s="14" t="s">
        <v>177</v>
      </c>
      <c r="B47" s="414" t="s">
        <v>282</v>
      </c>
      <c r="C47" s="698">
        <f>'KV_1.4.sz.mell.'!C46</f>
        <v>0</v>
      </c>
      <c r="D47" s="396"/>
      <c r="E47" s="397"/>
      <c r="F47" s="397"/>
      <c r="G47" s="397"/>
      <c r="H47" s="397"/>
      <c r="I47" s="397"/>
      <c r="J47" s="680">
        <f t="shared" si="13"/>
        <v>0</v>
      </c>
      <c r="K47" s="681">
        <f t="shared" si="14"/>
        <v>0</v>
      </c>
    </row>
    <row r="48" spans="1:11" s="412" customFormat="1" ht="12" customHeight="1" x14ac:dyDescent="0.25">
      <c r="A48" s="14" t="s">
        <v>178</v>
      </c>
      <c r="B48" s="414" t="s">
        <v>558</v>
      </c>
      <c r="C48" s="698">
        <f>'KV_1.4.sz.mell.'!C47</f>
        <v>0</v>
      </c>
      <c r="D48" s="396"/>
      <c r="E48" s="397"/>
      <c r="F48" s="397"/>
      <c r="G48" s="397"/>
      <c r="H48" s="397"/>
      <c r="I48" s="397"/>
      <c r="J48" s="680">
        <f t="shared" si="13"/>
        <v>0</v>
      </c>
      <c r="K48" s="681">
        <f t="shared" si="14"/>
        <v>0</v>
      </c>
    </row>
    <row r="49" spans="1:11" s="412" customFormat="1" ht="12" customHeight="1" x14ac:dyDescent="0.25">
      <c r="A49" s="14" t="s">
        <v>274</v>
      </c>
      <c r="B49" s="414" t="s">
        <v>284</v>
      </c>
      <c r="C49" s="691">
        <f>'KV_1.4.sz.mell.'!C48</f>
        <v>0</v>
      </c>
      <c r="D49" s="399"/>
      <c r="E49" s="459"/>
      <c r="F49" s="459"/>
      <c r="G49" s="459"/>
      <c r="H49" s="459"/>
      <c r="I49" s="459"/>
      <c r="J49" s="684">
        <f t="shared" si="13"/>
        <v>0</v>
      </c>
      <c r="K49" s="681">
        <f t="shared" si="14"/>
        <v>0</v>
      </c>
    </row>
    <row r="50" spans="1:11" s="412" customFormat="1" ht="12" customHeight="1" x14ac:dyDescent="0.25">
      <c r="A50" s="16" t="s">
        <v>275</v>
      </c>
      <c r="B50" s="415" t="s">
        <v>435</v>
      </c>
      <c r="C50" s="771">
        <f>'KV_1.4.sz.mell.'!C49</f>
        <v>0</v>
      </c>
      <c r="D50" s="400"/>
      <c r="E50" s="685"/>
      <c r="F50" s="685"/>
      <c r="G50" s="685"/>
      <c r="H50" s="685"/>
      <c r="I50" s="685"/>
      <c r="J50" s="686">
        <f t="shared" si="13"/>
        <v>0</v>
      </c>
      <c r="K50" s="681">
        <f t="shared" si="14"/>
        <v>0</v>
      </c>
    </row>
    <row r="51" spans="1:11" s="412" customFormat="1" ht="12" customHeight="1" thickBot="1" x14ac:dyDescent="0.3">
      <c r="A51" s="18" t="s">
        <v>434</v>
      </c>
      <c r="B51" s="568" t="s">
        <v>285</v>
      </c>
      <c r="C51" s="688">
        <f>'KV_1.4.sz.mell.'!C50</f>
        <v>0</v>
      </c>
      <c r="D51" s="687"/>
      <c r="E51" s="687"/>
      <c r="F51" s="687"/>
      <c r="G51" s="687"/>
      <c r="H51" s="687"/>
      <c r="I51" s="687"/>
      <c r="J51" s="688">
        <f t="shared" si="13"/>
        <v>0</v>
      </c>
      <c r="K51" s="689">
        <f t="shared" si="14"/>
        <v>0</v>
      </c>
    </row>
    <row r="52" spans="1:11" s="412" customFormat="1" ht="12" customHeight="1" thickBot="1" x14ac:dyDescent="0.3">
      <c r="A52" s="20" t="s">
        <v>23</v>
      </c>
      <c r="B52" s="21" t="s">
        <v>286</v>
      </c>
      <c r="C52" s="395">
        <f>'KV_1.4.sz.mell.'!C51</f>
        <v>0</v>
      </c>
      <c r="D52" s="395">
        <f t="shared" ref="D52:K52" si="15">SUM(D53:D57)</f>
        <v>0</v>
      </c>
      <c r="E52" s="395">
        <f t="shared" si="15"/>
        <v>0</v>
      </c>
      <c r="F52" s="395">
        <f t="shared" si="15"/>
        <v>0</v>
      </c>
      <c r="G52" s="395">
        <f t="shared" si="15"/>
        <v>0</v>
      </c>
      <c r="H52" s="395">
        <f t="shared" si="15"/>
        <v>0</v>
      </c>
      <c r="I52" s="395">
        <f t="shared" si="15"/>
        <v>0</v>
      </c>
      <c r="J52" s="395">
        <f t="shared" si="15"/>
        <v>0</v>
      </c>
      <c r="K52" s="263">
        <f t="shared" si="15"/>
        <v>0</v>
      </c>
    </row>
    <row r="53" spans="1:11" s="412" customFormat="1" ht="12" customHeight="1" x14ac:dyDescent="0.25">
      <c r="A53" s="15" t="s">
        <v>93</v>
      </c>
      <c r="B53" s="413" t="s">
        <v>290</v>
      </c>
      <c r="C53" s="684">
        <f>'KV_1.4.sz.mell.'!C52</f>
        <v>0</v>
      </c>
      <c r="D53" s="459"/>
      <c r="E53" s="459"/>
      <c r="F53" s="459"/>
      <c r="G53" s="459"/>
      <c r="H53" s="459"/>
      <c r="I53" s="459"/>
      <c r="J53" s="684">
        <f>D53+E53+F53+G53+H53+I53</f>
        <v>0</v>
      </c>
      <c r="K53" s="690">
        <f>C53+J53</f>
        <v>0</v>
      </c>
    </row>
    <row r="54" spans="1:11" s="412" customFormat="1" ht="12" customHeight="1" x14ac:dyDescent="0.25">
      <c r="A54" s="14" t="s">
        <v>94</v>
      </c>
      <c r="B54" s="414" t="s">
        <v>291</v>
      </c>
      <c r="C54" s="691">
        <f>'KV_1.4.sz.mell.'!C53</f>
        <v>0</v>
      </c>
      <c r="D54" s="399"/>
      <c r="E54" s="459"/>
      <c r="F54" s="459"/>
      <c r="G54" s="459"/>
      <c r="H54" s="459"/>
      <c r="I54" s="459"/>
      <c r="J54" s="684">
        <f>D54+E54+F54+G54+H54+I54</f>
        <v>0</v>
      </c>
      <c r="K54" s="690">
        <f>C54+J54</f>
        <v>0</v>
      </c>
    </row>
    <row r="55" spans="1:11" s="412" customFormat="1" ht="12" customHeight="1" x14ac:dyDescent="0.25">
      <c r="A55" s="14" t="s">
        <v>287</v>
      </c>
      <c r="B55" s="414" t="s">
        <v>292</v>
      </c>
      <c r="C55" s="691">
        <f>'KV_1.4.sz.mell.'!C54</f>
        <v>0</v>
      </c>
      <c r="D55" s="399"/>
      <c r="E55" s="459"/>
      <c r="F55" s="459"/>
      <c r="G55" s="459"/>
      <c r="H55" s="459"/>
      <c r="I55" s="459"/>
      <c r="J55" s="684">
        <f>D55+E55+F55+G55+H55+I55</f>
        <v>0</v>
      </c>
      <c r="K55" s="690">
        <f>C55+J55</f>
        <v>0</v>
      </c>
    </row>
    <row r="56" spans="1:11" s="412" customFormat="1" ht="12" customHeight="1" x14ac:dyDescent="0.25">
      <c r="A56" s="14" t="s">
        <v>288</v>
      </c>
      <c r="B56" s="414" t="s">
        <v>293</v>
      </c>
      <c r="C56" s="691">
        <f>'KV_1.4.sz.mell.'!C55</f>
        <v>0</v>
      </c>
      <c r="D56" s="399"/>
      <c r="E56" s="459"/>
      <c r="F56" s="459"/>
      <c r="G56" s="459"/>
      <c r="H56" s="459"/>
      <c r="I56" s="459"/>
      <c r="J56" s="684">
        <f>D56+E56+F56+G56+H56+I56</f>
        <v>0</v>
      </c>
      <c r="K56" s="690">
        <f>C56+J56</f>
        <v>0</v>
      </c>
    </row>
    <row r="57" spans="1:11" s="412" customFormat="1" ht="12" customHeight="1" thickBot="1" x14ac:dyDescent="0.3">
      <c r="A57" s="16" t="s">
        <v>289</v>
      </c>
      <c r="B57" s="293" t="s">
        <v>294</v>
      </c>
      <c r="C57" s="771">
        <f>'KV_1.4.sz.mell.'!C56</f>
        <v>0</v>
      </c>
      <c r="D57" s="400"/>
      <c r="E57" s="685"/>
      <c r="F57" s="685"/>
      <c r="G57" s="685"/>
      <c r="H57" s="685"/>
      <c r="I57" s="685"/>
      <c r="J57" s="686">
        <f>D57+E57+F57+G57+H57+I57</f>
        <v>0</v>
      </c>
      <c r="K57" s="690">
        <f>C57+J57</f>
        <v>0</v>
      </c>
    </row>
    <row r="58" spans="1:11" s="412" customFormat="1" ht="12" customHeight="1" thickBot="1" x14ac:dyDescent="0.3">
      <c r="A58" s="20" t="s">
        <v>179</v>
      </c>
      <c r="B58" s="21" t="s">
        <v>295</v>
      </c>
      <c r="C58" s="395">
        <f>'KV_1.4.sz.mell.'!C57</f>
        <v>0</v>
      </c>
      <c r="D58" s="395">
        <f t="shared" ref="D58:K58" si="16">SUM(D59:D61)</f>
        <v>0</v>
      </c>
      <c r="E58" s="395">
        <f t="shared" si="16"/>
        <v>0</v>
      </c>
      <c r="F58" s="395">
        <f t="shared" si="16"/>
        <v>0</v>
      </c>
      <c r="G58" s="395">
        <f t="shared" si="16"/>
        <v>0</v>
      </c>
      <c r="H58" s="395">
        <f t="shared" si="16"/>
        <v>0</v>
      </c>
      <c r="I58" s="395">
        <f t="shared" si="16"/>
        <v>0</v>
      </c>
      <c r="J58" s="395">
        <f t="shared" si="16"/>
        <v>0</v>
      </c>
      <c r="K58" s="263">
        <f t="shared" si="16"/>
        <v>0</v>
      </c>
    </row>
    <row r="59" spans="1:11" s="412" customFormat="1" ht="12" customHeight="1" x14ac:dyDescent="0.25">
      <c r="A59" s="15" t="s">
        <v>95</v>
      </c>
      <c r="B59" s="413" t="s">
        <v>296</v>
      </c>
      <c r="C59" s="680">
        <f>'KV_1.4.sz.mell.'!C58</f>
        <v>0</v>
      </c>
      <c r="D59" s="397"/>
      <c r="E59" s="397"/>
      <c r="F59" s="397"/>
      <c r="G59" s="397"/>
      <c r="H59" s="397"/>
      <c r="I59" s="397"/>
      <c r="J59" s="680">
        <f>D59+E59+F59+G59+H59+I59</f>
        <v>0</v>
      </c>
      <c r="K59" s="681">
        <f>C59+J59</f>
        <v>0</v>
      </c>
    </row>
    <row r="60" spans="1:11" s="412" customFormat="1" ht="12" customHeight="1" x14ac:dyDescent="0.25">
      <c r="A60" s="14" t="s">
        <v>96</v>
      </c>
      <c r="B60" s="414" t="s">
        <v>425</v>
      </c>
      <c r="C60" s="698">
        <f>'KV_1.4.sz.mell.'!C59</f>
        <v>0</v>
      </c>
      <c r="D60" s="396"/>
      <c r="E60" s="397"/>
      <c r="F60" s="397"/>
      <c r="G60" s="397"/>
      <c r="H60" s="397"/>
      <c r="I60" s="397"/>
      <c r="J60" s="680">
        <f>D60+E60+F60+G60+H60+I60</f>
        <v>0</v>
      </c>
      <c r="K60" s="681">
        <f>C60+J60</f>
        <v>0</v>
      </c>
    </row>
    <row r="61" spans="1:11" s="412" customFormat="1" ht="12" customHeight="1" x14ac:dyDescent="0.25">
      <c r="A61" s="14" t="s">
        <v>299</v>
      </c>
      <c r="B61" s="414" t="s">
        <v>297</v>
      </c>
      <c r="C61" s="698">
        <f>'KV_1.4.sz.mell.'!C60</f>
        <v>0</v>
      </c>
      <c r="D61" s="396"/>
      <c r="E61" s="397"/>
      <c r="F61" s="397"/>
      <c r="G61" s="397"/>
      <c r="H61" s="397"/>
      <c r="I61" s="397"/>
      <c r="J61" s="680">
        <f>D61+E61+F61+G61+H61+I61</f>
        <v>0</v>
      </c>
      <c r="K61" s="681">
        <f>C61+J61</f>
        <v>0</v>
      </c>
    </row>
    <row r="62" spans="1:11" s="412" customFormat="1" ht="12" customHeight="1" thickBot="1" x14ac:dyDescent="0.3">
      <c r="A62" s="16" t="s">
        <v>300</v>
      </c>
      <c r="B62" s="293" t="s">
        <v>298</v>
      </c>
      <c r="C62" s="700">
        <f>'KV_1.4.sz.mell.'!C61</f>
        <v>0</v>
      </c>
      <c r="D62" s="398"/>
      <c r="E62" s="682"/>
      <c r="F62" s="682"/>
      <c r="G62" s="682"/>
      <c r="H62" s="682"/>
      <c r="I62" s="682"/>
      <c r="J62" s="683">
        <f>D62+E62+F62+G62+H62+I62</f>
        <v>0</v>
      </c>
      <c r="K62" s="681">
        <f>C62+J62</f>
        <v>0</v>
      </c>
    </row>
    <row r="63" spans="1:11" s="412" customFormat="1" ht="12" customHeight="1" thickBot="1" x14ac:dyDescent="0.3">
      <c r="A63" s="20" t="s">
        <v>25</v>
      </c>
      <c r="B63" s="291" t="s">
        <v>301</v>
      </c>
      <c r="C63" s="395">
        <f>'KV_1.4.sz.mell.'!C62</f>
        <v>0</v>
      </c>
      <c r="D63" s="395">
        <f t="shared" ref="D63:K63" si="17">SUM(D64:D66)</f>
        <v>0</v>
      </c>
      <c r="E63" s="395">
        <f t="shared" si="17"/>
        <v>0</v>
      </c>
      <c r="F63" s="395">
        <f t="shared" si="17"/>
        <v>0</v>
      </c>
      <c r="G63" s="395">
        <f t="shared" si="17"/>
        <v>0</v>
      </c>
      <c r="H63" s="395">
        <f t="shared" si="17"/>
        <v>0</v>
      </c>
      <c r="I63" s="395">
        <f t="shared" si="17"/>
        <v>0</v>
      </c>
      <c r="J63" s="395">
        <f t="shared" si="17"/>
        <v>0</v>
      </c>
      <c r="K63" s="263">
        <f t="shared" si="17"/>
        <v>0</v>
      </c>
    </row>
    <row r="64" spans="1:11" s="412" customFormat="1" ht="12" customHeight="1" x14ac:dyDescent="0.25">
      <c r="A64" s="15" t="s">
        <v>180</v>
      </c>
      <c r="B64" s="413" t="s">
        <v>303</v>
      </c>
      <c r="C64" s="691">
        <f>'KV_1.4.sz.mell.'!C63</f>
        <v>0</v>
      </c>
      <c r="D64" s="399"/>
      <c r="E64" s="399"/>
      <c r="F64" s="399"/>
      <c r="G64" s="399"/>
      <c r="H64" s="399"/>
      <c r="I64" s="399"/>
      <c r="J64" s="691">
        <f>D64+E64+F64+G64+H64+I64</f>
        <v>0</v>
      </c>
      <c r="K64" s="692">
        <f>C64+J64</f>
        <v>0</v>
      </c>
    </row>
    <row r="65" spans="1:11" s="412" customFormat="1" ht="12" customHeight="1" x14ac:dyDescent="0.25">
      <c r="A65" s="14" t="s">
        <v>181</v>
      </c>
      <c r="B65" s="414" t="s">
        <v>426</v>
      </c>
      <c r="C65" s="691">
        <f>'KV_1.4.sz.mell.'!C64</f>
        <v>0</v>
      </c>
      <c r="D65" s="399"/>
      <c r="E65" s="399"/>
      <c r="F65" s="399"/>
      <c r="G65" s="399"/>
      <c r="H65" s="399"/>
      <c r="I65" s="399"/>
      <c r="J65" s="691">
        <f>D65+E65+F65+G65+H65+I65</f>
        <v>0</v>
      </c>
      <c r="K65" s="692">
        <f>C65+J65</f>
        <v>0</v>
      </c>
    </row>
    <row r="66" spans="1:11" s="412" customFormat="1" ht="12" customHeight="1" x14ac:dyDescent="0.25">
      <c r="A66" s="14" t="s">
        <v>230</v>
      </c>
      <c r="B66" s="414" t="s">
        <v>304</v>
      </c>
      <c r="C66" s="691">
        <f>'KV_1.4.sz.mell.'!C65</f>
        <v>0</v>
      </c>
      <c r="D66" s="399"/>
      <c r="E66" s="399"/>
      <c r="F66" s="399"/>
      <c r="G66" s="399"/>
      <c r="H66" s="399"/>
      <c r="I66" s="399"/>
      <c r="J66" s="691">
        <f>D66+E66+F66+G66+H66+I66</f>
        <v>0</v>
      </c>
      <c r="K66" s="692">
        <f>C66+J66</f>
        <v>0</v>
      </c>
    </row>
    <row r="67" spans="1:11" s="412" customFormat="1" ht="12" customHeight="1" thickBot="1" x14ac:dyDescent="0.3">
      <c r="A67" s="16" t="s">
        <v>302</v>
      </c>
      <c r="B67" s="293" t="s">
        <v>305</v>
      </c>
      <c r="C67" s="691">
        <f>'KV_1.4.sz.mell.'!C66</f>
        <v>0</v>
      </c>
      <c r="D67" s="399"/>
      <c r="E67" s="399"/>
      <c r="F67" s="399"/>
      <c r="G67" s="399"/>
      <c r="H67" s="399"/>
      <c r="I67" s="399"/>
      <c r="J67" s="691">
        <f>D67+E67+F67+G67+H67+I67</f>
        <v>0</v>
      </c>
      <c r="K67" s="692">
        <f>C67+J67</f>
        <v>0</v>
      </c>
    </row>
    <row r="68" spans="1:11" s="412" customFormat="1" ht="12" customHeight="1" thickBot="1" x14ac:dyDescent="0.3">
      <c r="A68" s="484" t="s">
        <v>475</v>
      </c>
      <c r="B68" s="21" t="s">
        <v>306</v>
      </c>
      <c r="C68" s="402">
        <f>'KV_1.4.sz.mell.'!C67</f>
        <v>0</v>
      </c>
      <c r="D68" s="402">
        <f t="shared" ref="D68:K68" si="18">+D11+D18+D25+D32+D40+D52+D58+D63</f>
        <v>0</v>
      </c>
      <c r="E68" s="402">
        <f t="shared" si="18"/>
        <v>0</v>
      </c>
      <c r="F68" s="402">
        <f t="shared" si="18"/>
        <v>0</v>
      </c>
      <c r="G68" s="402">
        <f t="shared" si="18"/>
        <v>0</v>
      </c>
      <c r="H68" s="402">
        <f t="shared" si="18"/>
        <v>0</v>
      </c>
      <c r="I68" s="402">
        <f t="shared" si="18"/>
        <v>0</v>
      </c>
      <c r="J68" s="402">
        <f t="shared" si="18"/>
        <v>0</v>
      </c>
      <c r="K68" s="444">
        <f t="shared" si="18"/>
        <v>0</v>
      </c>
    </row>
    <row r="69" spans="1:11" s="412" customFormat="1" ht="12" customHeight="1" thickBot="1" x14ac:dyDescent="0.3">
      <c r="A69" s="460" t="s">
        <v>307</v>
      </c>
      <c r="B69" s="291" t="s">
        <v>308</v>
      </c>
      <c r="C69" s="395">
        <f>'KV_1.4.sz.mell.'!C68</f>
        <v>0</v>
      </c>
      <c r="D69" s="395">
        <f t="shared" ref="D69:K69" si="19">SUM(D70:D72)</f>
        <v>0</v>
      </c>
      <c r="E69" s="395">
        <f t="shared" si="19"/>
        <v>0</v>
      </c>
      <c r="F69" s="395">
        <f t="shared" si="19"/>
        <v>0</v>
      </c>
      <c r="G69" s="395">
        <f t="shared" si="19"/>
        <v>0</v>
      </c>
      <c r="H69" s="395">
        <f t="shared" si="19"/>
        <v>0</v>
      </c>
      <c r="I69" s="395">
        <f t="shared" si="19"/>
        <v>0</v>
      </c>
      <c r="J69" s="395">
        <f t="shared" si="19"/>
        <v>0</v>
      </c>
      <c r="K69" s="263">
        <f t="shared" si="19"/>
        <v>0</v>
      </c>
    </row>
    <row r="70" spans="1:11" s="412" customFormat="1" ht="12" customHeight="1" x14ac:dyDescent="0.25">
      <c r="A70" s="15" t="s">
        <v>336</v>
      </c>
      <c r="B70" s="413" t="s">
        <v>309</v>
      </c>
      <c r="C70" s="691">
        <f>'KV_1.4.sz.mell.'!C69</f>
        <v>0</v>
      </c>
      <c r="D70" s="399"/>
      <c r="E70" s="399"/>
      <c r="F70" s="399"/>
      <c r="G70" s="399"/>
      <c r="H70" s="399"/>
      <c r="I70" s="399"/>
      <c r="J70" s="691">
        <f>D70+E70+F70+G70+H70+I70</f>
        <v>0</v>
      </c>
      <c r="K70" s="692">
        <f>C70+J70</f>
        <v>0</v>
      </c>
    </row>
    <row r="71" spans="1:11" s="412" customFormat="1" ht="12" customHeight="1" x14ac:dyDescent="0.25">
      <c r="A71" s="14" t="s">
        <v>345</v>
      </c>
      <c r="B71" s="414" t="s">
        <v>310</v>
      </c>
      <c r="C71" s="691">
        <f>'KV_1.4.sz.mell.'!C70</f>
        <v>0</v>
      </c>
      <c r="D71" s="399"/>
      <c r="E71" s="399"/>
      <c r="F71" s="399"/>
      <c r="G71" s="399"/>
      <c r="H71" s="399"/>
      <c r="I71" s="399"/>
      <c r="J71" s="691">
        <f>D71+E71+F71+G71+H71+I71</f>
        <v>0</v>
      </c>
      <c r="K71" s="692">
        <f>C71+J71</f>
        <v>0</v>
      </c>
    </row>
    <row r="72" spans="1:11" s="412" customFormat="1" ht="12" customHeight="1" thickBot="1" x14ac:dyDescent="0.3">
      <c r="A72" s="18" t="s">
        <v>346</v>
      </c>
      <c r="B72" s="693" t="s">
        <v>460</v>
      </c>
      <c r="C72" s="688">
        <f>'KV_1.4.sz.mell.'!C71</f>
        <v>0</v>
      </c>
      <c r="D72" s="687"/>
      <c r="E72" s="687"/>
      <c r="F72" s="687"/>
      <c r="G72" s="687"/>
      <c r="H72" s="687"/>
      <c r="I72" s="687"/>
      <c r="J72" s="688">
        <f>D72+E72+F72+G72+H72+I72</f>
        <v>0</v>
      </c>
      <c r="K72" s="694">
        <f>C72+J72</f>
        <v>0</v>
      </c>
    </row>
    <row r="73" spans="1:11" s="412" customFormat="1" ht="12" customHeight="1" thickBot="1" x14ac:dyDescent="0.3">
      <c r="A73" s="460" t="s">
        <v>312</v>
      </c>
      <c r="B73" s="291" t="s">
        <v>313</v>
      </c>
      <c r="C73" s="395">
        <f>'KV_1.4.sz.mell.'!C72</f>
        <v>0</v>
      </c>
      <c r="D73" s="395">
        <f t="shared" ref="D73:K73" si="20">SUM(D74:D77)</f>
        <v>0</v>
      </c>
      <c r="E73" s="395">
        <f t="shared" si="20"/>
        <v>0</v>
      </c>
      <c r="F73" s="395">
        <f t="shared" si="20"/>
        <v>0</v>
      </c>
      <c r="G73" s="395">
        <f t="shared" si="20"/>
        <v>0</v>
      </c>
      <c r="H73" s="395">
        <f t="shared" si="20"/>
        <v>0</v>
      </c>
      <c r="I73" s="395">
        <f t="shared" si="20"/>
        <v>0</v>
      </c>
      <c r="J73" s="395">
        <f t="shared" si="20"/>
        <v>0</v>
      </c>
      <c r="K73" s="263">
        <f t="shared" si="20"/>
        <v>0</v>
      </c>
    </row>
    <row r="74" spans="1:11" s="412" customFormat="1" ht="12" customHeight="1" x14ac:dyDescent="0.25">
      <c r="A74" s="15" t="s">
        <v>148</v>
      </c>
      <c r="B74" s="557" t="s">
        <v>314</v>
      </c>
      <c r="C74" s="691">
        <f>'KV_1.4.sz.mell.'!C73</f>
        <v>0</v>
      </c>
      <c r="D74" s="399"/>
      <c r="E74" s="399"/>
      <c r="F74" s="399"/>
      <c r="G74" s="399"/>
      <c r="H74" s="399"/>
      <c r="I74" s="399"/>
      <c r="J74" s="691">
        <f>D74+E74+F74+G74+H74+I74</f>
        <v>0</v>
      </c>
      <c r="K74" s="692">
        <f>C74+J74</f>
        <v>0</v>
      </c>
    </row>
    <row r="75" spans="1:11" s="412" customFormat="1" ht="12" customHeight="1" x14ac:dyDescent="0.25">
      <c r="A75" s="14" t="s">
        <v>149</v>
      </c>
      <c r="B75" s="557" t="s">
        <v>570</v>
      </c>
      <c r="C75" s="691">
        <f>'KV_1.4.sz.mell.'!C74</f>
        <v>0</v>
      </c>
      <c r="D75" s="399"/>
      <c r="E75" s="399"/>
      <c r="F75" s="399"/>
      <c r="G75" s="399"/>
      <c r="H75" s="399"/>
      <c r="I75" s="399"/>
      <c r="J75" s="691">
        <f>D75+E75+F75+G75+H75+I75</f>
        <v>0</v>
      </c>
      <c r="K75" s="692">
        <f>C75+J75</f>
        <v>0</v>
      </c>
    </row>
    <row r="76" spans="1:11" s="412" customFormat="1" ht="12" customHeight="1" x14ac:dyDescent="0.25">
      <c r="A76" s="14" t="s">
        <v>337</v>
      </c>
      <c r="B76" s="557" t="s">
        <v>315</v>
      </c>
      <c r="C76" s="691">
        <f>'KV_1.4.sz.mell.'!C75</f>
        <v>0</v>
      </c>
      <c r="D76" s="399"/>
      <c r="E76" s="399"/>
      <c r="F76" s="399"/>
      <c r="G76" s="399"/>
      <c r="H76" s="399"/>
      <c r="I76" s="399"/>
      <c r="J76" s="691">
        <f>D76+E76+F76+G76+H76+I76</f>
        <v>0</v>
      </c>
      <c r="K76" s="692">
        <f>C76+J76</f>
        <v>0</v>
      </c>
    </row>
    <row r="77" spans="1:11" s="412" customFormat="1" ht="12" customHeight="1" thickBot="1" x14ac:dyDescent="0.3">
      <c r="A77" s="16" t="s">
        <v>338</v>
      </c>
      <c r="B77" s="558" t="s">
        <v>571</v>
      </c>
      <c r="C77" s="691">
        <f>'KV_1.4.sz.mell.'!C76</f>
        <v>0</v>
      </c>
      <c r="D77" s="399"/>
      <c r="E77" s="399"/>
      <c r="F77" s="399"/>
      <c r="G77" s="399"/>
      <c r="H77" s="399"/>
      <c r="I77" s="399"/>
      <c r="J77" s="691">
        <f>D77+E77+F77+G77+H77+I77</f>
        <v>0</v>
      </c>
      <c r="K77" s="692">
        <f>C77+J77</f>
        <v>0</v>
      </c>
    </row>
    <row r="78" spans="1:11" s="412" customFormat="1" ht="12" customHeight="1" thickBot="1" x14ac:dyDescent="0.3">
      <c r="A78" s="460" t="s">
        <v>316</v>
      </c>
      <c r="B78" s="291" t="s">
        <v>317</v>
      </c>
      <c r="C78" s="395">
        <f>'KV_1.4.sz.mell.'!C77</f>
        <v>0</v>
      </c>
      <c r="D78" s="395">
        <f t="shared" ref="D78:K78" si="21">SUM(D79:D80)</f>
        <v>0</v>
      </c>
      <c r="E78" s="395">
        <f t="shared" si="21"/>
        <v>0</v>
      </c>
      <c r="F78" s="395">
        <f t="shared" si="21"/>
        <v>0</v>
      </c>
      <c r="G78" s="395">
        <f t="shared" si="21"/>
        <v>0</v>
      </c>
      <c r="H78" s="395">
        <f t="shared" si="21"/>
        <v>0</v>
      </c>
      <c r="I78" s="395">
        <f t="shared" si="21"/>
        <v>0</v>
      </c>
      <c r="J78" s="395">
        <f t="shared" si="21"/>
        <v>0</v>
      </c>
      <c r="K78" s="263">
        <f t="shared" si="21"/>
        <v>0</v>
      </c>
    </row>
    <row r="79" spans="1:11" s="412" customFormat="1" ht="12" customHeight="1" x14ac:dyDescent="0.25">
      <c r="A79" s="15" t="s">
        <v>339</v>
      </c>
      <c r="B79" s="413" t="s">
        <v>318</v>
      </c>
      <c r="C79" s="691">
        <f>'KV_1.4.sz.mell.'!C78</f>
        <v>0</v>
      </c>
      <c r="D79" s="399"/>
      <c r="E79" s="399"/>
      <c r="F79" s="399"/>
      <c r="G79" s="399"/>
      <c r="H79" s="399"/>
      <c r="I79" s="399"/>
      <c r="J79" s="691">
        <f>D79+E79+F79+G79+H79+I79</f>
        <v>0</v>
      </c>
      <c r="K79" s="692">
        <f>C79+J79</f>
        <v>0</v>
      </c>
    </row>
    <row r="80" spans="1:11" s="412" customFormat="1" ht="12" customHeight="1" thickBot="1" x14ac:dyDescent="0.3">
      <c r="A80" s="16" t="s">
        <v>340</v>
      </c>
      <c r="B80" s="293" t="s">
        <v>319</v>
      </c>
      <c r="C80" s="691">
        <f>'KV_1.4.sz.mell.'!C79</f>
        <v>0</v>
      </c>
      <c r="D80" s="399"/>
      <c r="E80" s="399"/>
      <c r="F80" s="399"/>
      <c r="G80" s="399"/>
      <c r="H80" s="399"/>
      <c r="I80" s="399"/>
      <c r="J80" s="691">
        <f>D80+E80+F80+G80+H80+I80</f>
        <v>0</v>
      </c>
      <c r="K80" s="692">
        <f>C80+J80</f>
        <v>0</v>
      </c>
    </row>
    <row r="81" spans="1:11" s="412" customFormat="1" ht="12" customHeight="1" thickBot="1" x14ac:dyDescent="0.3">
      <c r="A81" s="460" t="s">
        <v>320</v>
      </c>
      <c r="B81" s="291" t="s">
        <v>321</v>
      </c>
      <c r="C81" s="395">
        <f>'KV_1.4.sz.mell.'!C80</f>
        <v>0</v>
      </c>
      <c r="D81" s="395">
        <f t="shared" ref="D81:K81" si="22">SUM(D82:D84)</f>
        <v>0</v>
      </c>
      <c r="E81" s="395">
        <f t="shared" si="22"/>
        <v>0</v>
      </c>
      <c r="F81" s="395">
        <f t="shared" si="22"/>
        <v>0</v>
      </c>
      <c r="G81" s="395">
        <f t="shared" si="22"/>
        <v>0</v>
      </c>
      <c r="H81" s="395">
        <f t="shared" si="22"/>
        <v>0</v>
      </c>
      <c r="I81" s="395">
        <f t="shared" si="22"/>
        <v>0</v>
      </c>
      <c r="J81" s="395">
        <f t="shared" si="22"/>
        <v>0</v>
      </c>
      <c r="K81" s="263">
        <f t="shared" si="22"/>
        <v>0</v>
      </c>
    </row>
    <row r="82" spans="1:11" s="412" customFormat="1" ht="12" customHeight="1" x14ac:dyDescent="0.25">
      <c r="A82" s="15" t="s">
        <v>341</v>
      </c>
      <c r="B82" s="413" t="s">
        <v>322</v>
      </c>
      <c r="C82" s="691">
        <f>'KV_1.4.sz.mell.'!C81</f>
        <v>0</v>
      </c>
      <c r="D82" s="399"/>
      <c r="E82" s="399"/>
      <c r="F82" s="399"/>
      <c r="G82" s="399"/>
      <c r="H82" s="399"/>
      <c r="I82" s="399"/>
      <c r="J82" s="691">
        <f>D82+E82+F82+G82+H82+I82</f>
        <v>0</v>
      </c>
      <c r="K82" s="692">
        <f>C82+J82</f>
        <v>0</v>
      </c>
    </row>
    <row r="83" spans="1:11" s="412" customFormat="1" ht="12" customHeight="1" x14ac:dyDescent="0.25">
      <c r="A83" s="14" t="s">
        <v>342</v>
      </c>
      <c r="B83" s="414" t="s">
        <v>323</v>
      </c>
      <c r="C83" s="691">
        <f>'KV_1.4.sz.mell.'!C82</f>
        <v>0</v>
      </c>
      <c r="D83" s="399"/>
      <c r="E83" s="399"/>
      <c r="F83" s="399"/>
      <c r="G83" s="399"/>
      <c r="H83" s="399"/>
      <c r="I83" s="399"/>
      <c r="J83" s="691">
        <f>D83+E83+F83+G83+H83+I83</f>
        <v>0</v>
      </c>
      <c r="K83" s="692">
        <f>C83+J83</f>
        <v>0</v>
      </c>
    </row>
    <row r="84" spans="1:11" s="412" customFormat="1" ht="12" customHeight="1" thickBot="1" x14ac:dyDescent="0.3">
      <c r="A84" s="16" t="s">
        <v>343</v>
      </c>
      <c r="B84" s="293" t="s">
        <v>738</v>
      </c>
      <c r="C84" s="691">
        <f>'KV_1.4.sz.mell.'!C83</f>
        <v>0</v>
      </c>
      <c r="D84" s="399"/>
      <c r="E84" s="399"/>
      <c r="F84" s="399"/>
      <c r="G84" s="399"/>
      <c r="H84" s="399"/>
      <c r="I84" s="399"/>
      <c r="J84" s="691">
        <f>D84+E84+F84+G84+H84+I84</f>
        <v>0</v>
      </c>
      <c r="K84" s="692">
        <f>C84+J84</f>
        <v>0</v>
      </c>
    </row>
    <row r="85" spans="1:11" s="412" customFormat="1" ht="12" customHeight="1" thickBot="1" x14ac:dyDescent="0.3">
      <c r="A85" s="460" t="s">
        <v>324</v>
      </c>
      <c r="B85" s="291" t="s">
        <v>344</v>
      </c>
      <c r="C85" s="395">
        <f>'KV_1.4.sz.mell.'!C84</f>
        <v>0</v>
      </c>
      <c r="D85" s="395">
        <f t="shared" ref="D85:K85" si="23">SUM(D86:D89)</f>
        <v>0</v>
      </c>
      <c r="E85" s="395">
        <f t="shared" si="23"/>
        <v>0</v>
      </c>
      <c r="F85" s="395">
        <f t="shared" si="23"/>
        <v>0</v>
      </c>
      <c r="G85" s="395">
        <f t="shared" si="23"/>
        <v>0</v>
      </c>
      <c r="H85" s="395">
        <f t="shared" si="23"/>
        <v>0</v>
      </c>
      <c r="I85" s="395">
        <f t="shared" si="23"/>
        <v>0</v>
      </c>
      <c r="J85" s="395">
        <f t="shared" si="23"/>
        <v>0</v>
      </c>
      <c r="K85" s="263">
        <f t="shared" si="23"/>
        <v>0</v>
      </c>
    </row>
    <row r="86" spans="1:11" s="412" customFormat="1" ht="12" customHeight="1" x14ac:dyDescent="0.25">
      <c r="A86" s="417" t="s">
        <v>325</v>
      </c>
      <c r="B86" s="413" t="s">
        <v>326</v>
      </c>
      <c r="C86" s="691">
        <f>'KV_1.4.sz.mell.'!C85</f>
        <v>0</v>
      </c>
      <c r="D86" s="399"/>
      <c r="E86" s="399"/>
      <c r="F86" s="399"/>
      <c r="G86" s="399"/>
      <c r="H86" s="399"/>
      <c r="I86" s="399"/>
      <c r="J86" s="691">
        <f t="shared" ref="J86:J91" si="24">D86+E86+F86+G86+H86+I86</f>
        <v>0</v>
      </c>
      <c r="K86" s="692">
        <f t="shared" ref="K86:K91" si="25">C86+J86</f>
        <v>0</v>
      </c>
    </row>
    <row r="87" spans="1:11" s="412" customFormat="1" ht="12" customHeight="1" x14ac:dyDescent="0.25">
      <c r="A87" s="418" t="s">
        <v>327</v>
      </c>
      <c r="B87" s="414" t="s">
        <v>328</v>
      </c>
      <c r="C87" s="691">
        <f>'KV_1.4.sz.mell.'!C86</f>
        <v>0</v>
      </c>
      <c r="D87" s="399"/>
      <c r="E87" s="399"/>
      <c r="F87" s="399"/>
      <c r="G87" s="399"/>
      <c r="H87" s="399"/>
      <c r="I87" s="399"/>
      <c r="J87" s="691">
        <f t="shared" si="24"/>
        <v>0</v>
      </c>
      <c r="K87" s="692">
        <f t="shared" si="25"/>
        <v>0</v>
      </c>
    </row>
    <row r="88" spans="1:11" s="412" customFormat="1" ht="12" customHeight="1" x14ac:dyDescent="0.25">
      <c r="A88" s="418" t="s">
        <v>329</v>
      </c>
      <c r="B88" s="414" t="s">
        <v>330</v>
      </c>
      <c r="C88" s="691">
        <f>'KV_1.4.sz.mell.'!C87</f>
        <v>0</v>
      </c>
      <c r="D88" s="399"/>
      <c r="E88" s="399"/>
      <c r="F88" s="399"/>
      <c r="G88" s="399"/>
      <c r="H88" s="399"/>
      <c r="I88" s="399"/>
      <c r="J88" s="691">
        <f t="shared" si="24"/>
        <v>0</v>
      </c>
      <c r="K88" s="692">
        <f t="shared" si="25"/>
        <v>0</v>
      </c>
    </row>
    <row r="89" spans="1:11" s="412" customFormat="1" ht="12" customHeight="1" thickBot="1" x14ac:dyDescent="0.3">
      <c r="A89" s="419" t="s">
        <v>331</v>
      </c>
      <c r="B89" s="293" t="s">
        <v>332</v>
      </c>
      <c r="C89" s="691">
        <f>'KV_1.4.sz.mell.'!C88</f>
        <v>0</v>
      </c>
      <c r="D89" s="399"/>
      <c r="E89" s="399"/>
      <c r="F89" s="399"/>
      <c r="G89" s="399"/>
      <c r="H89" s="399"/>
      <c r="I89" s="399"/>
      <c r="J89" s="691">
        <f t="shared" si="24"/>
        <v>0</v>
      </c>
      <c r="K89" s="692">
        <f t="shared" si="25"/>
        <v>0</v>
      </c>
    </row>
    <row r="90" spans="1:11" s="412" customFormat="1" ht="12" customHeight="1" thickBot="1" x14ac:dyDescent="0.3">
      <c r="A90" s="460" t="s">
        <v>333</v>
      </c>
      <c r="B90" s="291" t="s">
        <v>474</v>
      </c>
      <c r="C90" s="395">
        <f>'KV_1.4.sz.mell.'!C89</f>
        <v>0</v>
      </c>
      <c r="D90" s="462"/>
      <c r="E90" s="462"/>
      <c r="F90" s="462"/>
      <c r="G90" s="462"/>
      <c r="H90" s="462"/>
      <c r="I90" s="462"/>
      <c r="J90" s="395">
        <f t="shared" si="24"/>
        <v>0</v>
      </c>
      <c r="K90" s="263">
        <f t="shared" si="25"/>
        <v>0</v>
      </c>
    </row>
    <row r="91" spans="1:11" s="412" customFormat="1" ht="13.5" customHeight="1" thickBot="1" x14ac:dyDescent="0.3">
      <c r="A91" s="460" t="s">
        <v>335</v>
      </c>
      <c r="B91" s="291" t="s">
        <v>334</v>
      </c>
      <c r="C91" s="395">
        <f>'KV_1.4.sz.mell.'!C90</f>
        <v>0</v>
      </c>
      <c r="D91" s="462"/>
      <c r="E91" s="462"/>
      <c r="F91" s="462"/>
      <c r="G91" s="462"/>
      <c r="H91" s="462"/>
      <c r="I91" s="462"/>
      <c r="J91" s="395">
        <f t="shared" si="24"/>
        <v>0</v>
      </c>
      <c r="K91" s="263">
        <f t="shared" si="25"/>
        <v>0</v>
      </c>
    </row>
    <row r="92" spans="1:11" s="412" customFormat="1" ht="15.75" customHeight="1" thickBot="1" x14ac:dyDescent="0.3">
      <c r="A92" s="460" t="s">
        <v>347</v>
      </c>
      <c r="B92" s="291" t="s">
        <v>477</v>
      </c>
      <c r="C92" s="402">
        <f>'KV_1.4.sz.mell.'!C91</f>
        <v>0</v>
      </c>
      <c r="D92" s="402">
        <f t="shared" ref="D92:K92" si="26">+D69+D73+D78+D81+D85+D91+D90</f>
        <v>0</v>
      </c>
      <c r="E92" s="402">
        <f t="shared" si="26"/>
        <v>0</v>
      </c>
      <c r="F92" s="402">
        <f t="shared" si="26"/>
        <v>0</v>
      </c>
      <c r="G92" s="402">
        <f t="shared" si="26"/>
        <v>0</v>
      </c>
      <c r="H92" s="402">
        <f t="shared" si="26"/>
        <v>0</v>
      </c>
      <c r="I92" s="402">
        <f t="shared" si="26"/>
        <v>0</v>
      </c>
      <c r="J92" s="402">
        <f t="shared" si="26"/>
        <v>0</v>
      </c>
      <c r="K92" s="444">
        <f t="shared" si="26"/>
        <v>0</v>
      </c>
    </row>
    <row r="93" spans="1:11" s="412" customFormat="1" ht="25.5" customHeight="1" thickBot="1" x14ac:dyDescent="0.3">
      <c r="A93" s="461" t="s">
        <v>476</v>
      </c>
      <c r="B93" s="571" t="s">
        <v>478</v>
      </c>
      <c r="C93" s="402">
        <f>'KV_1.4.sz.mell.'!C92</f>
        <v>0</v>
      </c>
      <c r="D93" s="402">
        <f t="shared" ref="D93:K93" si="27">+D68+D92</f>
        <v>0</v>
      </c>
      <c r="E93" s="402">
        <f t="shared" si="27"/>
        <v>0</v>
      </c>
      <c r="F93" s="402">
        <f t="shared" si="27"/>
        <v>0</v>
      </c>
      <c r="G93" s="402">
        <f t="shared" si="27"/>
        <v>0</v>
      </c>
      <c r="H93" s="402">
        <f t="shared" si="27"/>
        <v>0</v>
      </c>
      <c r="I93" s="402">
        <f t="shared" si="27"/>
        <v>0</v>
      </c>
      <c r="J93" s="402">
        <f t="shared" si="27"/>
        <v>0</v>
      </c>
      <c r="K93" s="444">
        <f t="shared" si="27"/>
        <v>0</v>
      </c>
    </row>
    <row r="94" spans="1:11" s="412" customFormat="1" ht="30.75" customHeight="1" x14ac:dyDescent="0.25">
      <c r="A94" s="5"/>
      <c r="B94" s="6"/>
      <c r="C94" s="303"/>
    </row>
    <row r="95" spans="1:11" ht="16.5" customHeight="1" x14ac:dyDescent="0.3">
      <c r="A95" s="1545" t="s">
        <v>47</v>
      </c>
      <c r="B95" s="1545"/>
      <c r="C95" s="1545"/>
      <c r="D95" s="1545"/>
      <c r="E95" s="1545"/>
      <c r="F95" s="1545"/>
      <c r="G95" s="1545"/>
      <c r="H95" s="1545"/>
      <c r="I95" s="1545"/>
      <c r="J95" s="1545"/>
      <c r="K95" s="1545"/>
    </row>
    <row r="96" spans="1:11" s="422" customFormat="1" ht="16.5" customHeight="1" thickBot="1" x14ac:dyDescent="0.35">
      <c r="A96" s="1550" t="s">
        <v>152</v>
      </c>
      <c r="B96" s="1550"/>
      <c r="C96" s="695"/>
      <c r="K96" s="695" t="str">
        <f>K7</f>
        <v>Forintban!</v>
      </c>
    </row>
    <row r="97" spans="1:11" x14ac:dyDescent="0.3">
      <c r="A97" s="1648" t="s">
        <v>68</v>
      </c>
      <c r="B97" s="1650" t="s">
        <v>739</v>
      </c>
      <c r="C97" s="1652" t="str">
        <f>+CONCATENATE(LEFT(RM_ÖSSZEFÜGGÉSEK!A6,4),". évi")</f>
        <v>2019. évi</v>
      </c>
      <c r="D97" s="1653"/>
      <c r="E97" s="1654"/>
      <c r="F97" s="1654"/>
      <c r="G97" s="1654"/>
      <c r="H97" s="1654"/>
      <c r="I97" s="1654"/>
      <c r="J97" s="1654"/>
      <c r="K97" s="1655"/>
    </row>
    <row r="98" spans="1:11" ht="34.799999999999997" thickBot="1" x14ac:dyDescent="0.35">
      <c r="A98" s="1649"/>
      <c r="B98" s="1651"/>
      <c r="C98" s="673" t="s">
        <v>732</v>
      </c>
      <c r="D98" s="674" t="str">
        <f>D9</f>
        <v>Módosítás</v>
      </c>
      <c r="E98" s="674" t="str">
        <f t="shared" ref="E98:K98" si="28">E9</f>
        <v xml:space="preserve">… . sz. módosítás </v>
      </c>
      <c r="F98" s="674" t="str">
        <f t="shared" si="28"/>
        <v xml:space="preserve">… . sz. módosítás </v>
      </c>
      <c r="G98" s="674" t="str">
        <f t="shared" si="28"/>
        <v xml:space="preserve">… . sz. módosítás </v>
      </c>
      <c r="H98" s="674" t="str">
        <f t="shared" si="28"/>
        <v xml:space="preserve">… . sz. módosítás </v>
      </c>
      <c r="I98" s="674" t="str">
        <f t="shared" si="28"/>
        <v xml:space="preserve">… . sz. módosítás </v>
      </c>
      <c r="J98" s="675" t="str">
        <f t="shared" si="28"/>
        <v>Módosítások összesen</v>
      </c>
      <c r="K98" s="676" t="str">
        <f t="shared" si="28"/>
        <v>….számú módosítás utáni előirányzat</v>
      </c>
    </row>
    <row r="99" spans="1:11" s="411" customFormat="1" ht="12" customHeight="1" thickBot="1" x14ac:dyDescent="0.25">
      <c r="A99" s="32" t="s">
        <v>492</v>
      </c>
      <c r="B99" s="33" t="s">
        <v>493</v>
      </c>
      <c r="C99" s="677" t="s">
        <v>494</v>
      </c>
      <c r="D99" s="677" t="s">
        <v>496</v>
      </c>
      <c r="E99" s="678" t="s">
        <v>495</v>
      </c>
      <c r="F99" s="678" t="s">
        <v>497</v>
      </c>
      <c r="G99" s="678" t="s">
        <v>498</v>
      </c>
      <c r="H99" s="678" t="s">
        <v>499</v>
      </c>
      <c r="I99" s="678" t="s">
        <v>735</v>
      </c>
      <c r="J99" s="678" t="s">
        <v>736</v>
      </c>
      <c r="K99" s="679" t="s">
        <v>737</v>
      </c>
    </row>
    <row r="100" spans="1:11" ht="12" customHeight="1" thickBot="1" x14ac:dyDescent="0.35">
      <c r="A100" s="22" t="s">
        <v>18</v>
      </c>
      <c r="B100" s="28" t="s">
        <v>436</v>
      </c>
      <c r="C100" s="394">
        <f>'KV_1.4.sz.mell.'!C98</f>
        <v>0</v>
      </c>
      <c r="D100" s="394">
        <f t="shared" ref="D100:K100" si="29">D101+D102+D103+D104+D105+D118</f>
        <v>0</v>
      </c>
      <c r="E100" s="394">
        <f t="shared" si="29"/>
        <v>0</v>
      </c>
      <c r="F100" s="394">
        <f t="shared" si="29"/>
        <v>0</v>
      </c>
      <c r="G100" s="394">
        <f t="shared" si="29"/>
        <v>0</v>
      </c>
      <c r="H100" s="394">
        <f t="shared" si="29"/>
        <v>0</v>
      </c>
      <c r="I100" s="394">
        <f t="shared" si="29"/>
        <v>0</v>
      </c>
      <c r="J100" s="394">
        <f t="shared" si="29"/>
        <v>0</v>
      </c>
      <c r="K100" s="487">
        <f t="shared" si="29"/>
        <v>0</v>
      </c>
    </row>
    <row r="101" spans="1:11" ht="12" customHeight="1" x14ac:dyDescent="0.3">
      <c r="A101" s="17" t="s">
        <v>97</v>
      </c>
      <c r="B101" s="10" t="s">
        <v>49</v>
      </c>
      <c r="C101" s="696">
        <f>'KV_1.4.sz.mell.'!C99</f>
        <v>0</v>
      </c>
      <c r="D101" s="494"/>
      <c r="E101" s="494"/>
      <c r="F101" s="494"/>
      <c r="G101" s="494"/>
      <c r="H101" s="494"/>
      <c r="I101" s="494"/>
      <c r="J101" s="696">
        <f t="shared" ref="J101:J120" si="30">D101+E101+F101+G101+H101+I101</f>
        <v>0</v>
      </c>
      <c r="K101" s="697">
        <f t="shared" ref="K101:K120" si="31">C101+J101</f>
        <v>0</v>
      </c>
    </row>
    <row r="102" spans="1:11" ht="12" customHeight="1" x14ac:dyDescent="0.3">
      <c r="A102" s="14" t="s">
        <v>98</v>
      </c>
      <c r="B102" s="8" t="s">
        <v>182</v>
      </c>
      <c r="C102" s="698">
        <f>'KV_1.4.sz.mell.'!C100</f>
        <v>0</v>
      </c>
      <c r="D102" s="396"/>
      <c r="E102" s="396"/>
      <c r="F102" s="396"/>
      <c r="G102" s="396"/>
      <c r="H102" s="396"/>
      <c r="I102" s="396"/>
      <c r="J102" s="698">
        <f t="shared" si="30"/>
        <v>0</v>
      </c>
      <c r="K102" s="699">
        <f t="shared" si="31"/>
        <v>0</v>
      </c>
    </row>
    <row r="103" spans="1:11" ht="12" customHeight="1" x14ac:dyDescent="0.3">
      <c r="A103" s="14" t="s">
        <v>99</v>
      </c>
      <c r="B103" s="8" t="s">
        <v>139</v>
      </c>
      <c r="C103" s="700">
        <f>'KV_1.4.sz.mell.'!C101</f>
        <v>0</v>
      </c>
      <c r="D103" s="398"/>
      <c r="E103" s="398"/>
      <c r="F103" s="398"/>
      <c r="G103" s="398"/>
      <c r="H103" s="398"/>
      <c r="I103" s="398"/>
      <c r="J103" s="700">
        <f t="shared" si="30"/>
        <v>0</v>
      </c>
      <c r="K103" s="701">
        <f t="shared" si="31"/>
        <v>0</v>
      </c>
    </row>
    <row r="104" spans="1:11" ht="12" customHeight="1" x14ac:dyDescent="0.3">
      <c r="A104" s="14" t="s">
        <v>100</v>
      </c>
      <c r="B104" s="11" t="s">
        <v>183</v>
      </c>
      <c r="C104" s="700">
        <f>'KV_1.4.sz.mell.'!C102</f>
        <v>0</v>
      </c>
      <c r="D104" s="398"/>
      <c r="E104" s="398"/>
      <c r="F104" s="398"/>
      <c r="G104" s="398"/>
      <c r="H104" s="398"/>
      <c r="I104" s="398"/>
      <c r="J104" s="700">
        <f t="shared" si="30"/>
        <v>0</v>
      </c>
      <c r="K104" s="701">
        <f t="shared" si="31"/>
        <v>0</v>
      </c>
    </row>
    <row r="105" spans="1:11" ht="12" customHeight="1" x14ac:dyDescent="0.3">
      <c r="A105" s="14" t="s">
        <v>111</v>
      </c>
      <c r="B105" s="19" t="s">
        <v>184</v>
      </c>
      <c r="C105" s="700">
        <f>'KV_1.4.sz.mell.'!C103</f>
        <v>0</v>
      </c>
      <c r="D105" s="398"/>
      <c r="E105" s="398"/>
      <c r="F105" s="398"/>
      <c r="G105" s="398"/>
      <c r="H105" s="398"/>
      <c r="I105" s="398"/>
      <c r="J105" s="700">
        <f t="shared" si="30"/>
        <v>0</v>
      </c>
      <c r="K105" s="701">
        <f t="shared" si="31"/>
        <v>0</v>
      </c>
    </row>
    <row r="106" spans="1:11" ht="12" customHeight="1" x14ac:dyDescent="0.3">
      <c r="A106" s="14" t="s">
        <v>101</v>
      </c>
      <c r="B106" s="8" t="s">
        <v>441</v>
      </c>
      <c r="C106" s="700">
        <f>'KV_1.4.sz.mell.'!C104</f>
        <v>0</v>
      </c>
      <c r="D106" s="398"/>
      <c r="E106" s="398"/>
      <c r="F106" s="398"/>
      <c r="G106" s="398"/>
      <c r="H106" s="398"/>
      <c r="I106" s="398"/>
      <c r="J106" s="700">
        <f t="shared" si="30"/>
        <v>0</v>
      </c>
      <c r="K106" s="701">
        <f t="shared" si="31"/>
        <v>0</v>
      </c>
    </row>
    <row r="107" spans="1:11" ht="12" customHeight="1" x14ac:dyDescent="0.3">
      <c r="A107" s="14" t="s">
        <v>102</v>
      </c>
      <c r="B107" s="142" t="s">
        <v>440</v>
      </c>
      <c r="C107" s="700">
        <f>'KV_1.4.sz.mell.'!C105</f>
        <v>0</v>
      </c>
      <c r="D107" s="398"/>
      <c r="E107" s="398"/>
      <c r="F107" s="398"/>
      <c r="G107" s="398"/>
      <c r="H107" s="398"/>
      <c r="I107" s="398"/>
      <c r="J107" s="700">
        <f t="shared" si="30"/>
        <v>0</v>
      </c>
      <c r="K107" s="701">
        <f t="shared" si="31"/>
        <v>0</v>
      </c>
    </row>
    <row r="108" spans="1:11" ht="12" customHeight="1" x14ac:dyDescent="0.3">
      <c r="A108" s="14" t="s">
        <v>112</v>
      </c>
      <c r="B108" s="142" t="s">
        <v>439</v>
      </c>
      <c r="C108" s="700">
        <f>'KV_1.4.sz.mell.'!C106</f>
        <v>0</v>
      </c>
      <c r="D108" s="398"/>
      <c r="E108" s="398"/>
      <c r="F108" s="398"/>
      <c r="G108" s="398"/>
      <c r="H108" s="398"/>
      <c r="I108" s="398"/>
      <c r="J108" s="700">
        <f t="shared" si="30"/>
        <v>0</v>
      </c>
      <c r="K108" s="701">
        <f t="shared" si="31"/>
        <v>0</v>
      </c>
    </row>
    <row r="109" spans="1:11" ht="12" customHeight="1" x14ac:dyDescent="0.3">
      <c r="A109" s="14" t="s">
        <v>113</v>
      </c>
      <c r="B109" s="140" t="s">
        <v>350</v>
      </c>
      <c r="C109" s="700">
        <f>'KV_1.4.sz.mell.'!C107</f>
        <v>0</v>
      </c>
      <c r="D109" s="398"/>
      <c r="E109" s="398"/>
      <c r="F109" s="398"/>
      <c r="G109" s="398"/>
      <c r="H109" s="398"/>
      <c r="I109" s="398"/>
      <c r="J109" s="700">
        <f t="shared" si="30"/>
        <v>0</v>
      </c>
      <c r="K109" s="701">
        <f t="shared" si="31"/>
        <v>0</v>
      </c>
    </row>
    <row r="110" spans="1:11" ht="12" customHeight="1" x14ac:dyDescent="0.3">
      <c r="A110" s="14" t="s">
        <v>114</v>
      </c>
      <c r="B110" s="141" t="s">
        <v>351</v>
      </c>
      <c r="C110" s="700">
        <f>'KV_1.4.sz.mell.'!C108</f>
        <v>0</v>
      </c>
      <c r="D110" s="398"/>
      <c r="E110" s="398"/>
      <c r="F110" s="398"/>
      <c r="G110" s="398"/>
      <c r="H110" s="398"/>
      <c r="I110" s="398"/>
      <c r="J110" s="700">
        <f t="shared" si="30"/>
        <v>0</v>
      </c>
      <c r="K110" s="701">
        <f t="shared" si="31"/>
        <v>0</v>
      </c>
    </row>
    <row r="111" spans="1:11" ht="12" customHeight="1" x14ac:dyDescent="0.3">
      <c r="A111" s="14" t="s">
        <v>115</v>
      </c>
      <c r="B111" s="141" t="s">
        <v>352</v>
      </c>
      <c r="C111" s="700">
        <f>'KV_1.4.sz.mell.'!C109</f>
        <v>0</v>
      </c>
      <c r="D111" s="398"/>
      <c r="E111" s="398"/>
      <c r="F111" s="398"/>
      <c r="G111" s="398"/>
      <c r="H111" s="398"/>
      <c r="I111" s="398"/>
      <c r="J111" s="700">
        <f t="shared" si="30"/>
        <v>0</v>
      </c>
      <c r="K111" s="701">
        <f t="shared" si="31"/>
        <v>0</v>
      </c>
    </row>
    <row r="112" spans="1:11" ht="12" customHeight="1" x14ac:dyDescent="0.3">
      <c r="A112" s="14" t="s">
        <v>117</v>
      </c>
      <c r="B112" s="140" t="s">
        <v>353</v>
      </c>
      <c r="C112" s="700">
        <f>'KV_1.4.sz.mell.'!C110</f>
        <v>0</v>
      </c>
      <c r="D112" s="398"/>
      <c r="E112" s="398"/>
      <c r="F112" s="398"/>
      <c r="G112" s="398"/>
      <c r="H112" s="398"/>
      <c r="I112" s="398"/>
      <c r="J112" s="700">
        <f t="shared" si="30"/>
        <v>0</v>
      </c>
      <c r="K112" s="701">
        <f t="shared" si="31"/>
        <v>0</v>
      </c>
    </row>
    <row r="113" spans="1:11" ht="12" customHeight="1" x14ac:dyDescent="0.3">
      <c r="A113" s="14" t="s">
        <v>185</v>
      </c>
      <c r="B113" s="140" t="s">
        <v>354</v>
      </c>
      <c r="C113" s="700">
        <f>'KV_1.4.sz.mell.'!C111</f>
        <v>0</v>
      </c>
      <c r="D113" s="398"/>
      <c r="E113" s="398"/>
      <c r="F113" s="398"/>
      <c r="G113" s="398"/>
      <c r="H113" s="398"/>
      <c r="I113" s="398"/>
      <c r="J113" s="700">
        <f t="shared" si="30"/>
        <v>0</v>
      </c>
      <c r="K113" s="701">
        <f t="shared" si="31"/>
        <v>0</v>
      </c>
    </row>
    <row r="114" spans="1:11" ht="12" customHeight="1" x14ac:dyDescent="0.3">
      <c r="A114" s="14" t="s">
        <v>348</v>
      </c>
      <c r="B114" s="141" t="s">
        <v>355</v>
      </c>
      <c r="C114" s="700">
        <f>'KV_1.4.sz.mell.'!C112</f>
        <v>0</v>
      </c>
      <c r="D114" s="398"/>
      <c r="E114" s="398"/>
      <c r="F114" s="398"/>
      <c r="G114" s="398"/>
      <c r="H114" s="398"/>
      <c r="I114" s="398"/>
      <c r="J114" s="700">
        <f t="shared" si="30"/>
        <v>0</v>
      </c>
      <c r="K114" s="701">
        <f t="shared" si="31"/>
        <v>0</v>
      </c>
    </row>
    <row r="115" spans="1:11" ht="12" customHeight="1" x14ac:dyDescent="0.3">
      <c r="A115" s="13" t="s">
        <v>349</v>
      </c>
      <c r="B115" s="142" t="s">
        <v>356</v>
      </c>
      <c r="C115" s="700">
        <f>'KV_1.4.sz.mell.'!C113</f>
        <v>0</v>
      </c>
      <c r="D115" s="398"/>
      <c r="E115" s="398"/>
      <c r="F115" s="398"/>
      <c r="G115" s="398"/>
      <c r="H115" s="398"/>
      <c r="I115" s="398"/>
      <c r="J115" s="700">
        <f t="shared" si="30"/>
        <v>0</v>
      </c>
      <c r="K115" s="701">
        <f t="shared" si="31"/>
        <v>0</v>
      </c>
    </row>
    <row r="116" spans="1:11" ht="12" customHeight="1" x14ac:dyDescent="0.3">
      <c r="A116" s="14" t="s">
        <v>437</v>
      </c>
      <c r="B116" s="142" t="s">
        <v>357</v>
      </c>
      <c r="C116" s="700">
        <f>'KV_1.4.sz.mell.'!C114</f>
        <v>0</v>
      </c>
      <c r="D116" s="398"/>
      <c r="E116" s="398"/>
      <c r="F116" s="398"/>
      <c r="G116" s="398"/>
      <c r="H116" s="398"/>
      <c r="I116" s="398"/>
      <c r="J116" s="700">
        <f t="shared" si="30"/>
        <v>0</v>
      </c>
      <c r="K116" s="701">
        <f t="shared" si="31"/>
        <v>0</v>
      </c>
    </row>
    <row r="117" spans="1:11" ht="12" customHeight="1" x14ac:dyDescent="0.3">
      <c r="A117" s="16" t="s">
        <v>438</v>
      </c>
      <c r="B117" s="142" t="s">
        <v>358</v>
      </c>
      <c r="C117" s="700">
        <f>'KV_1.4.sz.mell.'!C115</f>
        <v>0</v>
      </c>
      <c r="D117" s="398"/>
      <c r="E117" s="398"/>
      <c r="F117" s="398"/>
      <c r="G117" s="398"/>
      <c r="H117" s="398"/>
      <c r="I117" s="398"/>
      <c r="J117" s="700">
        <f t="shared" si="30"/>
        <v>0</v>
      </c>
      <c r="K117" s="701">
        <f t="shared" si="31"/>
        <v>0</v>
      </c>
    </row>
    <row r="118" spans="1:11" ht="12" customHeight="1" x14ac:dyDescent="0.3">
      <c r="A118" s="14" t="s">
        <v>442</v>
      </c>
      <c r="B118" s="11" t="s">
        <v>50</v>
      </c>
      <c r="C118" s="698">
        <f>'KV_1.4.sz.mell.'!C116</f>
        <v>0</v>
      </c>
      <c r="D118" s="396"/>
      <c r="E118" s="396"/>
      <c r="F118" s="396"/>
      <c r="G118" s="396"/>
      <c r="H118" s="396"/>
      <c r="I118" s="396"/>
      <c r="J118" s="698">
        <f t="shared" si="30"/>
        <v>0</v>
      </c>
      <c r="K118" s="699">
        <f t="shared" si="31"/>
        <v>0</v>
      </c>
    </row>
    <row r="119" spans="1:11" ht="12" customHeight="1" x14ac:dyDescent="0.3">
      <c r="A119" s="14" t="s">
        <v>443</v>
      </c>
      <c r="B119" s="8" t="s">
        <v>445</v>
      </c>
      <c r="C119" s="698">
        <f>'KV_1.4.sz.mell.'!C117</f>
        <v>0</v>
      </c>
      <c r="D119" s="396"/>
      <c r="E119" s="396"/>
      <c r="F119" s="396"/>
      <c r="G119" s="396"/>
      <c r="H119" s="396"/>
      <c r="I119" s="396"/>
      <c r="J119" s="698">
        <f t="shared" si="30"/>
        <v>0</v>
      </c>
      <c r="K119" s="699">
        <f t="shared" si="31"/>
        <v>0</v>
      </c>
    </row>
    <row r="120" spans="1:11" ht="12" customHeight="1" thickBot="1" x14ac:dyDescent="0.35">
      <c r="A120" s="18" t="s">
        <v>444</v>
      </c>
      <c r="B120" s="482" t="s">
        <v>446</v>
      </c>
      <c r="C120" s="702">
        <f>'KV_1.4.sz.mell.'!C118</f>
        <v>0</v>
      </c>
      <c r="D120" s="495"/>
      <c r="E120" s="495"/>
      <c r="F120" s="495"/>
      <c r="G120" s="495"/>
      <c r="H120" s="495"/>
      <c r="I120" s="495"/>
      <c r="J120" s="702">
        <f t="shared" si="30"/>
        <v>0</v>
      </c>
      <c r="K120" s="689">
        <f t="shared" si="31"/>
        <v>0</v>
      </c>
    </row>
    <row r="121" spans="1:11" ht="12" customHeight="1" thickBot="1" x14ac:dyDescent="0.35">
      <c r="A121" s="479" t="s">
        <v>19</v>
      </c>
      <c r="B121" s="480" t="s">
        <v>359</v>
      </c>
      <c r="C121" s="395">
        <f>'KV_1.4.sz.mell.'!C119</f>
        <v>0</v>
      </c>
      <c r="D121" s="395">
        <f t="shared" ref="D121:K121" si="32">+D122+D124+D126</f>
        <v>0</v>
      </c>
      <c r="E121" s="496">
        <f t="shared" si="32"/>
        <v>0</v>
      </c>
      <c r="F121" s="496">
        <f t="shared" si="32"/>
        <v>0</v>
      </c>
      <c r="G121" s="496">
        <f t="shared" si="32"/>
        <v>0</v>
      </c>
      <c r="H121" s="496">
        <f t="shared" si="32"/>
        <v>0</v>
      </c>
      <c r="I121" s="496">
        <f t="shared" si="32"/>
        <v>0</v>
      </c>
      <c r="J121" s="496">
        <f t="shared" si="32"/>
        <v>0</v>
      </c>
      <c r="K121" s="490">
        <f t="shared" si="32"/>
        <v>0</v>
      </c>
    </row>
    <row r="122" spans="1:11" ht="12" customHeight="1" x14ac:dyDescent="0.3">
      <c r="A122" s="15" t="s">
        <v>103</v>
      </c>
      <c r="B122" s="8" t="s">
        <v>229</v>
      </c>
      <c r="C122" s="1381">
        <f>'KV_1.4.sz.mell.'!C120</f>
        <v>0</v>
      </c>
      <c r="D122" s="703"/>
      <c r="E122" s="703"/>
      <c r="F122" s="703"/>
      <c r="G122" s="703"/>
      <c r="H122" s="703"/>
      <c r="I122" s="397"/>
      <c r="J122" s="680">
        <f t="shared" ref="J122:J134" si="33">D122+E122+F122+G122+H122+I122</f>
        <v>0</v>
      </c>
      <c r="K122" s="681">
        <f t="shared" ref="K122:K134" si="34">C122+J122</f>
        <v>0</v>
      </c>
    </row>
    <row r="123" spans="1:11" ht="12" customHeight="1" x14ac:dyDescent="0.3">
      <c r="A123" s="15" t="s">
        <v>104</v>
      </c>
      <c r="B123" s="12" t="s">
        <v>363</v>
      </c>
      <c r="C123" s="1381">
        <f>'KV_1.4.sz.mell.'!C121</f>
        <v>0</v>
      </c>
      <c r="D123" s="703"/>
      <c r="E123" s="703"/>
      <c r="F123" s="703"/>
      <c r="G123" s="703"/>
      <c r="H123" s="703"/>
      <c r="I123" s="397"/>
      <c r="J123" s="680">
        <f t="shared" si="33"/>
        <v>0</v>
      </c>
      <c r="K123" s="681">
        <f t="shared" si="34"/>
        <v>0</v>
      </c>
    </row>
    <row r="124" spans="1:11" ht="12" customHeight="1" x14ac:dyDescent="0.3">
      <c r="A124" s="15" t="s">
        <v>105</v>
      </c>
      <c r="B124" s="12" t="s">
        <v>186</v>
      </c>
      <c r="C124" s="1382">
        <f>'KV_1.4.sz.mell.'!C122</f>
        <v>0</v>
      </c>
      <c r="D124" s="704"/>
      <c r="E124" s="704"/>
      <c r="F124" s="704"/>
      <c r="G124" s="704"/>
      <c r="H124" s="704"/>
      <c r="I124" s="396"/>
      <c r="J124" s="698">
        <f t="shared" si="33"/>
        <v>0</v>
      </c>
      <c r="K124" s="699">
        <f t="shared" si="34"/>
        <v>0</v>
      </c>
    </row>
    <row r="125" spans="1:11" ht="12" customHeight="1" x14ac:dyDescent="0.3">
      <c r="A125" s="15" t="s">
        <v>106</v>
      </c>
      <c r="B125" s="12" t="s">
        <v>364</v>
      </c>
      <c r="C125" s="1382">
        <f>'KV_1.4.sz.mell.'!C123</f>
        <v>0</v>
      </c>
      <c r="D125" s="704"/>
      <c r="E125" s="704"/>
      <c r="F125" s="704"/>
      <c r="G125" s="704"/>
      <c r="H125" s="704"/>
      <c r="I125" s="396"/>
      <c r="J125" s="698">
        <f t="shared" si="33"/>
        <v>0</v>
      </c>
      <c r="K125" s="699">
        <f t="shared" si="34"/>
        <v>0</v>
      </c>
    </row>
    <row r="126" spans="1:11" ht="12" customHeight="1" x14ac:dyDescent="0.3">
      <c r="A126" s="15" t="s">
        <v>107</v>
      </c>
      <c r="B126" s="293" t="s">
        <v>231</v>
      </c>
      <c r="C126" s="1382">
        <f>'KV_1.4.sz.mell.'!C124</f>
        <v>0</v>
      </c>
      <c r="D126" s="704"/>
      <c r="E126" s="704"/>
      <c r="F126" s="704"/>
      <c r="G126" s="704"/>
      <c r="H126" s="704"/>
      <c r="I126" s="396"/>
      <c r="J126" s="698">
        <f t="shared" si="33"/>
        <v>0</v>
      </c>
      <c r="K126" s="699">
        <f t="shared" si="34"/>
        <v>0</v>
      </c>
    </row>
    <row r="127" spans="1:11" ht="12" customHeight="1" x14ac:dyDescent="0.3">
      <c r="A127" s="15" t="s">
        <v>116</v>
      </c>
      <c r="B127" s="292" t="s">
        <v>427</v>
      </c>
      <c r="C127" s="1382">
        <f>'KV_1.4.sz.mell.'!C125</f>
        <v>0</v>
      </c>
      <c r="D127" s="704"/>
      <c r="E127" s="704"/>
      <c r="F127" s="704"/>
      <c r="G127" s="704"/>
      <c r="H127" s="704"/>
      <c r="I127" s="396"/>
      <c r="J127" s="698">
        <f t="shared" si="33"/>
        <v>0</v>
      </c>
      <c r="K127" s="699">
        <f t="shared" si="34"/>
        <v>0</v>
      </c>
    </row>
    <row r="128" spans="1:11" ht="12" customHeight="1" x14ac:dyDescent="0.3">
      <c r="A128" s="15" t="s">
        <v>118</v>
      </c>
      <c r="B128" s="409" t="s">
        <v>369</v>
      </c>
      <c r="C128" s="1382">
        <f>'KV_1.4.sz.mell.'!C126</f>
        <v>0</v>
      </c>
      <c r="D128" s="704"/>
      <c r="E128" s="704"/>
      <c r="F128" s="704"/>
      <c r="G128" s="704"/>
      <c r="H128" s="704"/>
      <c r="I128" s="396"/>
      <c r="J128" s="698">
        <f t="shared" si="33"/>
        <v>0</v>
      </c>
      <c r="K128" s="699">
        <f t="shared" si="34"/>
        <v>0</v>
      </c>
    </row>
    <row r="129" spans="1:11" x14ac:dyDescent="0.3">
      <c r="A129" s="15" t="s">
        <v>187</v>
      </c>
      <c r="B129" s="141" t="s">
        <v>352</v>
      </c>
      <c r="C129" s="1382">
        <f>'KV_1.4.sz.mell.'!C127</f>
        <v>0</v>
      </c>
      <c r="D129" s="704"/>
      <c r="E129" s="704"/>
      <c r="F129" s="704"/>
      <c r="G129" s="704"/>
      <c r="H129" s="704"/>
      <c r="I129" s="396"/>
      <c r="J129" s="698">
        <f t="shared" si="33"/>
        <v>0</v>
      </c>
      <c r="K129" s="699">
        <f t="shared" si="34"/>
        <v>0</v>
      </c>
    </row>
    <row r="130" spans="1:11" ht="12" customHeight="1" x14ac:dyDescent="0.3">
      <c r="A130" s="15" t="s">
        <v>188</v>
      </c>
      <c r="B130" s="141" t="s">
        <v>368</v>
      </c>
      <c r="C130" s="1382">
        <f>'KV_1.4.sz.mell.'!C128</f>
        <v>0</v>
      </c>
      <c r="D130" s="704"/>
      <c r="E130" s="704"/>
      <c r="F130" s="704"/>
      <c r="G130" s="704"/>
      <c r="H130" s="704"/>
      <c r="I130" s="396"/>
      <c r="J130" s="698">
        <f t="shared" si="33"/>
        <v>0</v>
      </c>
      <c r="K130" s="699">
        <f t="shared" si="34"/>
        <v>0</v>
      </c>
    </row>
    <row r="131" spans="1:11" ht="12" customHeight="1" x14ac:dyDescent="0.3">
      <c r="A131" s="15" t="s">
        <v>189</v>
      </c>
      <c r="B131" s="141" t="s">
        <v>367</v>
      </c>
      <c r="C131" s="1382">
        <f>'KV_1.4.sz.mell.'!C129</f>
        <v>0</v>
      </c>
      <c r="D131" s="704"/>
      <c r="E131" s="704"/>
      <c r="F131" s="704"/>
      <c r="G131" s="704"/>
      <c r="H131" s="704"/>
      <c r="I131" s="396"/>
      <c r="J131" s="698">
        <f t="shared" si="33"/>
        <v>0</v>
      </c>
      <c r="K131" s="699">
        <f t="shared" si="34"/>
        <v>0</v>
      </c>
    </row>
    <row r="132" spans="1:11" ht="12" customHeight="1" x14ac:dyDescent="0.3">
      <c r="A132" s="15" t="s">
        <v>360</v>
      </c>
      <c r="B132" s="141" t="s">
        <v>355</v>
      </c>
      <c r="C132" s="1382">
        <f>'KV_1.4.sz.mell.'!C130</f>
        <v>0</v>
      </c>
      <c r="D132" s="704"/>
      <c r="E132" s="704"/>
      <c r="F132" s="704"/>
      <c r="G132" s="704"/>
      <c r="H132" s="704"/>
      <c r="I132" s="396"/>
      <c r="J132" s="698">
        <f t="shared" si="33"/>
        <v>0</v>
      </c>
      <c r="K132" s="699">
        <f t="shared" si="34"/>
        <v>0</v>
      </c>
    </row>
    <row r="133" spans="1:11" ht="12" customHeight="1" x14ac:dyDescent="0.3">
      <c r="A133" s="15" t="s">
        <v>361</v>
      </c>
      <c r="B133" s="141" t="s">
        <v>366</v>
      </c>
      <c r="C133" s="1382">
        <f>'KV_1.4.sz.mell.'!C131</f>
        <v>0</v>
      </c>
      <c r="D133" s="704"/>
      <c r="E133" s="704"/>
      <c r="F133" s="704"/>
      <c r="G133" s="704"/>
      <c r="H133" s="704"/>
      <c r="I133" s="396"/>
      <c r="J133" s="698">
        <f t="shared" si="33"/>
        <v>0</v>
      </c>
      <c r="K133" s="699">
        <f t="shared" si="34"/>
        <v>0</v>
      </c>
    </row>
    <row r="134" spans="1:11" ht="16.2" thickBot="1" x14ac:dyDescent="0.35">
      <c r="A134" s="13" t="s">
        <v>362</v>
      </c>
      <c r="B134" s="141" t="s">
        <v>365</v>
      </c>
      <c r="C134" s="1383">
        <f>'KV_1.4.sz.mell.'!C132</f>
        <v>0</v>
      </c>
      <c r="D134" s="705"/>
      <c r="E134" s="705"/>
      <c r="F134" s="705"/>
      <c r="G134" s="705"/>
      <c r="H134" s="705"/>
      <c r="I134" s="398"/>
      <c r="J134" s="700">
        <f t="shared" si="33"/>
        <v>0</v>
      </c>
      <c r="K134" s="701">
        <f t="shared" si="34"/>
        <v>0</v>
      </c>
    </row>
    <row r="135" spans="1:11" ht="12" customHeight="1" thickBot="1" x14ac:dyDescent="0.35">
      <c r="A135" s="20" t="s">
        <v>20</v>
      </c>
      <c r="B135" s="123" t="s">
        <v>447</v>
      </c>
      <c r="C135" s="706">
        <f>'KV_1.4.sz.mell.'!C133</f>
        <v>0</v>
      </c>
      <c r="D135" s="706">
        <f t="shared" ref="D135:K135" si="35">+D100+D121</f>
        <v>0</v>
      </c>
      <c r="E135" s="706">
        <f t="shared" si="35"/>
        <v>0</v>
      </c>
      <c r="F135" s="706">
        <f t="shared" si="35"/>
        <v>0</v>
      </c>
      <c r="G135" s="706">
        <f t="shared" si="35"/>
        <v>0</v>
      </c>
      <c r="H135" s="706">
        <f t="shared" si="35"/>
        <v>0</v>
      </c>
      <c r="I135" s="395">
        <f t="shared" si="35"/>
        <v>0</v>
      </c>
      <c r="J135" s="395">
        <f t="shared" si="35"/>
        <v>0</v>
      </c>
      <c r="K135" s="263">
        <f t="shared" si="35"/>
        <v>0</v>
      </c>
    </row>
    <row r="136" spans="1:11" ht="12" customHeight="1" thickBot="1" x14ac:dyDescent="0.35">
      <c r="A136" s="20" t="s">
        <v>21</v>
      </c>
      <c r="B136" s="123" t="s">
        <v>740</v>
      </c>
      <c r="C136" s="706">
        <f>'KV_1.4.sz.mell.'!C134</f>
        <v>0</v>
      </c>
      <c r="D136" s="706">
        <f t="shared" ref="D136:K136" si="36">+D137+D138+D139</f>
        <v>0</v>
      </c>
      <c r="E136" s="706">
        <f t="shared" si="36"/>
        <v>0</v>
      </c>
      <c r="F136" s="706">
        <f t="shared" si="36"/>
        <v>0</v>
      </c>
      <c r="G136" s="706">
        <f t="shared" si="36"/>
        <v>0</v>
      </c>
      <c r="H136" s="706">
        <f t="shared" si="36"/>
        <v>0</v>
      </c>
      <c r="I136" s="395">
        <f t="shared" si="36"/>
        <v>0</v>
      </c>
      <c r="J136" s="395">
        <f t="shared" si="36"/>
        <v>0</v>
      </c>
      <c r="K136" s="263">
        <f t="shared" si="36"/>
        <v>0</v>
      </c>
    </row>
    <row r="137" spans="1:11" ht="12" customHeight="1" x14ac:dyDescent="0.3">
      <c r="A137" s="15" t="s">
        <v>267</v>
      </c>
      <c r="B137" s="12" t="s">
        <v>455</v>
      </c>
      <c r="C137" s="1382">
        <f>'KV_1.4.sz.mell.'!C135</f>
        <v>0</v>
      </c>
      <c r="D137" s="704"/>
      <c r="E137" s="704"/>
      <c r="F137" s="704"/>
      <c r="G137" s="704"/>
      <c r="H137" s="704"/>
      <c r="I137" s="396"/>
      <c r="J137" s="680">
        <f>D137+E137+F137+G137+H137+I137</f>
        <v>0</v>
      </c>
      <c r="K137" s="699">
        <f>C137+J137</f>
        <v>0</v>
      </c>
    </row>
    <row r="138" spans="1:11" ht="12" customHeight="1" x14ac:dyDescent="0.3">
      <c r="A138" s="15" t="s">
        <v>268</v>
      </c>
      <c r="B138" s="12" t="s">
        <v>456</v>
      </c>
      <c r="C138" s="1382">
        <f>'KV_1.4.sz.mell.'!C136</f>
        <v>0</v>
      </c>
      <c r="D138" s="704"/>
      <c r="E138" s="704"/>
      <c r="F138" s="704"/>
      <c r="G138" s="704"/>
      <c r="H138" s="704"/>
      <c r="I138" s="396"/>
      <c r="J138" s="680">
        <f>D138+E138+F138+G138+H138+I138</f>
        <v>0</v>
      </c>
      <c r="K138" s="699">
        <f>C138+J138</f>
        <v>0</v>
      </c>
    </row>
    <row r="139" spans="1:11" ht="12" customHeight="1" thickBot="1" x14ac:dyDescent="0.35">
      <c r="A139" s="13" t="s">
        <v>269</v>
      </c>
      <c r="B139" s="12" t="s">
        <v>457</v>
      </c>
      <c r="C139" s="1382">
        <f>'KV_1.4.sz.mell.'!C137</f>
        <v>0</v>
      </c>
      <c r="D139" s="704"/>
      <c r="E139" s="704"/>
      <c r="F139" s="704"/>
      <c r="G139" s="704"/>
      <c r="H139" s="704"/>
      <c r="I139" s="396"/>
      <c r="J139" s="680">
        <f>D139+E139+F139+G139+H139+I139</f>
        <v>0</v>
      </c>
      <c r="K139" s="699">
        <f>C139+J139</f>
        <v>0</v>
      </c>
    </row>
    <row r="140" spans="1:11" ht="12" customHeight="1" thickBot="1" x14ac:dyDescent="0.35">
      <c r="A140" s="20" t="s">
        <v>22</v>
      </c>
      <c r="B140" s="123" t="s">
        <v>449</v>
      </c>
      <c r="C140" s="706">
        <f>'KV_1.4.sz.mell.'!C138</f>
        <v>0</v>
      </c>
      <c r="D140" s="706">
        <f t="shared" ref="D140:K140" si="37">SUM(D141:D146)</f>
        <v>0</v>
      </c>
      <c r="E140" s="706">
        <f t="shared" si="37"/>
        <v>0</v>
      </c>
      <c r="F140" s="706">
        <f t="shared" si="37"/>
        <v>0</v>
      </c>
      <c r="G140" s="706">
        <f t="shared" si="37"/>
        <v>0</v>
      </c>
      <c r="H140" s="706">
        <f t="shared" si="37"/>
        <v>0</v>
      </c>
      <c r="I140" s="395">
        <f t="shared" si="37"/>
        <v>0</v>
      </c>
      <c r="J140" s="395">
        <f t="shared" si="37"/>
        <v>0</v>
      </c>
      <c r="K140" s="263">
        <f t="shared" si="37"/>
        <v>0</v>
      </c>
    </row>
    <row r="141" spans="1:11" ht="12" customHeight="1" x14ac:dyDescent="0.3">
      <c r="A141" s="15" t="s">
        <v>90</v>
      </c>
      <c r="B141" s="9" t="s">
        <v>458</v>
      </c>
      <c r="C141" s="1382">
        <f>'KV_1.4.sz.mell.'!C139</f>
        <v>0</v>
      </c>
      <c r="D141" s="704"/>
      <c r="E141" s="704"/>
      <c r="F141" s="704"/>
      <c r="G141" s="704"/>
      <c r="H141" s="704"/>
      <c r="I141" s="396"/>
      <c r="J141" s="698">
        <f t="shared" ref="J141:J146" si="38">D141+E141+F141+G141+H141+I141</f>
        <v>0</v>
      </c>
      <c r="K141" s="699">
        <f t="shared" ref="K141:K146" si="39">C141+J141</f>
        <v>0</v>
      </c>
    </row>
    <row r="142" spans="1:11" ht="12" customHeight="1" x14ac:dyDescent="0.3">
      <c r="A142" s="15" t="s">
        <v>91</v>
      </c>
      <c r="B142" s="9" t="s">
        <v>450</v>
      </c>
      <c r="C142" s="1382">
        <f>'KV_1.4.sz.mell.'!C140</f>
        <v>0</v>
      </c>
      <c r="D142" s="704"/>
      <c r="E142" s="704"/>
      <c r="F142" s="704"/>
      <c r="G142" s="704"/>
      <c r="H142" s="704"/>
      <c r="I142" s="396"/>
      <c r="J142" s="698">
        <f t="shared" si="38"/>
        <v>0</v>
      </c>
      <c r="K142" s="699">
        <f t="shared" si="39"/>
        <v>0</v>
      </c>
    </row>
    <row r="143" spans="1:11" ht="12" customHeight="1" x14ac:dyDescent="0.3">
      <c r="A143" s="15" t="s">
        <v>92</v>
      </c>
      <c r="B143" s="9" t="s">
        <v>451</v>
      </c>
      <c r="C143" s="1382">
        <f>'KV_1.4.sz.mell.'!C141</f>
        <v>0</v>
      </c>
      <c r="D143" s="704"/>
      <c r="E143" s="704"/>
      <c r="F143" s="704"/>
      <c r="G143" s="704"/>
      <c r="H143" s="704"/>
      <c r="I143" s="396"/>
      <c r="J143" s="698">
        <f t="shared" si="38"/>
        <v>0</v>
      </c>
      <c r="K143" s="699">
        <f t="shared" si="39"/>
        <v>0</v>
      </c>
    </row>
    <row r="144" spans="1:11" ht="12" customHeight="1" x14ac:dyDescent="0.3">
      <c r="A144" s="15" t="s">
        <v>174</v>
      </c>
      <c r="B144" s="9" t="s">
        <v>452</v>
      </c>
      <c r="C144" s="1382">
        <f>'KV_1.4.sz.mell.'!C142</f>
        <v>0</v>
      </c>
      <c r="D144" s="704"/>
      <c r="E144" s="704"/>
      <c r="F144" s="704"/>
      <c r="G144" s="704"/>
      <c r="H144" s="704"/>
      <c r="I144" s="396"/>
      <c r="J144" s="698">
        <f t="shared" si="38"/>
        <v>0</v>
      </c>
      <c r="K144" s="699">
        <f t="shared" si="39"/>
        <v>0</v>
      </c>
    </row>
    <row r="145" spans="1:15" ht="12" customHeight="1" x14ac:dyDescent="0.3">
      <c r="A145" s="15" t="s">
        <v>175</v>
      </c>
      <c r="B145" s="9" t="s">
        <v>453</v>
      </c>
      <c r="C145" s="1382">
        <f>'KV_1.4.sz.mell.'!C143</f>
        <v>0</v>
      </c>
      <c r="D145" s="704"/>
      <c r="E145" s="704"/>
      <c r="F145" s="704"/>
      <c r="G145" s="704"/>
      <c r="H145" s="704"/>
      <c r="I145" s="396"/>
      <c r="J145" s="698">
        <f t="shared" si="38"/>
        <v>0</v>
      </c>
      <c r="K145" s="699">
        <f t="shared" si="39"/>
        <v>0</v>
      </c>
    </row>
    <row r="146" spans="1:15" ht="12" customHeight="1" thickBot="1" x14ac:dyDescent="0.35">
      <c r="A146" s="13" t="s">
        <v>176</v>
      </c>
      <c r="B146" s="9" t="s">
        <v>454</v>
      </c>
      <c r="C146" s="1382">
        <f>'KV_1.4.sz.mell.'!C144</f>
        <v>0</v>
      </c>
      <c r="D146" s="704"/>
      <c r="E146" s="704"/>
      <c r="F146" s="704"/>
      <c r="G146" s="704"/>
      <c r="H146" s="704"/>
      <c r="I146" s="396"/>
      <c r="J146" s="698">
        <f t="shared" si="38"/>
        <v>0</v>
      </c>
      <c r="K146" s="699">
        <f t="shared" si="39"/>
        <v>0</v>
      </c>
    </row>
    <row r="147" spans="1:15" ht="12" customHeight="1" thickBot="1" x14ac:dyDescent="0.35">
      <c r="A147" s="20" t="s">
        <v>23</v>
      </c>
      <c r="B147" s="123" t="s">
        <v>462</v>
      </c>
      <c r="C147" s="707">
        <f>'KV_1.4.sz.mell.'!C145</f>
        <v>0</v>
      </c>
      <c r="D147" s="707">
        <f t="shared" ref="D147:K147" si="40">+D148+D149+D150+D151</f>
        <v>0</v>
      </c>
      <c r="E147" s="707">
        <f t="shared" si="40"/>
        <v>0</v>
      </c>
      <c r="F147" s="707">
        <f t="shared" si="40"/>
        <v>0</v>
      </c>
      <c r="G147" s="707">
        <f t="shared" si="40"/>
        <v>0</v>
      </c>
      <c r="H147" s="707">
        <f t="shared" si="40"/>
        <v>0</v>
      </c>
      <c r="I147" s="402">
        <f t="shared" si="40"/>
        <v>0</v>
      </c>
      <c r="J147" s="402">
        <f t="shared" si="40"/>
        <v>0</v>
      </c>
      <c r="K147" s="444">
        <f t="shared" si="40"/>
        <v>0</v>
      </c>
    </row>
    <row r="148" spans="1:15" ht="12" customHeight="1" x14ac:dyDescent="0.3">
      <c r="A148" s="15" t="s">
        <v>93</v>
      </c>
      <c r="B148" s="9" t="s">
        <v>370</v>
      </c>
      <c r="C148" s="1382">
        <f>'KV_1.4.sz.mell.'!C146</f>
        <v>0</v>
      </c>
      <c r="D148" s="704"/>
      <c r="E148" s="704"/>
      <c r="F148" s="704"/>
      <c r="G148" s="704"/>
      <c r="H148" s="704"/>
      <c r="I148" s="396"/>
      <c r="J148" s="698">
        <f>D148+E148+F148+G148+H148+I148</f>
        <v>0</v>
      </c>
      <c r="K148" s="699">
        <f>C148+J148</f>
        <v>0</v>
      </c>
    </row>
    <row r="149" spans="1:15" ht="12" customHeight="1" x14ac:dyDescent="0.3">
      <c r="A149" s="15" t="s">
        <v>94</v>
      </c>
      <c r="B149" s="9" t="s">
        <v>371</v>
      </c>
      <c r="C149" s="1382">
        <f>'KV_1.4.sz.mell.'!C147</f>
        <v>0</v>
      </c>
      <c r="D149" s="704"/>
      <c r="E149" s="704"/>
      <c r="F149" s="704"/>
      <c r="G149" s="704"/>
      <c r="H149" s="704"/>
      <c r="I149" s="396"/>
      <c r="J149" s="698">
        <f>D149+E149+F149+G149+H149+I149</f>
        <v>0</v>
      </c>
      <c r="K149" s="699">
        <f>C149+J149</f>
        <v>0</v>
      </c>
    </row>
    <row r="150" spans="1:15" ht="12" customHeight="1" x14ac:dyDescent="0.3">
      <c r="A150" s="15" t="s">
        <v>287</v>
      </c>
      <c r="B150" s="9" t="s">
        <v>463</v>
      </c>
      <c r="C150" s="1382">
        <f>'KV_1.4.sz.mell.'!C148</f>
        <v>0</v>
      </c>
      <c r="D150" s="704"/>
      <c r="E150" s="704"/>
      <c r="F150" s="704"/>
      <c r="G150" s="704"/>
      <c r="H150" s="704"/>
      <c r="I150" s="396"/>
      <c r="J150" s="698">
        <f>D150+E150+F150+G150+H150+I150</f>
        <v>0</v>
      </c>
      <c r="K150" s="699">
        <f>C150+J150</f>
        <v>0</v>
      </c>
    </row>
    <row r="151" spans="1:15" ht="12" customHeight="1" thickBot="1" x14ac:dyDescent="0.35">
      <c r="A151" s="13" t="s">
        <v>288</v>
      </c>
      <c r="B151" s="7" t="s">
        <v>389</v>
      </c>
      <c r="C151" s="1382">
        <f>'KV_1.4.sz.mell.'!C149</f>
        <v>0</v>
      </c>
      <c r="D151" s="704"/>
      <c r="E151" s="704"/>
      <c r="F151" s="704"/>
      <c r="G151" s="704"/>
      <c r="H151" s="704"/>
      <c r="I151" s="396"/>
      <c r="J151" s="698">
        <f>D151+E151+F151+G151+H151+I151</f>
        <v>0</v>
      </c>
      <c r="K151" s="699">
        <f>C151+J151</f>
        <v>0</v>
      </c>
    </row>
    <row r="152" spans="1:15" ht="12" customHeight="1" thickBot="1" x14ac:dyDescent="0.35">
      <c r="A152" s="20" t="s">
        <v>24</v>
      </c>
      <c r="B152" s="123" t="s">
        <v>464</v>
      </c>
      <c r="C152" s="708">
        <f>'KV_1.4.sz.mell.'!C150</f>
        <v>0</v>
      </c>
      <c r="D152" s="708">
        <f t="shared" ref="D152:K152" si="41">SUM(D153:D157)</f>
        <v>0</v>
      </c>
      <c r="E152" s="708">
        <f t="shared" si="41"/>
        <v>0</v>
      </c>
      <c r="F152" s="708">
        <f t="shared" si="41"/>
        <v>0</v>
      </c>
      <c r="G152" s="708">
        <f t="shared" si="41"/>
        <v>0</v>
      </c>
      <c r="H152" s="708">
        <f t="shared" si="41"/>
        <v>0</v>
      </c>
      <c r="I152" s="497">
        <f t="shared" si="41"/>
        <v>0</v>
      </c>
      <c r="J152" s="497">
        <f t="shared" si="41"/>
        <v>0</v>
      </c>
      <c r="K152" s="491">
        <f t="shared" si="41"/>
        <v>0</v>
      </c>
    </row>
    <row r="153" spans="1:15" ht="12" customHeight="1" x14ac:dyDescent="0.3">
      <c r="A153" s="15" t="s">
        <v>95</v>
      </c>
      <c r="B153" s="9" t="s">
        <v>459</v>
      </c>
      <c r="C153" s="1382">
        <f>'KV_1.4.sz.mell.'!C151</f>
        <v>0</v>
      </c>
      <c r="D153" s="704"/>
      <c r="E153" s="704"/>
      <c r="F153" s="704"/>
      <c r="G153" s="704"/>
      <c r="H153" s="704"/>
      <c r="I153" s="396"/>
      <c r="J153" s="698">
        <f t="shared" ref="J153:J159" si="42">D153+E153+F153+G153+H153+I153</f>
        <v>0</v>
      </c>
      <c r="K153" s="699">
        <f t="shared" ref="K153:K159" si="43">C153+J153</f>
        <v>0</v>
      </c>
    </row>
    <row r="154" spans="1:15" ht="12" customHeight="1" x14ac:dyDescent="0.3">
      <c r="A154" s="15" t="s">
        <v>96</v>
      </c>
      <c r="B154" s="9" t="s">
        <v>466</v>
      </c>
      <c r="C154" s="1382">
        <f>'KV_1.4.sz.mell.'!C152</f>
        <v>0</v>
      </c>
      <c r="D154" s="704"/>
      <c r="E154" s="704"/>
      <c r="F154" s="704"/>
      <c r="G154" s="704"/>
      <c r="H154" s="704"/>
      <c r="I154" s="396"/>
      <c r="J154" s="698">
        <f t="shared" si="42"/>
        <v>0</v>
      </c>
      <c r="K154" s="699">
        <f t="shared" si="43"/>
        <v>0</v>
      </c>
    </row>
    <row r="155" spans="1:15" ht="12" customHeight="1" x14ac:dyDescent="0.3">
      <c r="A155" s="15" t="s">
        <v>299</v>
      </c>
      <c r="B155" s="9" t="s">
        <v>461</v>
      </c>
      <c r="C155" s="1382">
        <f>'KV_1.4.sz.mell.'!C153</f>
        <v>0</v>
      </c>
      <c r="D155" s="704"/>
      <c r="E155" s="704"/>
      <c r="F155" s="704"/>
      <c r="G155" s="704"/>
      <c r="H155" s="704"/>
      <c r="I155" s="396"/>
      <c r="J155" s="698">
        <f t="shared" si="42"/>
        <v>0</v>
      </c>
      <c r="K155" s="699">
        <f t="shared" si="43"/>
        <v>0</v>
      </c>
    </row>
    <row r="156" spans="1:15" ht="12" customHeight="1" x14ac:dyDescent="0.3">
      <c r="A156" s="15" t="s">
        <v>300</v>
      </c>
      <c r="B156" s="9" t="s">
        <v>467</v>
      </c>
      <c r="C156" s="1382">
        <f>'KV_1.4.sz.mell.'!C154</f>
        <v>0</v>
      </c>
      <c r="D156" s="704"/>
      <c r="E156" s="704"/>
      <c r="F156" s="704"/>
      <c r="G156" s="704"/>
      <c r="H156" s="704"/>
      <c r="I156" s="396"/>
      <c r="J156" s="698">
        <f t="shared" si="42"/>
        <v>0</v>
      </c>
      <c r="K156" s="699">
        <f t="shared" si="43"/>
        <v>0</v>
      </c>
    </row>
    <row r="157" spans="1:15" ht="12" customHeight="1" thickBot="1" x14ac:dyDescent="0.35">
      <c r="A157" s="15" t="s">
        <v>465</v>
      </c>
      <c r="B157" s="9" t="s">
        <v>468</v>
      </c>
      <c r="C157" s="1382">
        <f>'KV_1.4.sz.mell.'!C155</f>
        <v>0</v>
      </c>
      <c r="D157" s="704"/>
      <c r="E157" s="705"/>
      <c r="F157" s="705"/>
      <c r="G157" s="705"/>
      <c r="H157" s="705"/>
      <c r="I157" s="398"/>
      <c r="J157" s="700">
        <f t="shared" si="42"/>
        <v>0</v>
      </c>
      <c r="K157" s="701">
        <f t="shared" si="43"/>
        <v>0</v>
      </c>
    </row>
    <row r="158" spans="1:15" ht="12" customHeight="1" thickBot="1" x14ac:dyDescent="0.35">
      <c r="A158" s="20" t="s">
        <v>25</v>
      </c>
      <c r="B158" s="123" t="s">
        <v>469</v>
      </c>
      <c r="C158" s="708">
        <f>'KV_1.4.sz.mell.'!C156</f>
        <v>0</v>
      </c>
      <c r="D158" s="709"/>
      <c r="E158" s="709"/>
      <c r="F158" s="709"/>
      <c r="G158" s="709"/>
      <c r="H158" s="709"/>
      <c r="I158" s="498"/>
      <c r="J158" s="497">
        <f t="shared" si="42"/>
        <v>0</v>
      </c>
      <c r="K158" s="710">
        <f t="shared" si="43"/>
        <v>0</v>
      </c>
    </row>
    <row r="159" spans="1:15" ht="12" customHeight="1" thickBot="1" x14ac:dyDescent="0.35">
      <c r="A159" s="20" t="s">
        <v>26</v>
      </c>
      <c r="B159" s="123" t="s">
        <v>470</v>
      </c>
      <c r="C159" s="708">
        <f>'KV_1.4.sz.mell.'!C157</f>
        <v>0</v>
      </c>
      <c r="D159" s="709"/>
      <c r="E159" s="711"/>
      <c r="F159" s="711"/>
      <c r="G159" s="711"/>
      <c r="H159" s="711"/>
      <c r="I159" s="712"/>
      <c r="J159" s="713">
        <f t="shared" si="42"/>
        <v>0</v>
      </c>
      <c r="K159" s="681">
        <f t="shared" si="43"/>
        <v>0</v>
      </c>
    </row>
    <row r="160" spans="1:15" ht="15.15" customHeight="1" thickBot="1" x14ac:dyDescent="0.35">
      <c r="A160" s="20" t="s">
        <v>27</v>
      </c>
      <c r="B160" s="123" t="s">
        <v>472</v>
      </c>
      <c r="C160" s="714">
        <f>'KV_1.4.sz.mell.'!C158</f>
        <v>0</v>
      </c>
      <c r="D160" s="714">
        <f t="shared" ref="D160:K160" si="44">+D136+D140+D147+D152+D158+D159</f>
        <v>0</v>
      </c>
      <c r="E160" s="714">
        <f t="shared" si="44"/>
        <v>0</v>
      </c>
      <c r="F160" s="714">
        <f t="shared" si="44"/>
        <v>0</v>
      </c>
      <c r="G160" s="714">
        <f t="shared" si="44"/>
        <v>0</v>
      </c>
      <c r="H160" s="714">
        <f t="shared" si="44"/>
        <v>0</v>
      </c>
      <c r="I160" s="499">
        <f t="shared" si="44"/>
        <v>0</v>
      </c>
      <c r="J160" s="499">
        <f t="shared" si="44"/>
        <v>0</v>
      </c>
      <c r="K160" s="493">
        <f t="shared" si="44"/>
        <v>0</v>
      </c>
      <c r="L160" s="424"/>
      <c r="M160" s="425"/>
      <c r="N160" s="425"/>
      <c r="O160" s="425"/>
    </row>
    <row r="161" spans="1:11" s="412" customFormat="1" ht="12.9" customHeight="1" thickBot="1" x14ac:dyDescent="0.3">
      <c r="A161" s="294" t="s">
        <v>28</v>
      </c>
      <c r="B161" s="378" t="s">
        <v>471</v>
      </c>
      <c r="C161" s="714">
        <f>'KV_1.4.sz.mell.'!C159</f>
        <v>0</v>
      </c>
      <c r="D161" s="714">
        <f t="shared" ref="D161:K161" si="45">+D135+D160</f>
        <v>0</v>
      </c>
      <c r="E161" s="714">
        <f t="shared" si="45"/>
        <v>0</v>
      </c>
      <c r="F161" s="714">
        <f t="shared" si="45"/>
        <v>0</v>
      </c>
      <c r="G161" s="714">
        <f t="shared" si="45"/>
        <v>0</v>
      </c>
      <c r="H161" s="714">
        <f t="shared" si="45"/>
        <v>0</v>
      </c>
      <c r="I161" s="499">
        <f t="shared" si="45"/>
        <v>0</v>
      </c>
      <c r="J161" s="499">
        <f t="shared" si="45"/>
        <v>0</v>
      </c>
      <c r="K161" s="493">
        <f t="shared" si="45"/>
        <v>0</v>
      </c>
    </row>
    <row r="162" spans="1:11" ht="14.1" customHeight="1" x14ac:dyDescent="0.3">
      <c r="C162" s="662">
        <f>'KV_1.4.sz.mell.'!C160</f>
        <v>0</v>
      </c>
      <c r="D162" s="716"/>
      <c r="E162" s="716"/>
      <c r="F162" s="716"/>
      <c r="G162" s="716"/>
      <c r="H162" s="716"/>
      <c r="I162" s="716"/>
      <c r="J162" s="716"/>
      <c r="K162" s="662">
        <f>K93-K161</f>
        <v>0</v>
      </c>
    </row>
    <row r="163" spans="1:11" x14ac:dyDescent="0.3">
      <c r="A163" s="1656" t="s">
        <v>372</v>
      </c>
      <c r="B163" s="1656"/>
      <c r="C163" s="1656"/>
      <c r="D163" s="1656"/>
      <c r="E163" s="1656"/>
      <c r="F163" s="1656"/>
      <c r="G163" s="1656"/>
      <c r="H163" s="1656"/>
      <c r="I163" s="1656"/>
      <c r="J163" s="1656"/>
      <c r="K163" s="1656"/>
    </row>
    <row r="164" spans="1:11" ht="15.15" customHeight="1" thickBot="1" x14ac:dyDescent="0.35">
      <c r="A164" s="1544" t="s">
        <v>153</v>
      </c>
      <c r="B164" s="1544"/>
      <c r="C164" s="306"/>
      <c r="K164" s="306" t="str">
        <f>K96</f>
        <v>Forintban!</v>
      </c>
    </row>
    <row r="165" spans="1:11" ht="25.5" customHeight="1" thickBot="1" x14ac:dyDescent="0.35">
      <c r="A165" s="20">
        <v>1</v>
      </c>
      <c r="B165" s="27" t="s">
        <v>473</v>
      </c>
      <c r="C165" s="717">
        <f>+C68-C135</f>
        <v>0</v>
      </c>
      <c r="D165" s="395">
        <f t="shared" ref="D165:K165" si="46">+D68-D135</f>
        <v>0</v>
      </c>
      <c r="E165" s="395">
        <f t="shared" si="46"/>
        <v>0</v>
      </c>
      <c r="F165" s="395">
        <f t="shared" si="46"/>
        <v>0</v>
      </c>
      <c r="G165" s="395">
        <f t="shared" si="46"/>
        <v>0</v>
      </c>
      <c r="H165" s="395">
        <f t="shared" si="46"/>
        <v>0</v>
      </c>
      <c r="I165" s="395">
        <f t="shared" si="46"/>
        <v>0</v>
      </c>
      <c r="J165" s="395">
        <f t="shared" si="46"/>
        <v>0</v>
      </c>
      <c r="K165" s="263">
        <f t="shared" si="46"/>
        <v>0</v>
      </c>
    </row>
    <row r="166" spans="1:11" ht="32.4" customHeight="1" thickBot="1" x14ac:dyDescent="0.35">
      <c r="A166" s="20" t="s">
        <v>19</v>
      </c>
      <c r="B166" s="27" t="s">
        <v>479</v>
      </c>
      <c r="C166" s="395">
        <f>+C92-C160</f>
        <v>0</v>
      </c>
      <c r="D166" s="395">
        <f t="shared" ref="D166:K166" si="47">+D92-D160</f>
        <v>0</v>
      </c>
      <c r="E166" s="395">
        <f t="shared" si="47"/>
        <v>0</v>
      </c>
      <c r="F166" s="395">
        <f t="shared" si="47"/>
        <v>0</v>
      </c>
      <c r="G166" s="395">
        <f t="shared" si="47"/>
        <v>0</v>
      </c>
      <c r="H166" s="395">
        <f t="shared" si="47"/>
        <v>0</v>
      </c>
      <c r="I166" s="395">
        <f t="shared" si="47"/>
        <v>0</v>
      </c>
      <c r="J166" s="395">
        <f t="shared" si="47"/>
        <v>0</v>
      </c>
      <c r="K166" s="263">
        <f t="shared" si="47"/>
        <v>0</v>
      </c>
    </row>
  </sheetData>
  <sheetProtection sheet="1"/>
  <mergeCells count="15"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theme="3"/>
  </sheetPr>
  <dimension ref="A1:J33"/>
  <sheetViews>
    <sheetView view="pageBreakPreview" topLeftCell="A7" zoomScaleNormal="100" zoomScaleSheetLayoutView="100" workbookViewId="0">
      <selection activeCell="D10" sqref="D10"/>
    </sheetView>
  </sheetViews>
  <sheetFormatPr defaultColWidth="9.33203125" defaultRowHeight="13.2" x14ac:dyDescent="0.25"/>
  <cols>
    <col min="1" max="1" width="6.77734375" style="53" customWidth="1"/>
    <col min="2" max="2" width="48" style="184" customWidth="1"/>
    <col min="3" max="5" width="15.44140625" style="53" customWidth="1"/>
    <col min="6" max="6" width="55.109375" style="53" customWidth="1"/>
    <col min="7" max="9" width="15.44140625" style="53" customWidth="1"/>
    <col min="10" max="10" width="4.77734375" style="53" customWidth="1"/>
    <col min="11" max="16384" width="9.33203125" style="53"/>
  </cols>
  <sheetData>
    <row r="1" spans="1:10" ht="39.75" customHeight="1" x14ac:dyDescent="0.25">
      <c r="B1" s="719" t="s">
        <v>744</v>
      </c>
      <c r="C1" s="319"/>
      <c r="D1" s="319"/>
      <c r="E1" s="319"/>
      <c r="F1" s="319"/>
      <c r="G1" s="319"/>
      <c r="H1" s="319"/>
      <c r="I1" s="319"/>
      <c r="J1" s="1556" t="str">
        <f>CONCATENATE("2.1. melléklet ",RM_ALAPADATOK!A7," ",RM_ALAPADATOK!B7," ",RM_ALAPADATOK!C7," ",RM_ALAPADATOK!D7," ",RM_ALAPADATOK!E7," ",RM_ALAPADATOK!F7," ",RM_ALAPADATOK!G7," ",RM_ALAPADATOK!H7)</f>
        <v>2.1. melléklet a … / 2019 ( VI. ) önkormányzati rendelethez</v>
      </c>
    </row>
    <row r="2" spans="1:10" ht="14.4" thickBot="1" x14ac:dyDescent="0.3">
      <c r="G2" s="720"/>
      <c r="H2" s="720"/>
      <c r="I2" s="720" t="str">
        <f>CONCATENATE('RM_1.1.sz.mell.'!K7)</f>
        <v>Forintban!</v>
      </c>
      <c r="J2" s="1556"/>
    </row>
    <row r="3" spans="1:10" ht="18" customHeight="1" thickBot="1" x14ac:dyDescent="0.3">
      <c r="A3" s="1554" t="s">
        <v>68</v>
      </c>
      <c r="B3" s="320" t="s">
        <v>55</v>
      </c>
      <c r="C3" s="321"/>
      <c r="D3" s="721"/>
      <c r="E3" s="721"/>
      <c r="F3" s="320" t="s">
        <v>56</v>
      </c>
      <c r="G3" s="322"/>
      <c r="H3" s="722"/>
      <c r="I3" s="723"/>
      <c r="J3" s="1556"/>
    </row>
    <row r="4" spans="1:10" s="323" customFormat="1" ht="42.75" customHeight="1" thickBot="1" x14ac:dyDescent="0.3">
      <c r="A4" s="1555"/>
      <c r="B4" s="185" t="s">
        <v>60</v>
      </c>
      <c r="C4" s="724" t="str">
        <f>+CONCATENATE('RM_1.1.sz.mell.'!C8," eredeti előirányzat")</f>
        <v>2019. évi eredeti előirányzat</v>
      </c>
      <c r="D4" s="725" t="s">
        <v>750</v>
      </c>
      <c r="E4" s="725" t="str">
        <f>+CONCATENATE(LEFT('RM_1.1.sz.mell.'!C8,4),". …….. Módisítás után" )</f>
        <v>2019. …….. Módisítás után</v>
      </c>
      <c r="F4" s="726" t="s">
        <v>60</v>
      </c>
      <c r="G4" s="724" t="str">
        <f>+C4</f>
        <v>2019. évi eredeti előirányzat</v>
      </c>
      <c r="H4" s="727" t="str">
        <f>+D4</f>
        <v>Halmozott módosítás 2019. …….-ig</v>
      </c>
      <c r="I4" s="728" t="str">
        <f>+E4</f>
        <v>2019. …….. Módisítás után</v>
      </c>
      <c r="J4" s="1556"/>
    </row>
    <row r="5" spans="1:10" s="328" customFormat="1" ht="12" customHeight="1" thickBot="1" x14ac:dyDescent="0.3">
      <c r="A5" s="324" t="s">
        <v>492</v>
      </c>
      <c r="B5" s="325" t="s">
        <v>493</v>
      </c>
      <c r="C5" s="326" t="s">
        <v>494</v>
      </c>
      <c r="D5" s="729" t="s">
        <v>496</v>
      </c>
      <c r="E5" s="729" t="s">
        <v>745</v>
      </c>
      <c r="F5" s="325" t="s">
        <v>746</v>
      </c>
      <c r="G5" s="326" t="s">
        <v>498</v>
      </c>
      <c r="H5" s="326" t="s">
        <v>499</v>
      </c>
      <c r="I5" s="327" t="s">
        <v>747</v>
      </c>
      <c r="J5" s="1556"/>
    </row>
    <row r="6" spans="1:10" ht="12.9" customHeight="1" x14ac:dyDescent="0.25">
      <c r="A6" s="329" t="s">
        <v>18</v>
      </c>
      <c r="B6" s="330" t="s">
        <v>373</v>
      </c>
      <c r="C6" s="730">
        <f>'KV_2.1.sz.mell.'!C6</f>
        <v>57122434</v>
      </c>
      <c r="D6" s="307">
        <f>'RM_1.1.sz.mell.'!J11</f>
        <v>3543319</v>
      </c>
      <c r="E6" s="730">
        <f>C6+D6</f>
        <v>60665753</v>
      </c>
      <c r="F6" s="330" t="s">
        <v>61</v>
      </c>
      <c r="G6" s="730">
        <f>'KV_2.1.sz.mell.'!E6</f>
        <v>64173834</v>
      </c>
      <c r="H6" s="307">
        <f>'RM_1.1.sz.mell.'!J101</f>
        <v>1079771</v>
      </c>
      <c r="I6" s="731">
        <f>G6+H6</f>
        <v>65253605</v>
      </c>
      <c r="J6" s="1556"/>
    </row>
    <row r="7" spans="1:10" ht="12.9" customHeight="1" x14ac:dyDescent="0.25">
      <c r="A7" s="331" t="s">
        <v>19</v>
      </c>
      <c r="B7" s="332" t="s">
        <v>374</v>
      </c>
      <c r="C7" s="1384">
        <f>'KV_2.1.sz.mell.'!C7</f>
        <v>17839904</v>
      </c>
      <c r="D7" s="307">
        <f>'RM_1.1.sz.mell.'!D18</f>
        <v>5727135</v>
      </c>
      <c r="E7" s="730">
        <f t="shared" ref="E7:E16" si="0">C7+D7</f>
        <v>23567039</v>
      </c>
      <c r="F7" s="332" t="s">
        <v>182</v>
      </c>
      <c r="G7" s="1384">
        <f>'KV_2.1.sz.mell.'!E7</f>
        <v>11669201</v>
      </c>
      <c r="H7" s="307">
        <f>'RM_1.1.sz.mell.'!J102</f>
        <v>62051</v>
      </c>
      <c r="I7" s="731">
        <f t="shared" ref="I7:I17" si="1">G7+H7</f>
        <v>11731252</v>
      </c>
      <c r="J7" s="1556"/>
    </row>
    <row r="8" spans="1:10" ht="12.9" customHeight="1" x14ac:dyDescent="0.25">
      <c r="A8" s="331" t="s">
        <v>20</v>
      </c>
      <c r="B8" s="332" t="s">
        <v>394</v>
      </c>
      <c r="C8" s="1384">
        <f>'KV_2.1.sz.mell.'!C8</f>
        <v>0</v>
      </c>
      <c r="D8" s="308"/>
      <c r="E8" s="730">
        <f t="shared" si="0"/>
        <v>0</v>
      </c>
      <c r="F8" s="332" t="s">
        <v>233</v>
      </c>
      <c r="G8" s="1384">
        <f>'KV_2.1.sz.mell.'!E8</f>
        <v>83056892</v>
      </c>
      <c r="H8" s="307">
        <f>'RM_1.1.sz.mell.'!J103</f>
        <v>-1708348</v>
      </c>
      <c r="I8" s="731">
        <f t="shared" si="1"/>
        <v>81348544</v>
      </c>
      <c r="J8" s="1556"/>
    </row>
    <row r="9" spans="1:10" ht="12.9" customHeight="1" x14ac:dyDescent="0.25">
      <c r="A9" s="331" t="s">
        <v>21</v>
      </c>
      <c r="B9" s="332" t="s">
        <v>173</v>
      </c>
      <c r="C9" s="1384">
        <f>'KV_2.1.sz.mell.'!C9</f>
        <v>6675000</v>
      </c>
      <c r="D9" s="308">
        <f>'RM_1.1.sz.mell.'!D32</f>
        <v>805561</v>
      </c>
      <c r="E9" s="730">
        <f t="shared" si="0"/>
        <v>7480561</v>
      </c>
      <c r="F9" s="332" t="s">
        <v>183</v>
      </c>
      <c r="G9" s="1384">
        <f>'KV_2.1.sz.mell.'!E9</f>
        <v>700000</v>
      </c>
      <c r="H9" s="307">
        <f>'RM_1.1.sz.mell.'!J104</f>
        <v>280000</v>
      </c>
      <c r="I9" s="731">
        <f t="shared" si="1"/>
        <v>980000</v>
      </c>
      <c r="J9" s="1556"/>
    </row>
    <row r="10" spans="1:10" ht="12.9" customHeight="1" x14ac:dyDescent="0.25">
      <c r="A10" s="331" t="s">
        <v>22</v>
      </c>
      <c r="B10" s="333" t="s">
        <v>420</v>
      </c>
      <c r="C10" s="1384">
        <f>'KV_2.1.sz.mell.'!C10</f>
        <v>17070920</v>
      </c>
      <c r="D10" s="308">
        <f>'RM_1.1.sz.mell.'!D40</f>
        <v>13332286</v>
      </c>
      <c r="E10" s="730">
        <f t="shared" si="0"/>
        <v>30403206</v>
      </c>
      <c r="F10" s="332" t="s">
        <v>184</v>
      </c>
      <c r="G10" s="1384">
        <f>'KV_2.1.sz.mell.'!E10</f>
        <v>4085780</v>
      </c>
      <c r="H10" s="308">
        <f>'RM_1.1.sz.mell.'!J105</f>
        <v>680183</v>
      </c>
      <c r="I10" s="731">
        <f t="shared" si="1"/>
        <v>4765963</v>
      </c>
      <c r="J10" s="1556"/>
    </row>
    <row r="11" spans="1:10" ht="12.9" customHeight="1" x14ac:dyDescent="0.25">
      <c r="A11" s="331" t="s">
        <v>23</v>
      </c>
      <c r="B11" s="332" t="s">
        <v>375</v>
      </c>
      <c r="C11" s="1385">
        <f>'KV_2.1.sz.mell.'!C11</f>
        <v>10626783</v>
      </c>
      <c r="D11" s="309">
        <f>'RM_1.1.sz.mell.'!D58</f>
        <v>-7937704</v>
      </c>
      <c r="E11" s="730">
        <f t="shared" si="0"/>
        <v>2689079</v>
      </c>
      <c r="F11" s="332" t="s">
        <v>50</v>
      </c>
      <c r="G11" s="1384">
        <f>'KV_2.1.sz.mell.'!E11</f>
        <v>0</v>
      </c>
      <c r="H11" s="308"/>
      <c r="I11" s="731">
        <f t="shared" si="1"/>
        <v>0</v>
      </c>
      <c r="J11" s="1556"/>
    </row>
    <row r="12" spans="1:10" ht="12.9" customHeight="1" x14ac:dyDescent="0.25">
      <c r="A12" s="331" t="s">
        <v>24</v>
      </c>
      <c r="B12" s="332" t="s">
        <v>480</v>
      </c>
      <c r="C12" s="1384">
        <f>'KV_2.1.sz.mell.'!C12</f>
        <v>0</v>
      </c>
      <c r="D12" s="308"/>
      <c r="E12" s="730">
        <f t="shared" si="0"/>
        <v>0</v>
      </c>
      <c r="F12" s="45"/>
      <c r="G12" s="1384">
        <f>'KV_2.1.sz.mell.'!E12</f>
        <v>0</v>
      </c>
      <c r="H12" s="308"/>
      <c r="I12" s="731">
        <f t="shared" si="1"/>
        <v>0</v>
      </c>
      <c r="J12" s="1556"/>
    </row>
    <row r="13" spans="1:10" ht="12.9" customHeight="1" x14ac:dyDescent="0.25">
      <c r="A13" s="331" t="s">
        <v>25</v>
      </c>
      <c r="B13" s="45"/>
      <c r="C13" s="1384">
        <f>'KV_2.1.sz.mell.'!C13</f>
        <v>0</v>
      </c>
      <c r="D13" s="308"/>
      <c r="E13" s="730">
        <f t="shared" si="0"/>
        <v>0</v>
      </c>
      <c r="F13" s="45"/>
      <c r="G13" s="1384">
        <f>'KV_2.1.sz.mell.'!E13</f>
        <v>0</v>
      </c>
      <c r="H13" s="308"/>
      <c r="I13" s="731">
        <f t="shared" si="1"/>
        <v>0</v>
      </c>
      <c r="J13" s="1556"/>
    </row>
    <row r="14" spans="1:10" ht="12.9" customHeight="1" x14ac:dyDescent="0.25">
      <c r="A14" s="331" t="s">
        <v>26</v>
      </c>
      <c r="B14" s="427"/>
      <c r="C14" s="1385">
        <f>'KV_2.1.sz.mell.'!C14</f>
        <v>0</v>
      </c>
      <c r="D14" s="309"/>
      <c r="E14" s="730">
        <f t="shared" si="0"/>
        <v>0</v>
      </c>
      <c r="F14" s="45"/>
      <c r="G14" s="1384">
        <f>'KV_2.1.sz.mell.'!E14</f>
        <v>0</v>
      </c>
      <c r="H14" s="308"/>
      <c r="I14" s="731">
        <f t="shared" si="1"/>
        <v>0</v>
      </c>
      <c r="J14" s="1556"/>
    </row>
    <row r="15" spans="1:10" ht="12.9" customHeight="1" x14ac:dyDescent="0.25">
      <c r="A15" s="331" t="s">
        <v>27</v>
      </c>
      <c r="B15" s="45"/>
      <c r="C15" s="1384">
        <f>'KV_2.1.sz.mell.'!C15</f>
        <v>0</v>
      </c>
      <c r="D15" s="308"/>
      <c r="E15" s="730">
        <f t="shared" si="0"/>
        <v>0</v>
      </c>
      <c r="F15" s="45"/>
      <c r="G15" s="1384">
        <f>'KV_2.1.sz.mell.'!E15</f>
        <v>0</v>
      </c>
      <c r="H15" s="308"/>
      <c r="I15" s="731">
        <f t="shared" si="1"/>
        <v>0</v>
      </c>
      <c r="J15" s="1556"/>
    </row>
    <row r="16" spans="1:10" ht="12.9" customHeight="1" x14ac:dyDescent="0.25">
      <c r="A16" s="331" t="s">
        <v>28</v>
      </c>
      <c r="B16" s="45"/>
      <c r="C16" s="1384">
        <f>'KV_2.1.sz.mell.'!C16</f>
        <v>0</v>
      </c>
      <c r="D16" s="308"/>
      <c r="E16" s="730">
        <f t="shared" si="0"/>
        <v>0</v>
      </c>
      <c r="F16" s="45"/>
      <c r="G16" s="1384">
        <f>'KV_2.1.sz.mell.'!E16</f>
        <v>0</v>
      </c>
      <c r="H16" s="308"/>
      <c r="I16" s="731">
        <f t="shared" si="1"/>
        <v>0</v>
      </c>
      <c r="J16" s="1556"/>
    </row>
    <row r="17" spans="1:10" ht="12.9" customHeight="1" thickBot="1" x14ac:dyDescent="0.3">
      <c r="A17" s="331" t="s">
        <v>29</v>
      </c>
      <c r="B17" s="55"/>
      <c r="C17" s="732">
        <f>'KV_2.1.sz.mell.'!C17</f>
        <v>0</v>
      </c>
      <c r="D17" s="310"/>
      <c r="E17" s="732"/>
      <c r="F17" s="45"/>
      <c r="G17" s="732">
        <f>'KV_2.1.sz.mell.'!E17</f>
        <v>0</v>
      </c>
      <c r="H17" s="310"/>
      <c r="I17" s="731">
        <f t="shared" si="1"/>
        <v>0</v>
      </c>
      <c r="J17" s="1556"/>
    </row>
    <row r="18" spans="1:10" ht="13.8" thickBot="1" x14ac:dyDescent="0.3">
      <c r="A18" s="334" t="s">
        <v>30</v>
      </c>
      <c r="B18" s="125" t="s">
        <v>481</v>
      </c>
      <c r="C18" s="311">
        <f>'KV_2.1.sz.mell.'!C18</f>
        <v>109335041</v>
      </c>
      <c r="D18" s="311">
        <f>D6+D7+D9+D10+D11+D13+D14+D15+D16+D17</f>
        <v>15470597</v>
      </c>
      <c r="E18" s="311">
        <f>E6+E7+E9+E10+E11+E13+E14+E15+E16+E17</f>
        <v>124805638</v>
      </c>
      <c r="F18" s="125" t="s">
        <v>380</v>
      </c>
      <c r="G18" s="311">
        <f>'KV_2.1.sz.mell.'!E18</f>
        <v>163685707</v>
      </c>
      <c r="H18" s="311">
        <f>SUM(H6:H17)</f>
        <v>393657</v>
      </c>
      <c r="I18" s="360">
        <f>SUM(I6:I17)</f>
        <v>164079364</v>
      </c>
      <c r="J18" s="1556"/>
    </row>
    <row r="19" spans="1:10" ht="12.9" customHeight="1" x14ac:dyDescent="0.25">
      <c r="A19" s="733" t="s">
        <v>31</v>
      </c>
      <c r="B19" s="336" t="s">
        <v>377</v>
      </c>
      <c r="C19" s="485">
        <f>'KV_2.1.sz.mell.'!C19</f>
        <v>54350666</v>
      </c>
      <c r="D19" s="485">
        <f>+D20+D21+D22+D23</f>
        <v>0</v>
      </c>
      <c r="E19" s="485">
        <f>+E20+E21+E22+E23</f>
        <v>54350666</v>
      </c>
      <c r="F19" s="337" t="s">
        <v>190</v>
      </c>
      <c r="G19" s="738">
        <f>'KV_2.1.sz.mell.'!E19</f>
        <v>0</v>
      </c>
      <c r="H19" s="312"/>
      <c r="I19" s="734">
        <f>G19+H19</f>
        <v>0</v>
      </c>
      <c r="J19" s="1556"/>
    </row>
    <row r="20" spans="1:10" ht="12.9" customHeight="1" x14ac:dyDescent="0.25">
      <c r="A20" s="735" t="s">
        <v>32</v>
      </c>
      <c r="B20" s="337" t="s">
        <v>227</v>
      </c>
      <c r="C20" s="736">
        <f>'KV_2.1.sz.mell.'!C20</f>
        <v>54350666</v>
      </c>
      <c r="D20" s="78"/>
      <c r="E20" s="736">
        <f>C20+D20</f>
        <v>54350666</v>
      </c>
      <c r="F20" s="337" t="s">
        <v>379</v>
      </c>
      <c r="G20" s="736">
        <f>'KV_2.1.sz.mell.'!E20</f>
        <v>0</v>
      </c>
      <c r="H20" s="78">
        <f>'RM_1.1.sz.mell.'!J138</f>
        <v>25102000</v>
      </c>
      <c r="I20" s="737">
        <f t="shared" ref="I20:I28" si="2">G20+H20</f>
        <v>25102000</v>
      </c>
      <c r="J20" s="1556"/>
    </row>
    <row r="21" spans="1:10" ht="12.9" customHeight="1" x14ac:dyDescent="0.25">
      <c r="A21" s="735" t="s">
        <v>33</v>
      </c>
      <c r="B21" s="337" t="s">
        <v>228</v>
      </c>
      <c r="C21" s="736">
        <f>'KV_2.1.sz.mell.'!C21</f>
        <v>0</v>
      </c>
      <c r="D21" s="78"/>
      <c r="E21" s="736">
        <f>C21+D21</f>
        <v>0</v>
      </c>
      <c r="F21" s="337" t="s">
        <v>155</v>
      </c>
      <c r="G21" s="736">
        <f>'KV_2.1.sz.mell.'!E21</f>
        <v>0</v>
      </c>
      <c r="H21" s="78"/>
      <c r="I21" s="737">
        <f t="shared" si="2"/>
        <v>0</v>
      </c>
      <c r="J21" s="1556"/>
    </row>
    <row r="22" spans="1:10" ht="12.9" customHeight="1" x14ac:dyDescent="0.25">
      <c r="A22" s="735" t="s">
        <v>34</v>
      </c>
      <c r="B22" s="337" t="s">
        <v>232</v>
      </c>
      <c r="C22" s="736">
        <f>'KV_2.1.sz.mell.'!C22</f>
        <v>0</v>
      </c>
      <c r="D22" s="78"/>
      <c r="E22" s="736">
        <f>C22+D22</f>
        <v>0</v>
      </c>
      <c r="F22" s="337" t="s">
        <v>156</v>
      </c>
      <c r="G22" s="736">
        <f>'KV_2.1.sz.mell.'!E22</f>
        <v>0</v>
      </c>
      <c r="H22" s="78"/>
      <c r="I22" s="737">
        <f t="shared" si="2"/>
        <v>0</v>
      </c>
      <c r="J22" s="1556"/>
    </row>
    <row r="23" spans="1:10" ht="12.9" customHeight="1" x14ac:dyDescent="0.25">
      <c r="A23" s="735" t="s">
        <v>35</v>
      </c>
      <c r="B23" s="345" t="s">
        <v>238</v>
      </c>
      <c r="C23" s="736">
        <f>'KV_2.1.sz.mell.'!C23</f>
        <v>0</v>
      </c>
      <c r="D23" s="78"/>
      <c r="E23" s="736">
        <f>C23+D23</f>
        <v>0</v>
      </c>
      <c r="F23" s="336" t="s">
        <v>234</v>
      </c>
      <c r="G23" s="736">
        <f>'KV_2.1.sz.mell.'!E23</f>
        <v>0</v>
      </c>
      <c r="H23" s="78"/>
      <c r="I23" s="737">
        <f t="shared" si="2"/>
        <v>0</v>
      </c>
      <c r="J23" s="1556"/>
    </row>
    <row r="24" spans="1:10" ht="12.9" customHeight="1" x14ac:dyDescent="0.25">
      <c r="A24" s="735" t="s">
        <v>36</v>
      </c>
      <c r="B24" s="337" t="s">
        <v>378</v>
      </c>
      <c r="C24" s="339">
        <f>'KV_2.1.sz.mell.'!C24</f>
        <v>0</v>
      </c>
      <c r="D24" s="339">
        <f>+D25+D26</f>
        <v>27392030</v>
      </c>
      <c r="E24" s="339">
        <f>+E25+E26</f>
        <v>27392030</v>
      </c>
      <c r="F24" s="337" t="s">
        <v>191</v>
      </c>
      <c r="G24" s="736">
        <f>'KV_2.1.sz.mell.'!E24</f>
        <v>0</v>
      </c>
      <c r="H24" s="78"/>
      <c r="I24" s="737">
        <f t="shared" si="2"/>
        <v>0</v>
      </c>
      <c r="J24" s="1556"/>
    </row>
    <row r="25" spans="1:10" ht="12.9" customHeight="1" x14ac:dyDescent="0.25">
      <c r="A25" s="733" t="s">
        <v>37</v>
      </c>
      <c r="B25" s="336" t="s">
        <v>376</v>
      </c>
      <c r="C25" s="738">
        <f>'KV_2.1.sz.mell.'!C25</f>
        <v>0</v>
      </c>
      <c r="D25" s="312">
        <f>'RM_1.1.sz.mell.'!J69</f>
        <v>25102000</v>
      </c>
      <c r="E25" s="738">
        <f>C25+D25</f>
        <v>25102000</v>
      </c>
      <c r="F25" s="330" t="s">
        <v>463</v>
      </c>
      <c r="G25" s="738">
        <f>'KV_2.1.sz.mell.'!E25</f>
        <v>0</v>
      </c>
      <c r="H25" s="312"/>
      <c r="I25" s="734">
        <f t="shared" si="2"/>
        <v>0</v>
      </c>
      <c r="J25" s="1556"/>
    </row>
    <row r="26" spans="1:10" ht="12.9" customHeight="1" x14ac:dyDescent="0.25">
      <c r="A26" s="735" t="s">
        <v>38</v>
      </c>
      <c r="B26" s="345" t="s">
        <v>1126</v>
      </c>
      <c r="C26" s="736">
        <f>'KV_2.1.sz.mell.'!C26</f>
        <v>0</v>
      </c>
      <c r="D26" s="78">
        <f>'RM_1.1.sz.mell.'!J82</f>
        <v>2290030</v>
      </c>
      <c r="E26" s="736">
        <f>C26+D26</f>
        <v>2290030</v>
      </c>
      <c r="F26" s="332" t="s">
        <v>469</v>
      </c>
      <c r="G26" s="736">
        <f>'KV_2.1.sz.mell.'!E26</f>
        <v>0</v>
      </c>
      <c r="H26" s="78"/>
      <c r="I26" s="737">
        <f t="shared" si="2"/>
        <v>0</v>
      </c>
      <c r="J26" s="1556"/>
    </row>
    <row r="27" spans="1:10" ht="12.9" customHeight="1" x14ac:dyDescent="0.25">
      <c r="A27" s="331" t="s">
        <v>39</v>
      </c>
      <c r="B27" s="337" t="s">
        <v>748</v>
      </c>
      <c r="C27" s="736">
        <f>'KV_2.1.sz.mell.'!C27</f>
        <v>0</v>
      </c>
      <c r="D27" s="78"/>
      <c r="E27" s="736">
        <f>C27+D27</f>
        <v>0</v>
      </c>
      <c r="F27" s="332" t="s">
        <v>470</v>
      </c>
      <c r="G27" s="736">
        <f>'KV_2.1.sz.mell.'!E27</f>
        <v>0</v>
      </c>
      <c r="H27" s="78"/>
      <c r="I27" s="737">
        <f t="shared" si="2"/>
        <v>0</v>
      </c>
      <c r="J27" s="1556"/>
    </row>
    <row r="28" spans="1:10" ht="12.9" customHeight="1" thickBot="1" x14ac:dyDescent="0.3">
      <c r="A28" s="391" t="s">
        <v>40</v>
      </c>
      <c r="B28" s="336" t="s">
        <v>334</v>
      </c>
      <c r="C28" s="738">
        <f>'KV_2.1.sz.mell.'!C28</f>
        <v>0</v>
      </c>
      <c r="D28" s="312"/>
      <c r="E28" s="738">
        <f>C28+D28</f>
        <v>0</v>
      </c>
      <c r="F28" s="429" t="s">
        <v>1125</v>
      </c>
      <c r="G28" s="738">
        <f>'KV_2.1.sz.mell.'!E28</f>
        <v>0</v>
      </c>
      <c r="H28" s="312">
        <f>'RM_1.1.sz.mell.'!J147</f>
        <v>3846171</v>
      </c>
      <c r="I28" s="734">
        <f t="shared" si="2"/>
        <v>3846171</v>
      </c>
      <c r="J28" s="1556"/>
    </row>
    <row r="29" spans="1:10" ht="24" customHeight="1" thickBot="1" x14ac:dyDescent="0.3">
      <c r="A29" s="334" t="s">
        <v>41</v>
      </c>
      <c r="B29" s="125" t="s">
        <v>482</v>
      </c>
      <c r="C29" s="311">
        <f>'KV_2.1.sz.mell.'!C29</f>
        <v>54350666</v>
      </c>
      <c r="D29" s="311">
        <f>+D19+D24+D27+D28</f>
        <v>27392030</v>
      </c>
      <c r="E29" s="739">
        <f>+E19+E24+E27+E28</f>
        <v>81742696</v>
      </c>
      <c r="F29" s="125" t="s">
        <v>484</v>
      </c>
      <c r="G29" s="311">
        <f>'KV_2.1.sz.mell.'!E29</f>
        <v>0</v>
      </c>
      <c r="H29" s="311">
        <f>SUM(H19:H28)</f>
        <v>28948171</v>
      </c>
      <c r="I29" s="360">
        <f>SUM(I19:I28)</f>
        <v>28948171</v>
      </c>
      <c r="J29" s="1556"/>
    </row>
    <row r="30" spans="1:10" ht="13.8" thickBot="1" x14ac:dyDescent="0.3">
      <c r="A30" s="334" t="s">
        <v>42</v>
      </c>
      <c r="B30" s="340" t="s">
        <v>483</v>
      </c>
      <c r="C30" s="740">
        <f>'KV_2.1.sz.mell.'!C30</f>
        <v>163685707</v>
      </c>
      <c r="D30" s="740">
        <f>+D18+D29</f>
        <v>42862627</v>
      </c>
      <c r="E30" s="741">
        <f>+E18+E29</f>
        <v>206548334</v>
      </c>
      <c r="F30" s="340" t="s">
        <v>485</v>
      </c>
      <c r="G30" s="740">
        <f>'KV_2.1.sz.mell.'!E30</f>
        <v>163685707</v>
      </c>
      <c r="H30" s="740">
        <f>+H18+H29</f>
        <v>29341828</v>
      </c>
      <c r="I30" s="741">
        <f>+I18+I29</f>
        <v>193027535</v>
      </c>
      <c r="J30" s="1556"/>
    </row>
    <row r="31" spans="1:10" ht="13.8" thickBot="1" x14ac:dyDescent="0.3">
      <c r="A31" s="334" t="s">
        <v>43</v>
      </c>
      <c r="B31" s="340" t="s">
        <v>168</v>
      </c>
      <c r="C31" s="740">
        <f>'KV_2.1.sz.mell.'!C31</f>
        <v>54350666</v>
      </c>
      <c r="D31" s="740" t="str">
        <f>IF(D18-H18&lt;0,H18-D18,"-")</f>
        <v>-</v>
      </c>
      <c r="E31" s="741">
        <f>IF(E18-I18&lt;0,I18-E18,"-")</f>
        <v>39273726</v>
      </c>
      <c r="F31" s="340" t="s">
        <v>169</v>
      </c>
      <c r="G31" s="740" t="str">
        <f>'KV_2.1.sz.mell.'!E31</f>
        <v>-</v>
      </c>
      <c r="H31" s="740">
        <f>IF(D18-H18&gt;0,D18-H18,"-")</f>
        <v>15076940</v>
      </c>
      <c r="I31" s="741" t="str">
        <f>IF(E18-I18&gt;0,E18-I18,"-")</f>
        <v>-</v>
      </c>
      <c r="J31" s="1556"/>
    </row>
    <row r="32" spans="1:10" ht="13.8" thickBot="1" x14ac:dyDescent="0.3">
      <c r="A32" s="334" t="s">
        <v>44</v>
      </c>
      <c r="B32" s="340" t="s">
        <v>566</v>
      </c>
      <c r="C32" s="740" t="str">
        <f>'KV_2.1.sz.mell.'!C32</f>
        <v>-</v>
      </c>
      <c r="D32" s="740" t="str">
        <f>IF(D30-H30&lt;0,H30-D30,"-")</f>
        <v>-</v>
      </c>
      <c r="E32" s="740" t="str">
        <f>IF(E30-I30&lt;0,I30-E30,"-")</f>
        <v>-</v>
      </c>
      <c r="F32" s="340" t="s">
        <v>567</v>
      </c>
      <c r="G32" s="740" t="str">
        <f>'KV_2.1.sz.mell.'!E32</f>
        <v>-</v>
      </c>
      <c r="H32" s="740">
        <f>IF(D30-H30&gt;0,D30-H30,"-")</f>
        <v>13520799</v>
      </c>
      <c r="I32" s="742">
        <f>IF(E30-I30&gt;0,E30-I30,"-")</f>
        <v>13520799</v>
      </c>
      <c r="J32" s="1556"/>
    </row>
    <row r="33" spans="2:6" ht="17.399999999999999" x14ac:dyDescent="0.25">
      <c r="B33" s="1557"/>
      <c r="C33" s="1557"/>
      <c r="D33" s="1557"/>
      <c r="E33" s="1557"/>
      <c r="F33" s="1557"/>
    </row>
  </sheetData>
  <mergeCells count="3">
    <mergeCell ref="J1:J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tabColor theme="3"/>
  </sheetPr>
  <dimension ref="A1:J33"/>
  <sheetViews>
    <sheetView view="pageBreakPreview" topLeftCell="A8" zoomScaleNormal="100" zoomScaleSheetLayoutView="100" workbookViewId="0">
      <selection activeCell="D10" sqref="D10"/>
    </sheetView>
  </sheetViews>
  <sheetFormatPr defaultColWidth="9.33203125" defaultRowHeight="13.2" x14ac:dyDescent="0.25"/>
  <cols>
    <col min="1" max="1" width="6.77734375" style="53" customWidth="1"/>
    <col min="2" max="2" width="49.77734375" style="184" customWidth="1"/>
    <col min="3" max="5" width="15.44140625" style="53" customWidth="1"/>
    <col min="6" max="6" width="49.77734375" style="53" customWidth="1"/>
    <col min="7" max="9" width="15.44140625" style="53" customWidth="1"/>
    <col min="10" max="10" width="4.77734375" style="53" customWidth="1"/>
    <col min="11" max="16384" width="9.33203125" style="53"/>
  </cols>
  <sheetData>
    <row r="1" spans="1:10" ht="31.2" x14ac:dyDescent="0.25">
      <c r="B1" s="719" t="s">
        <v>749</v>
      </c>
      <c r="C1" s="319"/>
      <c r="D1" s="319"/>
      <c r="E1" s="319"/>
      <c r="F1" s="319"/>
      <c r="G1" s="319"/>
      <c r="H1" s="319"/>
      <c r="I1" s="319"/>
      <c r="J1" s="1556" t="str">
        <f>CONCATENATE("2.2. melléklet ",RM_ALAPADATOK!A7," ",RM_ALAPADATOK!B7," ",RM_ALAPADATOK!C7," ",RM_ALAPADATOK!D7," ",RM_ALAPADATOK!E7," ",RM_ALAPADATOK!F7," ",RM_ALAPADATOK!G7," ",RM_ALAPADATOK!H7)</f>
        <v>2.2. melléklet a … / 2019 ( VI. ) önkormányzati rendelethez</v>
      </c>
    </row>
    <row r="2" spans="1:10" ht="14.4" thickBot="1" x14ac:dyDescent="0.3">
      <c r="G2" s="720"/>
      <c r="H2" s="720"/>
      <c r="I2" s="720" t="str">
        <f>'RM_2.1.sz.mell.'!I2</f>
        <v>Forintban!</v>
      </c>
      <c r="J2" s="1556"/>
    </row>
    <row r="3" spans="1:10" ht="13.5" customHeight="1" thickBot="1" x14ac:dyDescent="0.3">
      <c r="A3" s="1554" t="s">
        <v>68</v>
      </c>
      <c r="B3" s="320" t="s">
        <v>55</v>
      </c>
      <c r="C3" s="321"/>
      <c r="D3" s="721"/>
      <c r="E3" s="721"/>
      <c r="F3" s="320" t="s">
        <v>56</v>
      </c>
      <c r="G3" s="322"/>
      <c r="H3" s="722"/>
      <c r="I3" s="723"/>
      <c r="J3" s="1556"/>
    </row>
    <row r="4" spans="1:10" s="323" customFormat="1" ht="34.799999999999997" thickBot="1" x14ac:dyDescent="0.3">
      <c r="A4" s="1555"/>
      <c r="B4" s="185" t="s">
        <v>60</v>
      </c>
      <c r="C4" s="724" t="str">
        <f>+CONCATENATE('RM_1.1.sz.mell.'!C8," eredeti előirányzat")</f>
        <v>2019. évi eredeti előirányzat</v>
      </c>
      <c r="D4" s="725" t="s">
        <v>750</v>
      </c>
      <c r="E4" s="725" t="str">
        <f>+CONCATENATE(LEFT('RM_1.1.sz.mell.'!C8,4),". …….. Módisítás után" )</f>
        <v>2019. …….. Módisítás után</v>
      </c>
      <c r="F4" s="726" t="s">
        <v>60</v>
      </c>
      <c r="G4" s="724" t="str">
        <f>+C4</f>
        <v>2019. évi eredeti előirányzat</v>
      </c>
      <c r="H4" s="727" t="str">
        <f>+D4</f>
        <v>Halmozott módosítás 2019. …….-ig</v>
      </c>
      <c r="I4" s="728" t="str">
        <f>+E4</f>
        <v>2019. …….. Módisítás után</v>
      </c>
      <c r="J4" s="1556"/>
    </row>
    <row r="5" spans="1:10" s="323" customFormat="1" ht="13.8" thickBot="1" x14ac:dyDescent="0.3">
      <c r="A5" s="324" t="s">
        <v>492</v>
      </c>
      <c r="B5" s="325" t="s">
        <v>493</v>
      </c>
      <c r="C5" s="729" t="s">
        <v>494</v>
      </c>
      <c r="D5" s="729" t="s">
        <v>496</v>
      </c>
      <c r="E5" s="729" t="s">
        <v>745</v>
      </c>
      <c r="F5" s="325" t="s">
        <v>746</v>
      </c>
      <c r="G5" s="326" t="s">
        <v>498</v>
      </c>
      <c r="H5" s="326" t="s">
        <v>499</v>
      </c>
      <c r="I5" s="327" t="s">
        <v>747</v>
      </c>
      <c r="J5" s="1556"/>
    </row>
    <row r="6" spans="1:10" ht="12.9" customHeight="1" x14ac:dyDescent="0.25">
      <c r="A6" s="329" t="s">
        <v>18</v>
      </c>
      <c r="B6" s="330" t="s">
        <v>381</v>
      </c>
      <c r="C6" s="730">
        <f>'KV_2.2.sz.mell.'!C6</f>
        <v>58244872</v>
      </c>
      <c r="D6" s="307">
        <f>'RM_1.2.sz.mell'!J25</f>
        <v>31592810</v>
      </c>
      <c r="E6" s="730">
        <f>C6+D6</f>
        <v>89837682</v>
      </c>
      <c r="F6" s="330" t="s">
        <v>229</v>
      </c>
      <c r="G6" s="1387">
        <f>'KV_2.2.sz.mell.'!E6</f>
        <v>78096049</v>
      </c>
      <c r="H6" s="743">
        <f>'RM_1.2.sz.mell'!J122</f>
        <v>38969082</v>
      </c>
      <c r="I6" s="744">
        <f>G6+H6</f>
        <v>117065131</v>
      </c>
      <c r="J6" s="1556"/>
    </row>
    <row r="7" spans="1:10" x14ac:dyDescent="0.25">
      <c r="A7" s="331" t="s">
        <v>19</v>
      </c>
      <c r="B7" s="332" t="s">
        <v>382</v>
      </c>
      <c r="C7" s="1384">
        <f>'KV_2.2.sz.mell.'!C7</f>
        <v>0</v>
      </c>
      <c r="D7" s="308"/>
      <c r="E7" s="730">
        <f t="shared" ref="E7:E16" si="0">C7+D7</f>
        <v>0</v>
      </c>
      <c r="F7" s="332" t="s">
        <v>387</v>
      </c>
      <c r="G7" s="1384">
        <f>'KV_2.2.sz.mell.'!E7</f>
        <v>0</v>
      </c>
      <c r="H7" s="308"/>
      <c r="I7" s="745">
        <f t="shared" ref="I7:I29" si="1">G7+H7</f>
        <v>0</v>
      </c>
      <c r="J7" s="1556"/>
    </row>
    <row r="8" spans="1:10" ht="12.9" customHeight="1" x14ac:dyDescent="0.25">
      <c r="A8" s="331" t="s">
        <v>20</v>
      </c>
      <c r="B8" s="332" t="s">
        <v>10</v>
      </c>
      <c r="C8" s="1384">
        <f>'KV_2.2.sz.mell.'!C8</f>
        <v>0</v>
      </c>
      <c r="D8" s="308">
        <f>'RM_1.1.sz.mell.'!J54</f>
        <v>6000000</v>
      </c>
      <c r="E8" s="730">
        <f t="shared" si="0"/>
        <v>6000000</v>
      </c>
      <c r="F8" s="332" t="s">
        <v>186</v>
      </c>
      <c r="G8" s="1384">
        <f>'KV_2.2.sz.mell.'!E8</f>
        <v>24744212</v>
      </c>
      <c r="H8" s="308">
        <f>'RM_1.2.sz.mell'!J124</f>
        <v>35333360</v>
      </c>
      <c r="I8" s="745">
        <f t="shared" si="1"/>
        <v>60077572</v>
      </c>
      <c r="J8" s="1556"/>
    </row>
    <row r="9" spans="1:10" ht="12.9" customHeight="1" x14ac:dyDescent="0.25">
      <c r="A9" s="331" t="s">
        <v>21</v>
      </c>
      <c r="B9" s="332" t="s">
        <v>383</v>
      </c>
      <c r="C9" s="1384">
        <f>'KV_2.2.sz.mell.'!C9</f>
        <v>0</v>
      </c>
      <c r="D9" s="308">
        <f>'RM_1.1.sz.mell.'!J63</f>
        <v>23352346</v>
      </c>
      <c r="E9" s="730">
        <f t="shared" si="0"/>
        <v>23352346</v>
      </c>
      <c r="F9" s="332" t="s">
        <v>388</v>
      </c>
      <c r="G9" s="1384">
        <f>'KV_2.2.sz.mell.'!E9</f>
        <v>0</v>
      </c>
      <c r="H9" s="308"/>
      <c r="I9" s="745">
        <f t="shared" si="1"/>
        <v>0</v>
      </c>
      <c r="J9" s="1556"/>
    </row>
    <row r="10" spans="1:10" ht="12.75" customHeight="1" x14ac:dyDescent="0.25">
      <c r="A10" s="331" t="s">
        <v>22</v>
      </c>
      <c r="B10" s="332" t="s">
        <v>384</v>
      </c>
      <c r="C10" s="1384">
        <f>'KV_2.2.sz.mell.'!C10</f>
        <v>0</v>
      </c>
      <c r="D10" s="308"/>
      <c r="E10" s="730">
        <f t="shared" si="0"/>
        <v>0</v>
      </c>
      <c r="F10" s="332" t="s">
        <v>231</v>
      </c>
      <c r="G10" s="1384">
        <f>'KV_2.2.sz.mell.'!E10</f>
        <v>0</v>
      </c>
      <c r="H10" s="308">
        <f>'RM_1.1.sz.mell.'!J126</f>
        <v>64000</v>
      </c>
      <c r="I10" s="745">
        <f t="shared" si="1"/>
        <v>64000</v>
      </c>
      <c r="J10" s="1556"/>
    </row>
    <row r="11" spans="1:10" ht="12.9" customHeight="1" x14ac:dyDescent="0.25">
      <c r="A11" s="331" t="s">
        <v>23</v>
      </c>
      <c r="B11" s="332" t="s">
        <v>385</v>
      </c>
      <c r="C11" s="1385">
        <f>'KV_2.2.sz.mell.'!C11</f>
        <v>0</v>
      </c>
      <c r="D11" s="309"/>
      <c r="E11" s="730">
        <f t="shared" si="0"/>
        <v>0</v>
      </c>
      <c r="F11" s="430"/>
      <c r="G11" s="1384">
        <f>'KV_2.2.sz.mell.'!E11</f>
        <v>0</v>
      </c>
      <c r="H11" s="308"/>
      <c r="I11" s="745">
        <f t="shared" si="1"/>
        <v>0</v>
      </c>
      <c r="J11" s="1556"/>
    </row>
    <row r="12" spans="1:10" ht="12.9" customHeight="1" x14ac:dyDescent="0.25">
      <c r="A12" s="331" t="s">
        <v>24</v>
      </c>
      <c r="B12" s="45"/>
      <c r="C12" s="1384">
        <f>'KV_2.2.sz.mell.'!C12</f>
        <v>0</v>
      </c>
      <c r="D12" s="308"/>
      <c r="E12" s="730">
        <f t="shared" si="0"/>
        <v>0</v>
      </c>
      <c r="F12" s="430"/>
      <c r="G12" s="1384">
        <f>'KV_2.2.sz.mell.'!E12</f>
        <v>0</v>
      </c>
      <c r="H12" s="308"/>
      <c r="I12" s="745">
        <f t="shared" si="1"/>
        <v>0</v>
      </c>
      <c r="J12" s="1556"/>
    </row>
    <row r="13" spans="1:10" ht="12.9" customHeight="1" x14ac:dyDescent="0.25">
      <c r="A13" s="331" t="s">
        <v>25</v>
      </c>
      <c r="B13" s="45"/>
      <c r="C13" s="1384">
        <f>'KV_2.2.sz.mell.'!C13</f>
        <v>0</v>
      </c>
      <c r="D13" s="308"/>
      <c r="E13" s="730">
        <f t="shared" si="0"/>
        <v>0</v>
      </c>
      <c r="F13" s="431"/>
      <c r="G13" s="1384">
        <f>'KV_2.2.sz.mell.'!E13</f>
        <v>0</v>
      </c>
      <c r="H13" s="308"/>
      <c r="I13" s="745">
        <f t="shared" si="1"/>
        <v>0</v>
      </c>
      <c r="J13" s="1556"/>
    </row>
    <row r="14" spans="1:10" ht="12.9" customHeight="1" x14ac:dyDescent="0.25">
      <c r="A14" s="331" t="s">
        <v>26</v>
      </c>
      <c r="B14" s="428"/>
      <c r="C14" s="1385">
        <f>'KV_2.2.sz.mell.'!C14</f>
        <v>0</v>
      </c>
      <c r="D14" s="309"/>
      <c r="E14" s="730">
        <f t="shared" si="0"/>
        <v>0</v>
      </c>
      <c r="F14" s="430"/>
      <c r="G14" s="1384">
        <f>'KV_2.2.sz.mell.'!E14</f>
        <v>0</v>
      </c>
      <c r="H14" s="308"/>
      <c r="I14" s="745">
        <f t="shared" si="1"/>
        <v>0</v>
      </c>
      <c r="J14" s="1556"/>
    </row>
    <row r="15" spans="1:10" x14ac:dyDescent="0.25">
      <c r="A15" s="331" t="s">
        <v>27</v>
      </c>
      <c r="B15" s="45"/>
      <c r="C15" s="1385">
        <f>'KV_2.2.sz.mell.'!C15</f>
        <v>0</v>
      </c>
      <c r="D15" s="309"/>
      <c r="E15" s="730">
        <f t="shared" si="0"/>
        <v>0</v>
      </c>
      <c r="F15" s="430"/>
      <c r="G15" s="1384">
        <f>'KV_2.2.sz.mell.'!E15</f>
        <v>0</v>
      </c>
      <c r="H15" s="308"/>
      <c r="I15" s="745">
        <f t="shared" si="1"/>
        <v>0</v>
      </c>
      <c r="J15" s="1556"/>
    </row>
    <row r="16" spans="1:10" ht="12.9" customHeight="1" thickBot="1" x14ac:dyDescent="0.3">
      <c r="A16" s="391" t="s">
        <v>28</v>
      </c>
      <c r="B16" s="429"/>
      <c r="C16" s="1386">
        <f>'KV_2.2.sz.mell.'!C16</f>
        <v>0</v>
      </c>
      <c r="D16" s="393"/>
      <c r="E16" s="730">
        <f t="shared" si="0"/>
        <v>0</v>
      </c>
      <c r="F16" s="392" t="s">
        <v>50</v>
      </c>
      <c r="G16" s="1388">
        <f>'KV_2.2.sz.mell.'!E16</f>
        <v>0</v>
      </c>
      <c r="H16" s="746"/>
      <c r="I16" s="747">
        <f t="shared" si="1"/>
        <v>0</v>
      </c>
      <c r="J16" s="1556"/>
    </row>
    <row r="17" spans="1:10" ht="15.9" customHeight="1" thickBot="1" x14ac:dyDescent="0.3">
      <c r="A17" s="334" t="s">
        <v>29</v>
      </c>
      <c r="B17" s="125" t="s">
        <v>395</v>
      </c>
      <c r="C17" s="311">
        <f>'KV_2.2.sz.mell.'!C17</f>
        <v>58244872</v>
      </c>
      <c r="D17" s="311">
        <f>+D6+D8+D9+D11+D12+D13+D14+D15+D16</f>
        <v>60945156</v>
      </c>
      <c r="E17" s="311">
        <f>+E6+E8+E9+E11+E12+E13+E14+E15+E16</f>
        <v>119190028</v>
      </c>
      <c r="F17" s="125" t="s">
        <v>396</v>
      </c>
      <c r="G17" s="311">
        <f>'KV_2.2.sz.mell.'!E17</f>
        <v>102840261</v>
      </c>
      <c r="H17" s="311">
        <f>+H6+H8+H10+H11+H12+H13+H14+H15+H16</f>
        <v>74366442</v>
      </c>
      <c r="I17" s="360">
        <f>+I6+I8+I10+I11+I12+I13+I14+I15+I16</f>
        <v>177206703</v>
      </c>
      <c r="J17" s="1556"/>
    </row>
    <row r="18" spans="1:10" ht="12.9" customHeight="1" x14ac:dyDescent="0.25">
      <c r="A18" s="329" t="s">
        <v>30</v>
      </c>
      <c r="B18" s="344" t="s">
        <v>246</v>
      </c>
      <c r="C18" s="351">
        <f>'KV_2.2.sz.mell.'!C18</f>
        <v>45233389</v>
      </c>
      <c r="D18" s="351">
        <f>+D19+D20+D21+D22+D23</f>
        <v>0</v>
      </c>
      <c r="E18" s="351">
        <f>+E19+E20+E21+E22+E23</f>
        <v>45233389</v>
      </c>
      <c r="F18" s="337" t="s">
        <v>190</v>
      </c>
      <c r="G18" s="1389">
        <f>'KV_2.2.sz.mell.'!E18</f>
        <v>0</v>
      </c>
      <c r="H18" s="748"/>
      <c r="I18" s="749">
        <f t="shared" si="1"/>
        <v>0</v>
      </c>
      <c r="J18" s="1556"/>
    </row>
    <row r="19" spans="1:10" ht="12.9" customHeight="1" x14ac:dyDescent="0.25">
      <c r="A19" s="331" t="s">
        <v>31</v>
      </c>
      <c r="B19" s="345" t="s">
        <v>235</v>
      </c>
      <c r="C19" s="736">
        <f>'KV_2.2.sz.mell.'!C19</f>
        <v>45233389</v>
      </c>
      <c r="D19" s="78"/>
      <c r="E19" s="736">
        <f t="shared" ref="E19:E29" si="2">C19+D19</f>
        <v>45233389</v>
      </c>
      <c r="F19" s="337" t="s">
        <v>193</v>
      </c>
      <c r="G19" s="736">
        <f>'KV_2.2.sz.mell.'!E19</f>
        <v>0</v>
      </c>
      <c r="H19" s="78"/>
      <c r="I19" s="737">
        <f t="shared" si="1"/>
        <v>0</v>
      </c>
      <c r="J19" s="1556"/>
    </row>
    <row r="20" spans="1:10" ht="12.9" customHeight="1" x14ac:dyDescent="0.25">
      <c r="A20" s="329" t="s">
        <v>32</v>
      </c>
      <c r="B20" s="345" t="s">
        <v>236</v>
      </c>
      <c r="C20" s="736">
        <f>'KV_2.2.sz.mell.'!C20</f>
        <v>0</v>
      </c>
      <c r="D20" s="78"/>
      <c r="E20" s="736">
        <f t="shared" si="2"/>
        <v>0</v>
      </c>
      <c r="F20" s="337" t="s">
        <v>155</v>
      </c>
      <c r="G20" s="736"/>
      <c r="H20" s="78">
        <f>'RM_1.2.sz.mell'!J139</f>
        <v>737513</v>
      </c>
      <c r="I20" s="737">
        <f t="shared" si="1"/>
        <v>737513</v>
      </c>
      <c r="J20" s="1556"/>
    </row>
    <row r="21" spans="1:10" ht="12.9" customHeight="1" x14ac:dyDescent="0.25">
      <c r="A21" s="331" t="s">
        <v>33</v>
      </c>
      <c r="B21" s="345" t="s">
        <v>237</v>
      </c>
      <c r="C21" s="736">
        <f>'KV_2.2.sz.mell.'!C21</f>
        <v>0</v>
      </c>
      <c r="D21" s="78"/>
      <c r="E21" s="736">
        <f t="shared" si="2"/>
        <v>0</v>
      </c>
      <c r="F21" s="337" t="s">
        <v>156</v>
      </c>
      <c r="G21" s="736">
        <f>'KV_2.2.sz.mell.'!E20</f>
        <v>638000</v>
      </c>
      <c r="H21" s="78">
        <f>'RM_1.2.sz.mell'!J137</f>
        <v>-638000</v>
      </c>
      <c r="I21" s="737">
        <f t="shared" si="1"/>
        <v>0</v>
      </c>
      <c r="J21" s="1556"/>
    </row>
    <row r="22" spans="1:10" ht="12.9" customHeight="1" x14ac:dyDescent="0.25">
      <c r="A22" s="329" t="s">
        <v>34</v>
      </c>
      <c r="B22" s="345" t="s">
        <v>238</v>
      </c>
      <c r="C22" s="736">
        <f>'KV_2.2.sz.mell.'!C22</f>
        <v>0</v>
      </c>
      <c r="D22" s="78"/>
      <c r="E22" s="736">
        <f t="shared" si="2"/>
        <v>0</v>
      </c>
      <c r="F22" s="336" t="s">
        <v>234</v>
      </c>
      <c r="G22" s="736">
        <f>'KV_2.2.sz.mell.'!E22</f>
        <v>0</v>
      </c>
      <c r="H22" s="78"/>
      <c r="I22" s="737">
        <f t="shared" si="1"/>
        <v>0</v>
      </c>
      <c r="J22" s="1556"/>
    </row>
    <row r="23" spans="1:10" ht="12.9" customHeight="1" x14ac:dyDescent="0.25">
      <c r="A23" s="331" t="s">
        <v>35</v>
      </c>
      <c r="B23" s="346" t="s">
        <v>239</v>
      </c>
      <c r="C23" s="736">
        <f>'KV_2.2.sz.mell.'!C23</f>
        <v>0</v>
      </c>
      <c r="D23" s="78"/>
      <c r="E23" s="736">
        <f t="shared" si="2"/>
        <v>0</v>
      </c>
      <c r="F23" s="337" t="s">
        <v>194</v>
      </c>
      <c r="G23" s="736">
        <f>'KV_2.2.sz.mell.'!E23</f>
        <v>0</v>
      </c>
      <c r="H23" s="78"/>
      <c r="I23" s="737">
        <f t="shared" si="1"/>
        <v>0</v>
      </c>
      <c r="J23" s="1556"/>
    </row>
    <row r="24" spans="1:10" ht="12.9" customHeight="1" x14ac:dyDescent="0.25">
      <c r="A24" s="329" t="s">
        <v>36</v>
      </c>
      <c r="B24" s="347" t="s">
        <v>240</v>
      </c>
      <c r="C24" s="339">
        <f>'KV_2.2.sz.mell.'!C24</f>
        <v>0</v>
      </c>
      <c r="D24" s="339">
        <f>+D25+D26+D27+D28+D29</f>
        <v>0</v>
      </c>
      <c r="E24" s="339">
        <f>+E25+E26+E27+E28+E29</f>
        <v>0</v>
      </c>
      <c r="F24" s="348" t="s">
        <v>192</v>
      </c>
      <c r="G24" s="736">
        <f>'KV_2.2.sz.mell.'!E24</f>
        <v>0</v>
      </c>
      <c r="H24" s="78"/>
      <c r="I24" s="737">
        <f t="shared" si="1"/>
        <v>0</v>
      </c>
      <c r="J24" s="1556"/>
    </row>
    <row r="25" spans="1:10" ht="12.9" customHeight="1" x14ac:dyDescent="0.25">
      <c r="A25" s="331" t="s">
        <v>37</v>
      </c>
      <c r="B25" s="346" t="s">
        <v>241</v>
      </c>
      <c r="C25" s="736">
        <f>'KV_2.2.sz.mell.'!C25</f>
        <v>0</v>
      </c>
      <c r="D25" s="78"/>
      <c r="E25" s="736">
        <f t="shared" si="2"/>
        <v>0</v>
      </c>
      <c r="F25" s="348" t="s">
        <v>389</v>
      </c>
      <c r="G25" s="736">
        <f>'KV_2.2.sz.mell.'!E25</f>
        <v>0</v>
      </c>
      <c r="H25" s="78"/>
      <c r="I25" s="737">
        <f t="shared" si="1"/>
        <v>0</v>
      </c>
      <c r="J25" s="1556"/>
    </row>
    <row r="26" spans="1:10" ht="12.9" customHeight="1" x14ac:dyDescent="0.25">
      <c r="A26" s="329" t="s">
        <v>38</v>
      </c>
      <c r="B26" s="346" t="s">
        <v>242</v>
      </c>
      <c r="C26" s="736">
        <f>'KV_2.2.sz.mell.'!C26</f>
        <v>0</v>
      </c>
      <c r="D26" s="78"/>
      <c r="E26" s="736">
        <f t="shared" si="2"/>
        <v>0</v>
      </c>
      <c r="F26" s="343"/>
      <c r="G26" s="736">
        <f>'KV_2.2.sz.mell.'!E26</f>
        <v>0</v>
      </c>
      <c r="H26" s="78"/>
      <c r="I26" s="737">
        <f t="shared" si="1"/>
        <v>0</v>
      </c>
      <c r="J26" s="1556"/>
    </row>
    <row r="27" spans="1:10" ht="12.9" customHeight="1" x14ac:dyDescent="0.25">
      <c r="A27" s="331" t="s">
        <v>39</v>
      </c>
      <c r="B27" s="345" t="s">
        <v>243</v>
      </c>
      <c r="C27" s="736">
        <f>'KV_2.2.sz.mell.'!C27</f>
        <v>0</v>
      </c>
      <c r="D27" s="78"/>
      <c r="E27" s="736">
        <f t="shared" si="2"/>
        <v>0</v>
      </c>
      <c r="F27" s="121"/>
      <c r="G27" s="736">
        <f>'KV_2.2.sz.mell.'!E27</f>
        <v>0</v>
      </c>
      <c r="H27" s="78"/>
      <c r="I27" s="737">
        <f t="shared" si="1"/>
        <v>0</v>
      </c>
      <c r="J27" s="1556"/>
    </row>
    <row r="28" spans="1:10" ht="12.9" customHeight="1" x14ac:dyDescent="0.25">
      <c r="A28" s="329" t="s">
        <v>40</v>
      </c>
      <c r="B28" s="349" t="s">
        <v>244</v>
      </c>
      <c r="C28" s="736">
        <f>'KV_2.2.sz.mell.'!C28</f>
        <v>0</v>
      </c>
      <c r="D28" s="78"/>
      <c r="E28" s="736">
        <f t="shared" si="2"/>
        <v>0</v>
      </c>
      <c r="F28" s="45"/>
      <c r="G28" s="736">
        <f>'KV_2.2.sz.mell.'!E28</f>
        <v>0</v>
      </c>
      <c r="H28" s="78"/>
      <c r="I28" s="737">
        <f t="shared" si="1"/>
        <v>0</v>
      </c>
      <c r="J28" s="1556"/>
    </row>
    <row r="29" spans="1:10" ht="12.9" customHeight="1" thickBot="1" x14ac:dyDescent="0.3">
      <c r="A29" s="331" t="s">
        <v>41</v>
      </c>
      <c r="B29" s="350" t="s">
        <v>245</v>
      </c>
      <c r="C29" s="736">
        <f>'KV_2.2.sz.mell.'!C29</f>
        <v>0</v>
      </c>
      <c r="D29" s="78"/>
      <c r="E29" s="736">
        <f t="shared" si="2"/>
        <v>0</v>
      </c>
      <c r="F29" s="121"/>
      <c r="G29" s="736">
        <f>'KV_2.2.sz.mell.'!E29</f>
        <v>0</v>
      </c>
      <c r="H29" s="78"/>
      <c r="I29" s="737">
        <f t="shared" si="1"/>
        <v>0</v>
      </c>
      <c r="J29" s="1556"/>
    </row>
    <row r="30" spans="1:10" ht="21.75" customHeight="1" thickBot="1" x14ac:dyDescent="0.3">
      <c r="A30" s="334" t="s">
        <v>42</v>
      </c>
      <c r="B30" s="125" t="s">
        <v>386</v>
      </c>
      <c r="C30" s="311">
        <f>'KV_2.2.sz.mell.'!C30</f>
        <v>45233389</v>
      </c>
      <c r="D30" s="311">
        <f>+D18+D24</f>
        <v>0</v>
      </c>
      <c r="E30" s="311">
        <f>+E18+E24</f>
        <v>45233389</v>
      </c>
      <c r="F30" s="125" t="s">
        <v>390</v>
      </c>
      <c r="G30" s="311">
        <f>'KV_2.2.sz.mell.'!E30</f>
        <v>638000</v>
      </c>
      <c r="H30" s="311">
        <f>SUM(H18:H29)</f>
        <v>99513</v>
      </c>
      <c r="I30" s="360">
        <f>SUM(I18:I29)</f>
        <v>737513</v>
      </c>
      <c r="J30" s="1556"/>
    </row>
    <row r="31" spans="1:10" ht="13.8" thickBot="1" x14ac:dyDescent="0.3">
      <c r="A31" s="334" t="s">
        <v>43</v>
      </c>
      <c r="B31" s="340" t="s">
        <v>391</v>
      </c>
      <c r="C31" s="740">
        <f>'KV_2.2.sz.mell.'!C31</f>
        <v>103478261</v>
      </c>
      <c r="D31" s="740">
        <f>+D17+D30</f>
        <v>60945156</v>
      </c>
      <c r="E31" s="741">
        <f>+E17+E30</f>
        <v>164423417</v>
      </c>
      <c r="F31" s="340" t="s">
        <v>392</v>
      </c>
      <c r="G31" s="740">
        <f>'KV_2.2.sz.mell.'!E31</f>
        <v>103478261</v>
      </c>
      <c r="H31" s="740">
        <f>+H17+H30</f>
        <v>74465955</v>
      </c>
      <c r="I31" s="741">
        <f>+I17+I30</f>
        <v>177944216</v>
      </c>
      <c r="J31" s="1556"/>
    </row>
    <row r="32" spans="1:10" ht="13.8" thickBot="1" x14ac:dyDescent="0.3">
      <c r="A32" s="334" t="s">
        <v>44</v>
      </c>
      <c r="B32" s="340" t="s">
        <v>168</v>
      </c>
      <c r="C32" s="740">
        <f>'KV_2.2.sz.mell.'!C32</f>
        <v>44595389</v>
      </c>
      <c r="D32" s="740">
        <f>IF(D17-H17&lt;0,H17-D17,"-")</f>
        <v>13421286</v>
      </c>
      <c r="E32" s="741">
        <f>IF(E17-I17&lt;0,I17-E17,"-")</f>
        <v>58016675</v>
      </c>
      <c r="F32" s="340" t="s">
        <v>169</v>
      </c>
      <c r="G32" s="740" t="str">
        <f>'KV_2.2.sz.mell.'!E32</f>
        <v>-</v>
      </c>
      <c r="H32" s="740" t="str">
        <f>IF(D17-H17&gt;0,D17-H17,"-")</f>
        <v>-</v>
      </c>
      <c r="I32" s="741" t="str">
        <f>IF(E17-I17&gt;0,E17-I17,"-")</f>
        <v>-</v>
      </c>
      <c r="J32" s="1556"/>
    </row>
    <row r="33" spans="1:10" ht="13.8" thickBot="1" x14ac:dyDescent="0.3">
      <c r="A33" s="334" t="s">
        <v>45</v>
      </c>
      <c r="B33" s="340" t="s">
        <v>566</v>
      </c>
      <c r="C33" s="740" t="str">
        <f>'KV_2.2.sz.mell.'!C33</f>
        <v>-</v>
      </c>
      <c r="D33" s="740">
        <f>IF(D31-H31&lt;0,H31-D31,"-")</f>
        <v>13520799</v>
      </c>
      <c r="E33" s="740">
        <f>IF(E31-I31&lt;0,I31-E31,"-")</f>
        <v>13520799</v>
      </c>
      <c r="F33" s="340" t="s">
        <v>567</v>
      </c>
      <c r="G33" s="740" t="str">
        <f>'KV_2.2.sz.mell.'!E33</f>
        <v>-</v>
      </c>
      <c r="H33" s="740" t="str">
        <f>IF(D31-H31&gt;0,D31-H31,"-")</f>
        <v>-</v>
      </c>
      <c r="I33" s="742" t="str">
        <f>IF(E31-I31&gt;0,E31-I31,"-")</f>
        <v>-</v>
      </c>
      <c r="J33" s="1556"/>
    </row>
  </sheetData>
  <mergeCells count="2">
    <mergeCell ref="J1:J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tabColor theme="3"/>
    <pageSetUpPr fitToPage="1"/>
  </sheetPr>
  <dimension ref="A1:E38"/>
  <sheetViews>
    <sheetView topLeftCell="A19" zoomScale="120" zoomScaleNormal="120" workbookViewId="0">
      <selection activeCell="E31" sqref="E31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4" width="13.77734375" style="1454" customWidth="1"/>
    <col min="5" max="5" width="13.77734375" customWidth="1"/>
  </cols>
  <sheetData>
    <row r="1" spans="1:5" ht="17.399999999999999" x14ac:dyDescent="0.3">
      <c r="A1" s="665" t="s">
        <v>751</v>
      </c>
      <c r="B1" s="204"/>
      <c r="C1" s="204"/>
      <c r="D1" s="1453"/>
      <c r="E1" s="750" t="s">
        <v>154</v>
      </c>
    </row>
    <row r="2" spans="1:5" x14ac:dyDescent="0.25">
      <c r="A2" s="204"/>
      <c r="B2" s="204"/>
      <c r="C2" s="204"/>
      <c r="D2" s="1453"/>
      <c r="E2" s="204"/>
    </row>
    <row r="3" spans="1:5" x14ac:dyDescent="0.25">
      <c r="A3" s="666"/>
      <c r="B3" s="751"/>
      <c r="C3" s="666"/>
      <c r="D3" s="751"/>
      <c r="E3" s="751"/>
    </row>
    <row r="4" spans="1:5" ht="15.6" x14ac:dyDescent="0.3">
      <c r="A4" s="667" t="str">
        <f>+RM_ÖSSZEFÜGGÉSEK!A6</f>
        <v>2019. évi eredeti előirányzat BEVÉTELEK</v>
      </c>
      <c r="B4" s="753"/>
      <c r="C4" s="668"/>
      <c r="D4" s="751"/>
      <c r="E4" s="751"/>
    </row>
    <row r="5" spans="1:5" x14ac:dyDescent="0.25">
      <c r="A5" s="666"/>
      <c r="B5" s="751"/>
      <c r="C5" s="666"/>
      <c r="D5" s="751"/>
      <c r="E5" s="751"/>
    </row>
    <row r="6" spans="1:5" x14ac:dyDescent="0.25">
      <c r="A6" s="666" t="s">
        <v>543</v>
      </c>
      <c r="B6" s="751">
        <f>+'RM_1.1.sz.mell.'!C68</f>
        <v>167579913</v>
      </c>
      <c r="C6" s="666" t="s">
        <v>698</v>
      </c>
      <c r="D6" s="751">
        <f>+'RM_2.1.sz.mell.'!C18+'RM_2.2.sz.mell.'!C17</f>
        <v>167579913</v>
      </c>
      <c r="E6" s="751">
        <f>+B6-D6</f>
        <v>0</v>
      </c>
    </row>
    <row r="7" spans="1:5" x14ac:dyDescent="0.25">
      <c r="A7" s="666" t="s">
        <v>544</v>
      </c>
      <c r="B7" s="751">
        <f>+'RM_1.1.sz.mell.'!C92</f>
        <v>99584055</v>
      </c>
      <c r="C7" s="666" t="s">
        <v>700</v>
      </c>
      <c r="D7" s="751">
        <f>+'RM_2.1.sz.mell.'!C29+'RM_2.2.sz.mell.'!C30</f>
        <v>99584055</v>
      </c>
      <c r="E7" s="751">
        <f>+B7-D7</f>
        <v>0</v>
      </c>
    </row>
    <row r="8" spans="1:5" x14ac:dyDescent="0.25">
      <c r="A8" s="666" t="s">
        <v>545</v>
      </c>
      <c r="B8" s="751">
        <f>+'RM_1.1.sz.mell.'!C93</f>
        <v>267163968</v>
      </c>
      <c r="C8" s="666" t="s">
        <v>702</v>
      </c>
      <c r="D8" s="751">
        <f>+'RM_2.1.sz.mell.'!C30+'RM_2.2.sz.mell.'!C31</f>
        <v>267163968</v>
      </c>
      <c r="E8" s="751">
        <f>+B8-D8</f>
        <v>0</v>
      </c>
    </row>
    <row r="9" spans="1:5" x14ac:dyDescent="0.25">
      <c r="A9" s="666"/>
      <c r="B9" s="751"/>
      <c r="C9" s="666"/>
      <c r="D9" s="751"/>
      <c r="E9" s="751"/>
    </row>
    <row r="10" spans="1:5" ht="15.6" x14ac:dyDescent="0.3">
      <c r="A10" s="667" t="str">
        <f>+RM_ÖSSZEFÜGGÉSEK!A13</f>
        <v>2019. évi előirányzat módosítások BEVÉTELEK</v>
      </c>
      <c r="B10" s="753"/>
      <c r="C10" s="668"/>
      <c r="D10" s="751"/>
      <c r="E10" s="751"/>
    </row>
    <row r="11" spans="1:5" x14ac:dyDescent="0.25">
      <c r="A11" s="666"/>
      <c r="B11" s="751"/>
      <c r="C11" s="666"/>
      <c r="D11" s="751"/>
      <c r="E11" s="751"/>
    </row>
    <row r="12" spans="1:5" x14ac:dyDescent="0.25">
      <c r="A12" s="666" t="s">
        <v>703</v>
      </c>
      <c r="B12" s="751">
        <f>+'RM_1.1.sz.mell.'!J68</f>
        <v>76415753</v>
      </c>
      <c r="C12" s="666" t="s">
        <v>704</v>
      </c>
      <c r="D12" s="751">
        <f>+'RM_2.1.sz.mell.'!D18+'RM_2.2.sz.mell.'!D17</f>
        <v>76415753</v>
      </c>
      <c r="E12" s="751">
        <f>+B12-D12</f>
        <v>0</v>
      </c>
    </row>
    <row r="13" spans="1:5" x14ac:dyDescent="0.25">
      <c r="A13" s="666" t="s">
        <v>705</v>
      </c>
      <c r="B13" s="751">
        <f>+'RM_1.1.sz.mell.'!J92</f>
        <v>27392030</v>
      </c>
      <c r="C13" s="666" t="s">
        <v>706</v>
      </c>
      <c r="D13" s="751">
        <f>+'RM_2.1.sz.mell.'!D29+'RM_2.2.sz.mell.'!D30</f>
        <v>27392030</v>
      </c>
      <c r="E13" s="751">
        <f>+B13-D13</f>
        <v>0</v>
      </c>
    </row>
    <row r="14" spans="1:5" x14ac:dyDescent="0.25">
      <c r="A14" s="666" t="s">
        <v>707</v>
      </c>
      <c r="B14" s="751">
        <f>+'RM_1.1.sz.mell.'!J93</f>
        <v>103807783</v>
      </c>
      <c r="C14" s="666" t="s">
        <v>708</v>
      </c>
      <c r="D14" s="751">
        <f>+'RM_2.1.sz.mell.'!D30+'RM_2.2.sz.mell.'!D31</f>
        <v>103807783</v>
      </c>
      <c r="E14" s="751">
        <f>+B14-D14</f>
        <v>0</v>
      </c>
    </row>
    <row r="15" spans="1:5" x14ac:dyDescent="0.25">
      <c r="A15" s="666"/>
      <c r="B15" s="751"/>
      <c r="C15" s="666"/>
      <c r="D15" s="751"/>
      <c r="E15" s="751"/>
    </row>
    <row r="16" spans="1:5" ht="13.8" x14ac:dyDescent="0.25">
      <c r="A16" s="754" t="str">
        <f>+RM_ÖSSZEFÜGGÉSEK!A19</f>
        <v>2019. módosítás utáni módosított előrirányzatok BEVÉTELEK</v>
      </c>
      <c r="B16" s="209"/>
      <c r="C16" s="668"/>
      <c r="D16" s="751"/>
      <c r="E16" s="751"/>
    </row>
    <row r="17" spans="1:5" x14ac:dyDescent="0.25">
      <c r="A17" s="666"/>
      <c r="B17" s="751"/>
      <c r="C17" s="666"/>
      <c r="D17" s="751"/>
      <c r="E17" s="751"/>
    </row>
    <row r="18" spans="1:5" x14ac:dyDescent="0.25">
      <c r="A18" s="666" t="s">
        <v>709</v>
      </c>
      <c r="B18" s="751">
        <f>+'RM_1.1.sz.mell.'!K68</f>
        <v>243995666</v>
      </c>
      <c r="C18" s="666" t="s">
        <v>710</v>
      </c>
      <c r="D18" s="751">
        <f>+'RM_2.1.sz.mell.'!E18+'RM_2.2.sz.mell.'!E17</f>
        <v>243995666</v>
      </c>
      <c r="E18" s="751">
        <f>+B18-D18</f>
        <v>0</v>
      </c>
    </row>
    <row r="19" spans="1:5" x14ac:dyDescent="0.25">
      <c r="A19" s="666" t="s">
        <v>711</v>
      </c>
      <c r="B19" s="751">
        <f>+'RM_1.1.sz.mell.'!K92</f>
        <v>126976085</v>
      </c>
      <c r="C19" s="666" t="s">
        <v>712</v>
      </c>
      <c r="D19" s="751">
        <f>+'RM_2.1.sz.mell.'!E29+'RM_2.2.sz.mell.'!E30</f>
        <v>126976085</v>
      </c>
      <c r="E19" s="751">
        <f>+B19-D19</f>
        <v>0</v>
      </c>
    </row>
    <row r="20" spans="1:5" x14ac:dyDescent="0.25">
      <c r="A20" s="666" t="s">
        <v>713</v>
      </c>
      <c r="B20" s="751">
        <f>+'RM_1.1.sz.mell.'!K93</f>
        <v>370971751</v>
      </c>
      <c r="C20" s="666" t="s">
        <v>714</v>
      </c>
      <c r="D20" s="751">
        <f>+'RM_2.1.sz.mell.'!E30+'RM_2.2.sz.mell.'!E31</f>
        <v>370971751</v>
      </c>
      <c r="E20" s="751">
        <f>+B20-D20</f>
        <v>0</v>
      </c>
    </row>
    <row r="21" spans="1:5" x14ac:dyDescent="0.25">
      <c r="A21" s="666"/>
      <c r="B21" s="751"/>
      <c r="C21" s="666"/>
      <c r="D21" s="751"/>
      <c r="E21" s="751"/>
    </row>
    <row r="22" spans="1:5" ht="15.6" x14ac:dyDescent="0.3">
      <c r="A22" s="667" t="str">
        <f>+RM_ÖSSZEFÜGGÉSEK!A25</f>
        <v>2019. évi eredeti előirányzat KIADÁSOK</v>
      </c>
      <c r="B22" s="753"/>
      <c r="C22" s="668"/>
      <c r="D22" s="751"/>
      <c r="E22" s="751"/>
    </row>
    <row r="23" spans="1:5" x14ac:dyDescent="0.25">
      <c r="A23" s="666"/>
      <c r="B23" s="751"/>
      <c r="C23" s="666"/>
      <c r="D23" s="751"/>
      <c r="E23" s="751"/>
    </row>
    <row r="24" spans="1:5" x14ac:dyDescent="0.25">
      <c r="A24" s="666" t="s">
        <v>546</v>
      </c>
      <c r="B24" s="751">
        <f>+'RM_1.1.sz.mell.'!C135</f>
        <v>266525968</v>
      </c>
      <c r="C24" s="666" t="s">
        <v>716</v>
      </c>
      <c r="D24" s="751">
        <f>+'RM_2.1.sz.mell.'!G18+'RM_2.2.sz.mell.'!G17</f>
        <v>266525968</v>
      </c>
      <c r="E24" s="751">
        <f>+B24-D24</f>
        <v>0</v>
      </c>
    </row>
    <row r="25" spans="1:5" x14ac:dyDescent="0.25">
      <c r="A25" s="666" t="s">
        <v>547</v>
      </c>
      <c r="B25" s="751">
        <f>+'RM_1.1.sz.mell.'!C160</f>
        <v>638000</v>
      </c>
      <c r="C25" s="666" t="s">
        <v>717</v>
      </c>
      <c r="D25" s="751">
        <f>+'RM_2.1.sz.mell.'!G29+'RM_2.2.sz.mell.'!G30</f>
        <v>638000</v>
      </c>
      <c r="E25" s="751">
        <f>+B25-D25</f>
        <v>0</v>
      </c>
    </row>
    <row r="26" spans="1:5" x14ac:dyDescent="0.25">
      <c r="A26" s="666" t="s">
        <v>548</v>
      </c>
      <c r="B26" s="751">
        <f>+'RM_1.1.sz.mell.'!C161</f>
        <v>267163968</v>
      </c>
      <c r="C26" s="666" t="s">
        <v>718</v>
      </c>
      <c r="D26" s="751">
        <f>+'RM_2.1.sz.mell.'!G30+'RM_2.2.sz.mell.'!G31</f>
        <v>267163968</v>
      </c>
      <c r="E26" s="751">
        <f>+B26-D26</f>
        <v>0</v>
      </c>
    </row>
    <row r="27" spans="1:5" x14ac:dyDescent="0.25">
      <c r="A27" s="666"/>
      <c r="B27" s="751"/>
      <c r="C27" s="666"/>
      <c r="D27" s="751"/>
      <c r="E27" s="751"/>
    </row>
    <row r="28" spans="1:5" ht="15.6" x14ac:dyDescent="0.3">
      <c r="A28" s="667" t="str">
        <f>+RM_ÖSSZEFÜGGÉSEK!A31</f>
        <v>2019. évi előirányzat módosítások KIADÁSOK</v>
      </c>
      <c r="B28" s="753"/>
      <c r="C28" s="668"/>
      <c r="D28" s="751"/>
      <c r="E28" s="751"/>
    </row>
    <row r="29" spans="1:5" x14ac:dyDescent="0.25">
      <c r="A29" s="666"/>
      <c r="B29" s="751"/>
      <c r="C29" s="666"/>
      <c r="D29" s="751"/>
      <c r="E29" s="751"/>
    </row>
    <row r="30" spans="1:5" x14ac:dyDescent="0.25">
      <c r="A30" s="666" t="s">
        <v>719</v>
      </c>
      <c r="B30" s="751">
        <f>+'RM_1.1.sz.mell.'!J135</f>
        <v>74760099</v>
      </c>
      <c r="C30" s="666" t="s">
        <v>720</v>
      </c>
      <c r="D30" s="751">
        <f>+'RM_2.1.sz.mell.'!H18+'RM_2.2.sz.mell.'!H17</f>
        <v>74760099</v>
      </c>
      <c r="E30" s="751">
        <f>+B30-D30</f>
        <v>0</v>
      </c>
    </row>
    <row r="31" spans="1:5" x14ac:dyDescent="0.25">
      <c r="A31" s="666" t="s">
        <v>721</v>
      </c>
      <c r="B31" s="751">
        <f>+'RM_1.1.sz.mell.'!J160</f>
        <v>29047684</v>
      </c>
      <c r="C31" s="666" t="s">
        <v>722</v>
      </c>
      <c r="D31" s="751">
        <f>+'RM_2.1.sz.mell.'!H29+'RM_2.2.sz.mell.'!H30</f>
        <v>29047684</v>
      </c>
      <c r="E31" s="751">
        <f>+B31-D31</f>
        <v>0</v>
      </c>
    </row>
    <row r="32" spans="1:5" x14ac:dyDescent="0.25">
      <c r="A32" s="666" t="s">
        <v>723</v>
      </c>
      <c r="B32" s="751">
        <f>+'RM_1.1.sz.mell.'!J161</f>
        <v>103807783</v>
      </c>
      <c r="C32" s="666" t="s">
        <v>724</v>
      </c>
      <c r="D32" s="751">
        <f>+'RM_2.1.sz.mell.'!H30+'RM_2.2.sz.mell.'!H31</f>
        <v>103807783</v>
      </c>
      <c r="E32" s="751">
        <f>+B32-D32</f>
        <v>0</v>
      </c>
    </row>
    <row r="33" spans="1:5" x14ac:dyDescent="0.25">
      <c r="A33" s="666"/>
      <c r="B33" s="751"/>
      <c r="C33" s="666"/>
      <c r="D33" s="751"/>
      <c r="E33" s="751"/>
    </row>
    <row r="34" spans="1:5" ht="15.6" x14ac:dyDescent="0.3">
      <c r="A34" s="670" t="str">
        <f>+RM_ÖSSZEFÜGGÉSEK!A37</f>
        <v>2019. módosítás utáni módosított előirányzatok KIADÁSOK</v>
      </c>
      <c r="B34" s="753"/>
      <c r="C34" s="668"/>
      <c r="D34" s="751"/>
      <c r="E34" s="751"/>
    </row>
    <row r="35" spans="1:5" x14ac:dyDescent="0.25">
      <c r="A35" s="666"/>
      <c r="B35" s="751"/>
      <c r="C35" s="666"/>
      <c r="D35" s="751"/>
      <c r="E35" s="751"/>
    </row>
    <row r="36" spans="1:5" x14ac:dyDescent="0.25">
      <c r="A36" s="666" t="s">
        <v>725</v>
      </c>
      <c r="B36" s="751">
        <f>+'RM_1.1.sz.mell.'!K135</f>
        <v>341286067</v>
      </c>
      <c r="C36" s="666" t="s">
        <v>726</v>
      </c>
      <c r="D36" s="751">
        <f>+'RM_2.1.sz.mell.'!I18+'RM_2.2.sz.mell.'!I17</f>
        <v>341286067</v>
      </c>
      <c r="E36" s="751">
        <f>+B36-D36</f>
        <v>0</v>
      </c>
    </row>
    <row r="37" spans="1:5" x14ac:dyDescent="0.25">
      <c r="A37" s="666" t="s">
        <v>727</v>
      </c>
      <c r="B37" s="751">
        <f>+'RM_1.1.sz.mell.'!K160</f>
        <v>29685684</v>
      </c>
      <c r="C37" s="666" t="s">
        <v>728</v>
      </c>
      <c r="D37" s="751">
        <f>+'RM_2.1.sz.mell.'!I29+'RM_2.2.sz.mell.'!I30</f>
        <v>29685684</v>
      </c>
      <c r="E37" s="751">
        <f>+B37-D37</f>
        <v>0</v>
      </c>
    </row>
    <row r="38" spans="1:5" x14ac:dyDescent="0.25">
      <c r="A38" s="666" t="s">
        <v>752</v>
      </c>
      <c r="B38" s="751">
        <f>+'RM_1.1.sz.mell.'!K161</f>
        <v>370971751</v>
      </c>
      <c r="C38" s="666" t="s">
        <v>730</v>
      </c>
      <c r="D38" s="751">
        <f>+'RM_2.1.sz.mell.'!I30+'RM_2.2.sz.mell.'!I31</f>
        <v>370971751</v>
      </c>
      <c r="E38" s="751">
        <f>+B38-D38</f>
        <v>0</v>
      </c>
    </row>
  </sheetData>
  <conditionalFormatting sqref="E3:E15">
    <cfRule type="cellIs" dxfId="9" priority="2" stopIfTrue="1" operator="notEqual">
      <formula>0</formula>
    </cfRule>
  </conditionalFormatting>
  <conditionalFormatting sqref="E3:E38">
    <cfRule type="cellIs" dxfId="8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tabColor theme="3"/>
  </sheetPr>
  <dimension ref="A1:I25"/>
  <sheetViews>
    <sheetView topLeftCell="A7" zoomScale="120" zoomScaleNormal="120" workbookViewId="0">
      <selection activeCell="D10" sqref="D10"/>
    </sheetView>
  </sheetViews>
  <sheetFormatPr defaultColWidth="9.33203125" defaultRowHeight="13.2" x14ac:dyDescent="0.25"/>
  <cols>
    <col min="1" max="1" width="38.77734375" style="42" customWidth="1"/>
    <col min="2" max="8" width="15.77734375" style="41" customWidth="1"/>
    <col min="9" max="9" width="15.77734375" style="53" customWidth="1"/>
    <col min="10" max="11" width="12.77734375" style="41" customWidth="1"/>
    <col min="12" max="12" width="13.77734375" style="41" customWidth="1"/>
    <col min="13" max="16384" width="9.33203125" style="41"/>
  </cols>
  <sheetData>
    <row r="1" spans="1:9" ht="13.8" x14ac:dyDescent="0.25">
      <c r="C1" s="1670" t="str">
        <f>CONCATENATE("3. melléklet ",RM_ALAPADATOK!A7," ",RM_ALAPADATOK!B7," ",RM_ALAPADATOK!C7," ",RM_ALAPADATOK!D7," ",RM_ALAPADATOK!E7," ",RM_ALAPADATOK!F7," ",RM_ALAPADATOK!G7," ",RM_ALAPADATOK!H7)</f>
        <v>3. melléklet a … / 2019 ( VI. ) önkormányzati rendelethez</v>
      </c>
      <c r="D1" s="1671"/>
      <c r="E1" s="1671"/>
      <c r="F1" s="1671"/>
      <c r="G1" s="1671"/>
      <c r="H1" s="1671"/>
      <c r="I1" s="1671"/>
    </row>
    <row r="3" spans="1:9" ht="25.5" customHeight="1" x14ac:dyDescent="0.25">
      <c r="A3" s="1574" t="s">
        <v>675</v>
      </c>
      <c r="B3" s="1574"/>
      <c r="C3" s="1574"/>
      <c r="D3" s="1574"/>
      <c r="E3" s="1574"/>
      <c r="F3" s="1574"/>
      <c r="G3" s="1574"/>
      <c r="H3" s="1574"/>
      <c r="I3" s="1574"/>
    </row>
    <row r="4" spans="1:9" ht="22.5" customHeight="1" thickBot="1" x14ac:dyDescent="0.35">
      <c r="A4" s="184"/>
      <c r="B4" s="53"/>
      <c r="C4" s="53"/>
      <c r="D4" s="53"/>
      <c r="E4" s="53"/>
      <c r="F4" s="53"/>
      <c r="G4" s="53"/>
      <c r="H4" s="53"/>
      <c r="I4" s="755" t="str">
        <f>'RM_2.2.sz.mell.'!I2</f>
        <v>Forintban!</v>
      </c>
    </row>
    <row r="5" spans="1:9" s="44" customFormat="1" ht="44.4" customHeight="1" thickBot="1" x14ac:dyDescent="0.3">
      <c r="A5" s="185" t="s">
        <v>63</v>
      </c>
      <c r="B5" s="186" t="s">
        <v>64</v>
      </c>
      <c r="C5" s="186" t="s">
        <v>65</v>
      </c>
      <c r="D5" s="186" t="str">
        <f>+CONCATENATE("Felhasználás   ",LEFT(RM_ÖSSZEFÜGGÉSEK!A6,4)-1,". XII. 31-ig")</f>
        <v>Felhasználás   2018. XII. 31-ig</v>
      </c>
      <c r="E5" s="186" t="str">
        <f>+CONCATENATE(LEFT(RM_ÖSSZEFÜGGÉSEK!A6,4),". évi",CHAR(10),"eredeti előirányzat")</f>
        <v>2019. évi
eredeti előirányzat</v>
      </c>
      <c r="F5" s="727" t="s">
        <v>753</v>
      </c>
      <c r="G5" s="727" t="s">
        <v>754</v>
      </c>
      <c r="H5" s="727" t="s">
        <v>755</v>
      </c>
      <c r="I5" s="756" t="str">
        <f>'RM_1.1.sz.mell.'!K9</f>
        <v>….számú módosítás utáni előirányzat</v>
      </c>
    </row>
    <row r="6" spans="1:9" s="53" customFormat="1" ht="12" customHeight="1" thickBot="1" x14ac:dyDescent="0.3">
      <c r="A6" s="51" t="s">
        <v>492</v>
      </c>
      <c r="B6" s="52" t="s">
        <v>493</v>
      </c>
      <c r="C6" s="52" t="s">
        <v>494</v>
      </c>
      <c r="D6" s="52" t="s">
        <v>496</v>
      </c>
      <c r="E6" s="52" t="s">
        <v>495</v>
      </c>
      <c r="F6" s="52" t="s">
        <v>497</v>
      </c>
      <c r="G6" s="52" t="s">
        <v>498</v>
      </c>
      <c r="H6" s="757" t="s">
        <v>756</v>
      </c>
      <c r="I6" s="758" t="s">
        <v>757</v>
      </c>
    </row>
    <row r="7" spans="1:9" ht="15.9" customHeight="1" x14ac:dyDescent="0.25">
      <c r="A7" s="467" t="str">
        <f>'KV_6.sz.mell.'!A8</f>
        <v>Beépítetlen ingatlanok vásárlása (87/1 hrsz.)</v>
      </c>
      <c r="B7" s="25">
        <f>'KV_6.sz.mell.'!B8</f>
        <v>5000000</v>
      </c>
      <c r="C7" s="25" t="str">
        <f>'KV_6.sz.mell.'!C8</f>
        <v>2019</v>
      </c>
      <c r="D7" s="25">
        <f>'KV_6.sz.mell.'!D8</f>
        <v>0</v>
      </c>
      <c r="E7" s="25">
        <f>'KV_6.sz.mell.'!E8</f>
        <v>5000000</v>
      </c>
      <c r="F7" s="25"/>
      <c r="G7" s="25"/>
      <c r="H7" s="25">
        <f>F7+G7</f>
        <v>0</v>
      </c>
      <c r="I7" s="54">
        <f>E7+H7</f>
        <v>5000000</v>
      </c>
    </row>
    <row r="8" spans="1:9" ht="15.9" customHeight="1" x14ac:dyDescent="0.25">
      <c r="A8" s="467" t="str">
        <f>'KV_6.sz.mell.'!A9</f>
        <v>Telekalakítás (87,88,87/1)</v>
      </c>
      <c r="B8" s="25">
        <f>'KV_6.sz.mell.'!B9</f>
        <v>36000</v>
      </c>
      <c r="C8" s="25" t="str">
        <f>'KV_6.sz.mell.'!C9</f>
        <v>2019</v>
      </c>
      <c r="D8" s="25">
        <f>'KV_6.sz.mell.'!D9</f>
        <v>0</v>
      </c>
      <c r="E8" s="25">
        <f>'KV_6.sz.mell.'!E9</f>
        <v>36000</v>
      </c>
      <c r="F8" s="25"/>
      <c r="G8" s="25"/>
      <c r="H8" s="25">
        <f>F8+G8</f>
        <v>0</v>
      </c>
      <c r="I8" s="54">
        <f>E8+H8</f>
        <v>36000</v>
      </c>
    </row>
    <row r="9" spans="1:9" ht="15.9" customHeight="1" x14ac:dyDescent="0.25">
      <c r="A9" s="467" t="str">
        <f>'KV_6.sz.mell.'!A10</f>
        <v>Műfűves pályához ingatlanok vásárlása (063/3,063/4,063/5,063/15,063/16)</v>
      </c>
      <c r="B9" s="25">
        <f>'KV_6.sz.mell.'!B10</f>
        <v>1800000</v>
      </c>
      <c r="C9" s="25" t="str">
        <f>'KV_6.sz.mell.'!C10</f>
        <v>2019</v>
      </c>
      <c r="D9" s="25">
        <f>'KV_6.sz.mell.'!D10</f>
        <v>0</v>
      </c>
      <c r="E9" s="25">
        <f>'KV_6.sz.mell.'!E10</f>
        <v>1800000</v>
      </c>
      <c r="F9" s="25"/>
      <c r="G9" s="25"/>
      <c r="H9" s="25">
        <f t="shared" ref="H9:H24" si="0">F9+G9</f>
        <v>0</v>
      </c>
      <c r="I9" s="54">
        <f t="shared" ref="I9:I24" si="1">E9+H9</f>
        <v>1800000</v>
      </c>
    </row>
    <row r="10" spans="1:9" ht="15.9" customHeight="1" x14ac:dyDescent="0.25">
      <c r="A10" s="467" t="str">
        <f>'KV_6.sz.mell.'!A12</f>
        <v>Temető felmérése</v>
      </c>
      <c r="B10" s="25">
        <f>'KV_6.sz.mell.'!B12</f>
        <v>118200</v>
      </c>
      <c r="C10" s="25" t="str">
        <f>'KV_6.sz.mell.'!C12</f>
        <v>2019</v>
      </c>
      <c r="D10" s="25">
        <f>'KV_6.sz.mell.'!D12</f>
        <v>0</v>
      </c>
      <c r="E10" s="25">
        <f>'KV_6.sz.mell.'!E12</f>
        <v>118200</v>
      </c>
      <c r="F10" s="25"/>
      <c r="G10" s="25"/>
      <c r="H10" s="25">
        <f t="shared" si="0"/>
        <v>0</v>
      </c>
      <c r="I10" s="54">
        <f t="shared" si="1"/>
        <v>118200</v>
      </c>
    </row>
    <row r="11" spans="1:9" ht="15.9" customHeight="1" x14ac:dyDescent="0.25">
      <c r="A11" s="467" t="str">
        <f>'KV_6.sz.mell.'!A13</f>
        <v>Ingatlanok váráslása (063/5,063/7)</v>
      </c>
      <c r="B11" s="25">
        <f>'KV_6.sz.mell.'!B13</f>
        <v>600000</v>
      </c>
      <c r="C11" s="25" t="str">
        <f>'KV_6.sz.mell.'!C13</f>
        <v>2019</v>
      </c>
      <c r="D11" s="25">
        <f>'KV_6.sz.mell.'!D13</f>
        <v>0</v>
      </c>
      <c r="E11" s="25">
        <f>'KV_6.sz.mell.'!E13</f>
        <v>0</v>
      </c>
      <c r="F11" s="25"/>
      <c r="G11" s="25"/>
      <c r="H11" s="25">
        <f t="shared" si="0"/>
        <v>0</v>
      </c>
      <c r="I11" s="54">
        <f t="shared" si="1"/>
        <v>0</v>
      </c>
    </row>
    <row r="12" spans="1:9" ht="15.9" customHeight="1" x14ac:dyDescent="0.25">
      <c r="A12" s="467" t="str">
        <f>'KV_6.sz.mell.'!A14</f>
        <v>Talajvédelmi műszaki tevékenység</v>
      </c>
      <c r="B12" s="25">
        <f>'KV_6.sz.mell.'!B14</f>
        <v>80000</v>
      </c>
      <c r="C12" s="25" t="str">
        <f>'KV_6.sz.mell.'!C14</f>
        <v>2019</v>
      </c>
      <c r="D12" s="25">
        <f>'KV_6.sz.mell.'!D14</f>
        <v>0</v>
      </c>
      <c r="E12" s="25">
        <f>'KV_6.sz.mell.'!E14</f>
        <v>80000</v>
      </c>
      <c r="F12" s="25"/>
      <c r="G12" s="25"/>
      <c r="H12" s="25">
        <f t="shared" si="0"/>
        <v>0</v>
      </c>
      <c r="I12" s="54">
        <f t="shared" si="1"/>
        <v>80000</v>
      </c>
    </row>
    <row r="13" spans="1:9" ht="15.9" customHeight="1" x14ac:dyDescent="0.25">
      <c r="A13" s="467" t="str">
        <f>'KV_6.sz.mell.'!A16</f>
        <v>Örökségvédelmi hatástanulmány</v>
      </c>
      <c r="B13" s="25">
        <f>'KV_6.sz.mell.'!B16</f>
        <v>80000</v>
      </c>
      <c r="C13" s="25" t="str">
        <f>'KV_6.sz.mell.'!C16</f>
        <v>2019</v>
      </c>
      <c r="D13" s="25">
        <f>'KV_6.sz.mell.'!D16</f>
        <v>0</v>
      </c>
      <c r="E13" s="25">
        <f>'KV_6.sz.mell.'!E16</f>
        <v>80000</v>
      </c>
      <c r="F13" s="25"/>
      <c r="G13" s="25"/>
      <c r="H13" s="25">
        <f t="shared" si="0"/>
        <v>0</v>
      </c>
      <c r="I13" s="54">
        <f t="shared" si="1"/>
        <v>80000</v>
      </c>
    </row>
    <row r="14" spans="1:9" ht="15.9" customHeight="1" x14ac:dyDescent="0.25">
      <c r="A14" s="467" t="str">
        <f>'KV_6.sz.mell.'!A17</f>
        <v>Tájlház (134 hrsz)</v>
      </c>
      <c r="B14" s="25">
        <f>'KV_6.sz.mell.'!B17</f>
        <v>118110</v>
      </c>
      <c r="C14" s="25" t="str">
        <f>'KV_6.sz.mell.'!C17</f>
        <v>2018</v>
      </c>
      <c r="D14" s="25">
        <f>'KV_6.sz.mell.'!D17</f>
        <v>0</v>
      </c>
      <c r="E14" s="25">
        <f>'KV_6.sz.mell.'!E17</f>
        <v>0</v>
      </c>
      <c r="F14" s="25"/>
      <c r="G14" s="25"/>
      <c r="H14" s="25">
        <f t="shared" si="0"/>
        <v>0</v>
      </c>
      <c r="I14" s="54">
        <f t="shared" si="1"/>
        <v>0</v>
      </c>
    </row>
    <row r="15" spans="1:9" ht="15.9" customHeight="1" x14ac:dyDescent="0.25">
      <c r="A15" s="467" t="str">
        <f>'KV_6.sz.mell.'!A18</f>
        <v>Előzetes megvalósíthatósági tamulmány elkészítése</v>
      </c>
      <c r="B15" s="25">
        <f>'KV_6.sz.mell.'!B18</f>
        <v>8900000</v>
      </c>
      <c r="C15" s="25" t="str">
        <f>'KV_6.sz.mell.'!C18</f>
        <v>2019</v>
      </c>
      <c r="D15" s="25">
        <f>'KV_6.sz.mell.'!D18</f>
        <v>0</v>
      </c>
      <c r="E15" s="25">
        <f>'KV_6.sz.mell.'!E18</f>
        <v>0</v>
      </c>
      <c r="F15" s="25"/>
      <c r="G15" s="25"/>
      <c r="H15" s="25">
        <f t="shared" si="0"/>
        <v>0</v>
      </c>
      <c r="I15" s="54">
        <f t="shared" si="1"/>
        <v>0</v>
      </c>
    </row>
    <row r="16" spans="1:9" ht="15.9" customHeight="1" x14ac:dyDescent="0.25">
      <c r="A16" s="467" t="str">
        <f>'KV_6.sz.mell.'!A19</f>
        <v>Koncepcióterv "Borturisztikai Tematikus Park" kialakítása</v>
      </c>
      <c r="B16" s="25">
        <f>'KV_6.sz.mell.'!B19</f>
        <v>2900000</v>
      </c>
      <c r="C16" s="25" t="str">
        <f>'KV_6.sz.mell.'!C19</f>
        <v>2019</v>
      </c>
      <c r="D16" s="25">
        <f>'KV_6.sz.mell.'!D19</f>
        <v>0</v>
      </c>
      <c r="E16" s="25">
        <f>'KV_6.sz.mell.'!E19</f>
        <v>0</v>
      </c>
      <c r="F16" s="25"/>
      <c r="G16" s="25"/>
      <c r="H16" s="25">
        <f t="shared" si="0"/>
        <v>0</v>
      </c>
      <c r="I16" s="54">
        <f t="shared" si="1"/>
        <v>0</v>
      </c>
    </row>
    <row r="17" spans="1:9" ht="15.9" customHeight="1" x14ac:dyDescent="0.25">
      <c r="A17" s="467" t="str">
        <f>'KV_6.sz.mell.'!A20</f>
        <v>89. hrsz. Település óvodájáoz vezető járda építési munkálatai</v>
      </c>
      <c r="B17" s="25">
        <f>'KV_6.sz.mell.'!B20</f>
        <v>4633529</v>
      </c>
      <c r="C17" s="25" t="str">
        <f>'KV_6.sz.mell.'!C20</f>
        <v>2019</v>
      </c>
      <c r="D17" s="25">
        <f>'KV_6.sz.mell.'!D20</f>
        <v>0</v>
      </c>
      <c r="E17" s="25">
        <f>'KV_6.sz.mell.'!E20</f>
        <v>4633529</v>
      </c>
      <c r="F17" s="25"/>
      <c r="G17" s="25"/>
      <c r="H17" s="25">
        <f t="shared" si="0"/>
        <v>0</v>
      </c>
      <c r="I17" s="54">
        <f t="shared" si="1"/>
        <v>4633529</v>
      </c>
    </row>
    <row r="18" spans="1:9" ht="15.9" customHeight="1" x14ac:dyDescent="0.25">
      <c r="A18" s="467" t="str">
        <f>'KV_6.sz.mell.'!A22</f>
        <v>Hercegkút járda építés</v>
      </c>
      <c r="B18" s="25">
        <f>'KV_6.sz.mell.'!B22</f>
        <v>1050000</v>
      </c>
      <c r="C18" s="25" t="str">
        <f>'KV_6.sz.mell.'!C22</f>
        <v>2019</v>
      </c>
      <c r="D18" s="25">
        <f>'KV_6.sz.mell.'!D22</f>
        <v>0</v>
      </c>
      <c r="E18" s="25">
        <f>'KV_6.sz.mell.'!E22</f>
        <v>1050000</v>
      </c>
      <c r="F18" s="25"/>
      <c r="G18" s="25"/>
      <c r="H18" s="25">
        <f t="shared" si="0"/>
        <v>0</v>
      </c>
      <c r="I18" s="54">
        <f t="shared" si="1"/>
        <v>1050000</v>
      </c>
    </row>
    <row r="19" spans="1:9" ht="15.9" customHeight="1" x14ac:dyDescent="0.25">
      <c r="A19" s="467" t="str">
        <f>'KV_6.sz.mell.'!A24</f>
        <v>Térfigyelő kamerarendszer bővítése</v>
      </c>
      <c r="B19" s="25">
        <f>'KV_6.sz.mell.'!B24</f>
        <v>598170</v>
      </c>
      <c r="C19" s="25" t="str">
        <f>'KV_6.sz.mell.'!C24</f>
        <v>2019</v>
      </c>
      <c r="D19" s="25">
        <f>'KV_6.sz.mell.'!D24</f>
        <v>0</v>
      </c>
      <c r="E19" s="25">
        <f>'KV_6.sz.mell.'!E24</f>
        <v>598170</v>
      </c>
      <c r="F19" s="25"/>
      <c r="G19" s="25"/>
      <c r="H19" s="25">
        <f t="shared" si="0"/>
        <v>0</v>
      </c>
      <c r="I19" s="54">
        <f t="shared" si="1"/>
        <v>598170</v>
      </c>
    </row>
    <row r="20" spans="1:9" ht="15.9" customHeight="1" x14ac:dyDescent="0.25">
      <c r="A20" s="467" t="str">
        <f>'KV_6.sz.mell.'!A26</f>
        <v>TOP-411 orvosi rendelő kisértékűeszközeinek beszerzése, bővítése pályázatból</v>
      </c>
      <c r="B20" s="25">
        <f>'KV_6.sz.mell.'!B26</f>
        <v>1637134</v>
      </c>
      <c r="C20" s="25" t="str">
        <f>'KV_6.sz.mell.'!C26</f>
        <v>2019</v>
      </c>
      <c r="D20" s="25">
        <f>'KV_6.sz.mell.'!D26</f>
        <v>0</v>
      </c>
      <c r="E20" s="25">
        <f>'KV_6.sz.mell.'!E26</f>
        <v>1637134</v>
      </c>
      <c r="F20" s="25"/>
      <c r="G20" s="25"/>
      <c r="H20" s="25">
        <f t="shared" si="0"/>
        <v>0</v>
      </c>
      <c r="I20" s="54">
        <f t="shared" si="1"/>
        <v>1637134</v>
      </c>
    </row>
    <row r="21" spans="1:9" ht="15.9" customHeight="1" x14ac:dyDescent="0.25">
      <c r="A21" s="467" t="str">
        <f>'KV_6.sz.mell.'!A27</f>
        <v>Egyéb kisértékű tárgyi eszközök beszerzése (hp. Vez. Egér, router, stb)</v>
      </c>
      <c r="B21" s="25">
        <f>'KV_6.sz.mell.'!B27</f>
        <v>238254</v>
      </c>
      <c r="C21" s="25" t="str">
        <f>'KV_6.sz.mell.'!C27</f>
        <v>2019</v>
      </c>
      <c r="D21" s="25">
        <f>'KV_6.sz.mell.'!D27</f>
        <v>0</v>
      </c>
      <c r="E21" s="25">
        <f>'KV_6.sz.mell.'!E27</f>
        <v>238254</v>
      </c>
      <c r="F21" s="25"/>
      <c r="G21" s="25"/>
      <c r="H21" s="25">
        <f t="shared" si="0"/>
        <v>0</v>
      </c>
      <c r="I21" s="54">
        <f t="shared" si="1"/>
        <v>238254</v>
      </c>
    </row>
    <row r="22" spans="1:9" ht="15.9" customHeight="1" x14ac:dyDescent="0.25">
      <c r="A22" s="467" t="str">
        <f>'KV_6.sz.mell.'!A28</f>
        <v>TOP-411 orvosi rendelő nagyértékű tárgyi eszközeinek beszerzése</v>
      </c>
      <c r="B22" s="25">
        <f>'KV_6.sz.mell.'!B28</f>
        <v>2167665</v>
      </c>
      <c r="C22" s="25" t="str">
        <f>'KV_6.sz.mell.'!C28</f>
        <v>2019</v>
      </c>
      <c r="D22" s="25">
        <f>'KV_6.sz.mell.'!D28</f>
        <v>0</v>
      </c>
      <c r="E22" s="25">
        <f>'KV_6.sz.mell.'!E28</f>
        <v>2167665</v>
      </c>
      <c r="F22" s="25"/>
      <c r="G22" s="25"/>
      <c r="H22" s="25">
        <f t="shared" si="0"/>
        <v>0</v>
      </c>
      <c r="I22" s="54">
        <f t="shared" si="1"/>
        <v>2167665</v>
      </c>
    </row>
    <row r="23" spans="1:9" ht="15.9" customHeight="1" x14ac:dyDescent="0.25">
      <c r="A23" s="467"/>
      <c r="B23" s="25"/>
      <c r="C23" s="25"/>
      <c r="D23" s="25"/>
      <c r="E23" s="25"/>
      <c r="F23" s="25"/>
      <c r="G23" s="25"/>
      <c r="H23" s="25">
        <f t="shared" si="0"/>
        <v>0</v>
      </c>
      <c r="I23" s="54">
        <f t="shared" si="1"/>
        <v>0</v>
      </c>
    </row>
    <row r="24" spans="1:9" ht="15.9" customHeight="1" thickBot="1" x14ac:dyDescent="0.3">
      <c r="A24" s="467"/>
      <c r="B24" s="26"/>
      <c r="C24" s="469"/>
      <c r="D24" s="26"/>
      <c r="E24" s="26"/>
      <c r="F24" s="26"/>
      <c r="G24" s="26"/>
      <c r="H24" s="25">
        <f t="shared" si="0"/>
        <v>0</v>
      </c>
      <c r="I24" s="56">
        <f t="shared" si="1"/>
        <v>0</v>
      </c>
    </row>
    <row r="25" spans="1:9" s="59" customFormat="1" ht="18" customHeight="1" thickBot="1" x14ac:dyDescent="0.3">
      <c r="A25" s="187" t="s">
        <v>62</v>
      </c>
      <c r="B25" s="57">
        <f>SUM(B7:B24)</f>
        <v>29957062</v>
      </c>
      <c r="C25" s="118"/>
      <c r="D25" s="57">
        <f>SUM(D7:D24)</f>
        <v>0</v>
      </c>
      <c r="E25" s="57">
        <f>SUM(E7:E24)</f>
        <v>17438952</v>
      </c>
      <c r="F25" s="57"/>
      <c r="G25" s="57"/>
      <c r="H25" s="57">
        <f>SUM(H7:H24)</f>
        <v>0</v>
      </c>
      <c r="I25" s="58">
        <f>SUM(I7:I24)</f>
        <v>17438952</v>
      </c>
    </row>
  </sheetData>
  <sheetProtection sheet="1"/>
  <mergeCells count="2">
    <mergeCell ref="C1:I1"/>
    <mergeCell ref="A3:I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tabColor theme="3"/>
  </sheetPr>
  <dimension ref="A1:I25"/>
  <sheetViews>
    <sheetView zoomScale="120" zoomScaleNormal="120" workbookViewId="0">
      <selection activeCell="D10" sqref="D10"/>
    </sheetView>
  </sheetViews>
  <sheetFormatPr defaultColWidth="9.33203125" defaultRowHeight="13.2" x14ac:dyDescent="0.25"/>
  <cols>
    <col min="1" max="1" width="38.77734375" style="42" customWidth="1"/>
    <col min="2" max="8" width="15.77734375" style="41" customWidth="1"/>
    <col min="9" max="9" width="15.77734375" style="53" customWidth="1"/>
    <col min="10" max="11" width="12.77734375" style="41" customWidth="1"/>
    <col min="12" max="12" width="13.77734375" style="41" customWidth="1"/>
    <col min="13" max="16384" width="9.33203125" style="41"/>
  </cols>
  <sheetData>
    <row r="1" spans="1:9" ht="13.8" x14ac:dyDescent="0.25">
      <c r="C1" s="1670" t="str">
        <f>CONCATENATE("4. melléklet ",RM_ALAPADATOK!A7," ",RM_ALAPADATOK!B7," ",RM_ALAPADATOK!C7," ",RM_ALAPADATOK!D7," ",RM_ALAPADATOK!E7," ",RM_ALAPADATOK!F7," ",RM_ALAPADATOK!G7," ",RM_ALAPADATOK!H7)</f>
        <v>4. melléklet a … / 2019 ( VI. ) önkormányzati rendelethez</v>
      </c>
      <c r="D1" s="1671"/>
      <c r="E1" s="1671"/>
      <c r="F1" s="1671"/>
      <c r="G1" s="1671"/>
      <c r="H1" s="1671"/>
      <c r="I1" s="1671"/>
    </row>
    <row r="2" spans="1:9" x14ac:dyDescent="0.25">
      <c r="A2" s="638"/>
      <c r="B2" s="623"/>
      <c r="C2" s="623"/>
      <c r="D2" s="623"/>
      <c r="E2" s="623"/>
      <c r="F2" s="623"/>
      <c r="G2" s="623"/>
      <c r="H2" s="623"/>
      <c r="I2" s="623"/>
    </row>
    <row r="3" spans="1:9" ht="25.5" customHeight="1" x14ac:dyDescent="0.25">
      <c r="A3" s="1574" t="s">
        <v>676</v>
      </c>
      <c r="B3" s="1574"/>
      <c r="C3" s="1574"/>
      <c r="D3" s="1574"/>
      <c r="E3" s="1574"/>
      <c r="F3" s="1574"/>
      <c r="G3" s="1574"/>
      <c r="H3" s="1574"/>
      <c r="I3" s="1574"/>
    </row>
    <row r="4" spans="1:9" ht="22.5" customHeight="1" thickBot="1" x14ac:dyDescent="0.35">
      <c r="A4" s="638"/>
      <c r="B4" s="623"/>
      <c r="C4" s="623"/>
      <c r="D4" s="623"/>
      <c r="E4" s="623"/>
      <c r="F4" s="623"/>
      <c r="G4" s="623"/>
      <c r="H4" s="623"/>
      <c r="I4" s="639" t="str">
        <f>'RM_2.2.sz.mell.'!I2</f>
        <v>Forintban!</v>
      </c>
    </row>
    <row r="5" spans="1:9" s="44" customFormat="1" ht="44.4" customHeight="1" thickBot="1" x14ac:dyDescent="0.3">
      <c r="A5" s="185" t="s">
        <v>66</v>
      </c>
      <c r="B5" s="186" t="s">
        <v>64</v>
      </c>
      <c r="C5" s="186" t="s">
        <v>65</v>
      </c>
      <c r="D5" s="186" t="str">
        <f>+CONCATENATE("Felhasználás   ",LEFT(RM_ÖSSZEFÜGGÉSEK!A6,4)-1,". XII. 31-ig")</f>
        <v>Felhasználás   2018. XII. 31-ig</v>
      </c>
      <c r="E5" s="186" t="str">
        <f>+CONCATENATE(LEFT(RM_ÖSSZEFÜGGÉSEK!A6,4),". évi",CHAR(10),"eredeti előirányzat")</f>
        <v>2019. évi
eredeti előirányzat</v>
      </c>
      <c r="F5" s="724" t="s">
        <v>753</v>
      </c>
      <c r="G5" s="759" t="s">
        <v>754</v>
      </c>
      <c r="H5" s="760" t="s">
        <v>755</v>
      </c>
      <c r="I5" s="761" t="str">
        <f>'RM_3.sz.mell.'!I5</f>
        <v>….számú módosítás utáni előirányzat</v>
      </c>
    </row>
    <row r="6" spans="1:9" s="53" customFormat="1" ht="12" customHeight="1" thickBot="1" x14ac:dyDescent="0.3">
      <c r="A6" s="51" t="s">
        <v>492</v>
      </c>
      <c r="B6" s="52" t="s">
        <v>493</v>
      </c>
      <c r="C6" s="52" t="s">
        <v>494</v>
      </c>
      <c r="D6" s="52" t="s">
        <v>496</v>
      </c>
      <c r="E6" s="52" t="s">
        <v>495</v>
      </c>
      <c r="F6" s="757" t="s">
        <v>497</v>
      </c>
      <c r="G6" s="757" t="s">
        <v>498</v>
      </c>
      <c r="H6" s="757" t="s">
        <v>756</v>
      </c>
      <c r="I6" s="758" t="s">
        <v>757</v>
      </c>
    </row>
    <row r="7" spans="1:9" ht="15.9" customHeight="1" x14ac:dyDescent="0.25">
      <c r="A7" s="467" t="str">
        <f>'KV_7.sz.mell.'!A8</f>
        <v>85. hrsz. Posta épületének felújítása közfoglalkoztatásban</v>
      </c>
      <c r="B7" s="25">
        <f>'KV_7.sz.mell.'!B8</f>
        <v>1701856</v>
      </c>
      <c r="C7" s="25">
        <f>'KV_7.sz.mell.'!C8</f>
        <v>0</v>
      </c>
      <c r="D7" s="25">
        <f>'KV_7.sz.mell.'!D8</f>
        <v>0</v>
      </c>
      <c r="E7" s="25">
        <f>'KV_7.sz.mell.'!E8</f>
        <v>1701856</v>
      </c>
      <c r="F7" s="25"/>
      <c r="G7" s="25"/>
      <c r="H7" s="762">
        <f>F7+G7</f>
        <v>0</v>
      </c>
      <c r="I7" s="54">
        <f>E7+H7</f>
        <v>1701856</v>
      </c>
    </row>
    <row r="8" spans="1:9" ht="15.9" customHeight="1" x14ac:dyDescent="0.25">
      <c r="A8" s="467" t="str">
        <f>'KV_7.sz.mell.'!A9</f>
        <v>TOP-411 orvosi rendelő felújítási munkálatai</v>
      </c>
      <c r="B8" s="25">
        <f>'KV_7.sz.mell.'!B9</f>
        <v>18205579</v>
      </c>
      <c r="C8" s="25">
        <f>'KV_7.sz.mell.'!C9</f>
        <v>0</v>
      </c>
      <c r="D8" s="25">
        <f>'KV_7.sz.mell.'!D9</f>
        <v>0</v>
      </c>
      <c r="E8" s="25">
        <f>'KV_7.sz.mell.'!E9</f>
        <v>18205579</v>
      </c>
      <c r="F8" s="25"/>
      <c r="G8" s="25"/>
      <c r="H8" s="762">
        <f>F8+G8</f>
        <v>0</v>
      </c>
      <c r="I8" s="54">
        <f t="shared" ref="I8:I24" si="0">E8+H8</f>
        <v>18205579</v>
      </c>
    </row>
    <row r="9" spans="1:9" ht="15.9" customHeight="1" x14ac:dyDescent="0.25">
      <c r="A9" s="467" t="str">
        <f>'KV_7.sz.mell.'!A10</f>
        <v>29. hrsz. Lakóépület felújítási munkálata</v>
      </c>
      <c r="B9" s="25">
        <f>'KV_7.sz.mell.'!B10</f>
        <v>1265332</v>
      </c>
      <c r="C9" s="25">
        <f>'KV_7.sz.mell.'!C10</f>
        <v>0</v>
      </c>
      <c r="D9" s="25">
        <f>'KV_7.sz.mell.'!D10</f>
        <v>0</v>
      </c>
      <c r="E9" s="25">
        <f>'KV_7.sz.mell.'!E10</f>
        <v>1265332</v>
      </c>
      <c r="F9" s="25"/>
      <c r="G9" s="25"/>
      <c r="H9" s="762">
        <f>F9+G9</f>
        <v>0</v>
      </c>
      <c r="I9" s="54">
        <f t="shared" si="0"/>
        <v>1265332</v>
      </c>
    </row>
    <row r="10" spans="1:9" ht="15.9" customHeight="1" x14ac:dyDescent="0.25">
      <c r="A10" s="467">
        <f>'KV_7.sz.mell.'!A11</f>
        <v>0</v>
      </c>
      <c r="B10" s="25">
        <f>'KV_7.sz.mell.'!B11</f>
        <v>0</v>
      </c>
      <c r="C10" s="25">
        <f>'KV_7.sz.mell.'!C11</f>
        <v>0</v>
      </c>
      <c r="D10" s="25">
        <f>'KV_7.sz.mell.'!D11</f>
        <v>0</v>
      </c>
      <c r="E10" s="25">
        <f>'KV_7.sz.mell.'!E11</f>
        <v>0</v>
      </c>
      <c r="F10" s="25"/>
      <c r="G10" s="25"/>
      <c r="H10" s="762">
        <f t="shared" ref="H10:H24" si="1">F10+G10</f>
        <v>0</v>
      </c>
      <c r="I10" s="54">
        <f t="shared" si="0"/>
        <v>0</v>
      </c>
    </row>
    <row r="11" spans="1:9" ht="15.9" customHeight="1" x14ac:dyDescent="0.25">
      <c r="A11" s="467">
        <f>'KV_7.sz.mell.'!A12</f>
        <v>0</v>
      </c>
      <c r="B11" s="25">
        <f>'KV_7.sz.mell.'!B12</f>
        <v>0</v>
      </c>
      <c r="C11" s="25">
        <f>'KV_7.sz.mell.'!C12</f>
        <v>0</v>
      </c>
      <c r="D11" s="25">
        <f>'KV_7.sz.mell.'!D12</f>
        <v>0</v>
      </c>
      <c r="E11" s="25">
        <f>'KV_7.sz.mell.'!E12</f>
        <v>0</v>
      </c>
      <c r="F11" s="25"/>
      <c r="G11" s="25"/>
      <c r="H11" s="762">
        <f t="shared" si="1"/>
        <v>0</v>
      </c>
      <c r="I11" s="54">
        <f t="shared" si="0"/>
        <v>0</v>
      </c>
    </row>
    <row r="12" spans="1:9" ht="15.9" customHeight="1" x14ac:dyDescent="0.25">
      <c r="A12" s="467">
        <f>'KV_7.sz.mell.'!A13</f>
        <v>0</v>
      </c>
      <c r="B12" s="25">
        <f>'KV_7.sz.mell.'!B13</f>
        <v>0</v>
      </c>
      <c r="C12" s="25">
        <f>'KV_7.sz.mell.'!C13</f>
        <v>0</v>
      </c>
      <c r="D12" s="25">
        <f>'KV_7.sz.mell.'!D13</f>
        <v>0</v>
      </c>
      <c r="E12" s="25">
        <f>'KV_7.sz.mell.'!E13</f>
        <v>0</v>
      </c>
      <c r="F12" s="25"/>
      <c r="G12" s="25"/>
      <c r="H12" s="762">
        <f t="shared" si="1"/>
        <v>0</v>
      </c>
      <c r="I12" s="54">
        <f t="shared" si="0"/>
        <v>0</v>
      </c>
    </row>
    <row r="13" spans="1:9" ht="15.9" customHeight="1" x14ac:dyDescent="0.25">
      <c r="A13" s="467">
        <f>'KV_7.sz.mell.'!A14</f>
        <v>0</v>
      </c>
      <c r="B13" s="25">
        <f>'KV_7.sz.mell.'!B14</f>
        <v>0</v>
      </c>
      <c r="C13" s="25">
        <f>'KV_7.sz.mell.'!C14</f>
        <v>0</v>
      </c>
      <c r="D13" s="25">
        <f>'KV_7.sz.mell.'!D14</f>
        <v>0</v>
      </c>
      <c r="E13" s="25">
        <f>'KV_7.sz.mell.'!E14</f>
        <v>0</v>
      </c>
      <c r="F13" s="25"/>
      <c r="G13" s="25"/>
      <c r="H13" s="762">
        <f t="shared" si="1"/>
        <v>0</v>
      </c>
      <c r="I13" s="54">
        <f t="shared" si="0"/>
        <v>0</v>
      </c>
    </row>
    <row r="14" spans="1:9" ht="15.9" customHeight="1" x14ac:dyDescent="0.25">
      <c r="A14" s="467">
        <f>'KV_7.sz.mell.'!A15</f>
        <v>0</v>
      </c>
      <c r="B14" s="25">
        <f>'KV_7.sz.mell.'!B15</f>
        <v>0</v>
      </c>
      <c r="C14" s="25">
        <f>'KV_7.sz.mell.'!C15</f>
        <v>0</v>
      </c>
      <c r="D14" s="25">
        <f>'KV_7.sz.mell.'!D15</f>
        <v>0</v>
      </c>
      <c r="E14" s="25">
        <f>'KV_7.sz.mell.'!E15</f>
        <v>0</v>
      </c>
      <c r="F14" s="25"/>
      <c r="G14" s="25"/>
      <c r="H14" s="762">
        <f t="shared" si="1"/>
        <v>0</v>
      </c>
      <c r="I14" s="54">
        <f t="shared" si="0"/>
        <v>0</v>
      </c>
    </row>
    <row r="15" spans="1:9" ht="15.9" customHeight="1" x14ac:dyDescent="0.25">
      <c r="A15" s="467">
        <f>'KV_7.sz.mell.'!A16</f>
        <v>0</v>
      </c>
      <c r="B15" s="25">
        <f>'KV_7.sz.mell.'!B16</f>
        <v>0</v>
      </c>
      <c r="C15" s="25">
        <f>'KV_7.sz.mell.'!C16</f>
        <v>0</v>
      </c>
      <c r="D15" s="25">
        <f>'KV_7.sz.mell.'!D16</f>
        <v>0</v>
      </c>
      <c r="E15" s="25">
        <f>'KV_7.sz.mell.'!E16</f>
        <v>0</v>
      </c>
      <c r="F15" s="25"/>
      <c r="G15" s="25"/>
      <c r="H15" s="762">
        <f t="shared" si="1"/>
        <v>0</v>
      </c>
      <c r="I15" s="54">
        <f t="shared" si="0"/>
        <v>0</v>
      </c>
    </row>
    <row r="16" spans="1:9" ht="15.9" customHeight="1" x14ac:dyDescent="0.25">
      <c r="A16" s="467">
        <f>'KV_7.sz.mell.'!A17</f>
        <v>0</v>
      </c>
      <c r="B16" s="25">
        <f>'KV_7.sz.mell.'!B17</f>
        <v>0</v>
      </c>
      <c r="C16" s="25">
        <f>'KV_7.sz.mell.'!C17</f>
        <v>0</v>
      </c>
      <c r="D16" s="25">
        <f>'KV_7.sz.mell.'!D17</f>
        <v>0</v>
      </c>
      <c r="E16" s="25">
        <f>'KV_7.sz.mell.'!E17</f>
        <v>0</v>
      </c>
      <c r="F16" s="25"/>
      <c r="G16" s="25"/>
      <c r="H16" s="762">
        <f t="shared" si="1"/>
        <v>0</v>
      </c>
      <c r="I16" s="54">
        <f t="shared" si="0"/>
        <v>0</v>
      </c>
    </row>
    <row r="17" spans="1:9" ht="15.9" customHeight="1" x14ac:dyDescent="0.25">
      <c r="A17" s="467">
        <f>'KV_7.sz.mell.'!A18</f>
        <v>0</v>
      </c>
      <c r="B17" s="25">
        <f>'KV_7.sz.mell.'!B18</f>
        <v>0</v>
      </c>
      <c r="C17" s="25">
        <f>'KV_7.sz.mell.'!C18</f>
        <v>0</v>
      </c>
      <c r="D17" s="25">
        <f>'KV_7.sz.mell.'!D18</f>
        <v>0</v>
      </c>
      <c r="E17" s="25">
        <f>'KV_7.sz.mell.'!E18</f>
        <v>0</v>
      </c>
      <c r="F17" s="25"/>
      <c r="G17" s="25"/>
      <c r="H17" s="762">
        <f t="shared" si="1"/>
        <v>0</v>
      </c>
      <c r="I17" s="54">
        <f t="shared" si="0"/>
        <v>0</v>
      </c>
    </row>
    <row r="18" spans="1:9" ht="15.9" customHeight="1" x14ac:dyDescent="0.25">
      <c r="A18" s="467">
        <f>'KV_7.sz.mell.'!A19</f>
        <v>0</v>
      </c>
      <c r="B18" s="25">
        <f>'KV_7.sz.mell.'!B19</f>
        <v>0</v>
      </c>
      <c r="C18" s="25">
        <f>'KV_7.sz.mell.'!C19</f>
        <v>0</v>
      </c>
      <c r="D18" s="25">
        <f>'KV_7.sz.mell.'!D19</f>
        <v>0</v>
      </c>
      <c r="E18" s="25">
        <f>'KV_7.sz.mell.'!E19</f>
        <v>0</v>
      </c>
      <c r="F18" s="25"/>
      <c r="G18" s="25"/>
      <c r="H18" s="762">
        <f t="shared" si="1"/>
        <v>0</v>
      </c>
      <c r="I18" s="54">
        <f t="shared" si="0"/>
        <v>0</v>
      </c>
    </row>
    <row r="19" spans="1:9" ht="15.9" customHeight="1" x14ac:dyDescent="0.25">
      <c r="A19" s="467">
        <f>'KV_7.sz.mell.'!A20</f>
        <v>0</v>
      </c>
      <c r="B19" s="25">
        <f>'KV_7.sz.mell.'!B20</f>
        <v>0</v>
      </c>
      <c r="C19" s="25">
        <f>'KV_7.sz.mell.'!C20</f>
        <v>0</v>
      </c>
      <c r="D19" s="25">
        <f>'KV_7.sz.mell.'!D20</f>
        <v>0</v>
      </c>
      <c r="E19" s="25">
        <f>'KV_7.sz.mell.'!E20</f>
        <v>0</v>
      </c>
      <c r="F19" s="25"/>
      <c r="G19" s="25"/>
      <c r="H19" s="762">
        <f t="shared" si="1"/>
        <v>0</v>
      </c>
      <c r="I19" s="54">
        <f t="shared" si="0"/>
        <v>0</v>
      </c>
    </row>
    <row r="20" spans="1:9" ht="15.9" customHeight="1" x14ac:dyDescent="0.25">
      <c r="A20" s="467">
        <f>'KV_7.sz.mell.'!A21</f>
        <v>0</v>
      </c>
      <c r="B20" s="25">
        <f>'KV_7.sz.mell.'!B21</f>
        <v>0</v>
      </c>
      <c r="C20" s="25">
        <f>'KV_7.sz.mell.'!C21</f>
        <v>0</v>
      </c>
      <c r="D20" s="25">
        <f>'KV_7.sz.mell.'!D21</f>
        <v>0</v>
      </c>
      <c r="E20" s="25">
        <f>'KV_7.sz.mell.'!E21</f>
        <v>0</v>
      </c>
      <c r="F20" s="25"/>
      <c r="G20" s="25"/>
      <c r="H20" s="762">
        <f t="shared" si="1"/>
        <v>0</v>
      </c>
      <c r="I20" s="54">
        <f t="shared" si="0"/>
        <v>0</v>
      </c>
    </row>
    <row r="21" spans="1:9" ht="15.9" customHeight="1" x14ac:dyDescent="0.25">
      <c r="A21" s="467">
        <f>'KV_7.sz.mell.'!A22</f>
        <v>0</v>
      </c>
      <c r="B21" s="25">
        <f>'KV_7.sz.mell.'!B22</f>
        <v>0</v>
      </c>
      <c r="C21" s="25">
        <f>'KV_7.sz.mell.'!C22</f>
        <v>0</v>
      </c>
      <c r="D21" s="25">
        <f>'KV_7.sz.mell.'!D22</f>
        <v>0</v>
      </c>
      <c r="E21" s="25">
        <f>'KV_7.sz.mell.'!E22</f>
        <v>0</v>
      </c>
      <c r="F21" s="25"/>
      <c r="G21" s="25"/>
      <c r="H21" s="762">
        <f t="shared" si="1"/>
        <v>0</v>
      </c>
      <c r="I21" s="54">
        <f t="shared" si="0"/>
        <v>0</v>
      </c>
    </row>
    <row r="22" spans="1:9" ht="15.9" customHeight="1" x14ac:dyDescent="0.25">
      <c r="A22" s="467">
        <f>'KV_7.sz.mell.'!A23</f>
        <v>0</v>
      </c>
      <c r="B22" s="25">
        <f>'KV_7.sz.mell.'!B23</f>
        <v>0</v>
      </c>
      <c r="C22" s="25">
        <f>'KV_7.sz.mell.'!C23</f>
        <v>0</v>
      </c>
      <c r="D22" s="25">
        <f>'KV_7.sz.mell.'!D23</f>
        <v>0</v>
      </c>
      <c r="E22" s="25">
        <f>'KV_7.sz.mell.'!E23</f>
        <v>0</v>
      </c>
      <c r="F22" s="25"/>
      <c r="G22" s="25"/>
      <c r="H22" s="762">
        <f t="shared" si="1"/>
        <v>0</v>
      </c>
      <c r="I22" s="54">
        <f t="shared" si="0"/>
        <v>0</v>
      </c>
    </row>
    <row r="23" spans="1:9" ht="15.9" customHeight="1" x14ac:dyDescent="0.25">
      <c r="A23" s="467">
        <f>'KV_7.sz.mell.'!A24</f>
        <v>0</v>
      </c>
      <c r="B23" s="25">
        <f>'KV_7.sz.mell.'!B24</f>
        <v>0</v>
      </c>
      <c r="C23" s="25">
        <f>'KV_7.sz.mell.'!C24</f>
        <v>0</v>
      </c>
      <c r="D23" s="25">
        <f>'KV_7.sz.mell.'!D24</f>
        <v>0</v>
      </c>
      <c r="E23" s="25">
        <f>'KV_7.sz.mell.'!E24</f>
        <v>0</v>
      </c>
      <c r="F23" s="25"/>
      <c r="G23" s="25"/>
      <c r="H23" s="762">
        <f t="shared" si="1"/>
        <v>0</v>
      </c>
      <c r="I23" s="54">
        <f t="shared" si="0"/>
        <v>0</v>
      </c>
    </row>
    <row r="24" spans="1:9" ht="15.9" customHeight="1" thickBot="1" x14ac:dyDescent="0.3">
      <c r="A24" s="55"/>
      <c r="B24" s="26"/>
      <c r="C24" s="469"/>
      <c r="D24" s="26"/>
      <c r="E24" s="26"/>
      <c r="F24" s="26"/>
      <c r="G24" s="26"/>
      <c r="H24" s="762">
        <f t="shared" si="1"/>
        <v>0</v>
      </c>
      <c r="I24" s="56">
        <f t="shared" si="0"/>
        <v>0</v>
      </c>
    </row>
    <row r="25" spans="1:9" s="59" customFormat="1" ht="18" customHeight="1" thickBot="1" x14ac:dyDescent="0.3">
      <c r="A25" s="187" t="s">
        <v>62</v>
      </c>
      <c r="B25" s="57">
        <f>SUM(B7:B24)</f>
        <v>21172767</v>
      </c>
      <c r="C25" s="118"/>
      <c r="D25" s="57">
        <f>SUM(D7:D24)</f>
        <v>0</v>
      </c>
      <c r="E25" s="57">
        <f>SUM(E7:E24)</f>
        <v>21172767</v>
      </c>
      <c r="F25" s="57"/>
      <c r="G25" s="57"/>
      <c r="H25" s="57">
        <f>SUM(H7:H24)</f>
        <v>0</v>
      </c>
      <c r="I25" s="58">
        <f>SUM(I7:I24)</f>
        <v>21172767</v>
      </c>
    </row>
  </sheetData>
  <sheetProtection sheet="1"/>
  <mergeCells count="2">
    <mergeCell ref="C1:I1"/>
    <mergeCell ref="A3:I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tabColor theme="3"/>
  </sheetPr>
  <dimension ref="A1:K158"/>
  <sheetViews>
    <sheetView view="pageBreakPreview" zoomScale="90" zoomScaleNormal="95" zoomScaleSheetLayoutView="90" workbookViewId="0">
      <selection activeCell="D10" sqref="D10"/>
    </sheetView>
  </sheetViews>
  <sheetFormatPr defaultColWidth="9.33203125" defaultRowHeight="13.2" x14ac:dyDescent="0.25"/>
  <cols>
    <col min="1" max="1" width="12.44140625" style="1325" customWidth="1"/>
    <col min="2" max="2" width="62" style="1326" customWidth="1"/>
    <col min="3" max="3" width="15.77734375" style="1327" customWidth="1"/>
    <col min="4" max="7" width="14.77734375" style="1327" customWidth="1"/>
    <col min="8" max="9" width="14.77734375" style="41" customWidth="1"/>
    <col min="10" max="11" width="15.77734375" style="41" customWidth="1"/>
    <col min="12" max="16384" width="9.33203125" style="41"/>
  </cols>
  <sheetData>
    <row r="1" spans="1:11" s="764" customFormat="1" ht="16.5" customHeight="1" thickBot="1" x14ac:dyDescent="0.3">
      <c r="A1" s="763"/>
      <c r="B1" s="1672" t="str">
        <f>CONCATENATE("5.1. melléklet ",RM_ALAPADATOK!A7," ",RM_ALAPADATOK!B7," ",RM_ALAPADATOK!C7," ",RM_ALAPADATOK!D7," ",RM_ALAPADATOK!E7," ",RM_ALAPADATOK!F7," ",RM_ALAPADATOK!G7," ",RM_ALAPADATOK!H7)</f>
        <v>5.1. melléklet a … / 2019 ( VI. ) önkormányzati rendelethez</v>
      </c>
      <c r="C1" s="1673"/>
      <c r="D1" s="1673"/>
      <c r="E1" s="1673"/>
      <c r="F1" s="1673"/>
      <c r="G1" s="1673"/>
      <c r="H1" s="1673"/>
      <c r="I1" s="1673"/>
      <c r="J1" s="1673"/>
      <c r="K1" s="1673"/>
    </row>
    <row r="2" spans="1:11" s="1292" customFormat="1" ht="16.2" thickBot="1" x14ac:dyDescent="0.3">
      <c r="A2" s="1290" t="s">
        <v>60</v>
      </c>
      <c r="B2" s="1674" t="str">
        <f>CONCATENATE(RM_ALAPADATOK!A3)</f>
        <v>Hercegkút Község Önkormányzata</v>
      </c>
      <c r="C2" s="1675"/>
      <c r="D2" s="1675"/>
      <c r="E2" s="1675"/>
      <c r="F2" s="1675"/>
      <c r="G2" s="1675"/>
      <c r="H2" s="1675"/>
      <c r="I2" s="1676"/>
      <c r="J2" s="1677"/>
      <c r="K2" s="1291" t="s">
        <v>758</v>
      </c>
    </row>
    <row r="3" spans="1:11" s="1292" customFormat="1" ht="23.4" thickBot="1" x14ac:dyDescent="0.3">
      <c r="A3" s="1290" t="s">
        <v>202</v>
      </c>
      <c r="B3" s="1678" t="s">
        <v>678</v>
      </c>
      <c r="C3" s="1679"/>
      <c r="D3" s="1679"/>
      <c r="E3" s="1679"/>
      <c r="F3" s="1679"/>
      <c r="G3" s="1679"/>
      <c r="H3" s="1679"/>
      <c r="I3" s="1680"/>
      <c r="J3" s="1681"/>
      <c r="K3" s="1291" t="s">
        <v>53</v>
      </c>
    </row>
    <row r="4" spans="1:11" s="1297" customFormat="1" ht="15.9" customHeight="1" thickBot="1" x14ac:dyDescent="0.35">
      <c r="A4" s="1293"/>
      <c r="B4" s="1293"/>
      <c r="C4" s="1294"/>
      <c r="D4" s="1294"/>
      <c r="E4" s="1294"/>
      <c r="F4" s="1294"/>
      <c r="G4" s="1294"/>
      <c r="H4" s="1295"/>
      <c r="I4" s="1295"/>
      <c r="J4" s="1295"/>
      <c r="K4" s="1296" t="str">
        <f>CONCATENATE('RM_2.2.sz.mell.'!I2)</f>
        <v>Forintban!</v>
      </c>
    </row>
    <row r="5" spans="1:11" ht="40.5" customHeight="1" thickBot="1" x14ac:dyDescent="0.3">
      <c r="A5" s="960" t="s">
        <v>204</v>
      </c>
      <c r="B5" s="1298" t="s">
        <v>562</v>
      </c>
      <c r="C5" s="1299" t="str">
        <f>CONCATENATE('RM_1.1.sz.mell.'!C9:K9)</f>
        <v>Eredeti
előirányzat</v>
      </c>
      <c r="D5" s="784" t="str">
        <f>CONCATENATE('RM_1.1.sz.mell.'!D9)</f>
        <v>Módosítás</v>
      </c>
      <c r="E5" s="784" t="str">
        <f>CONCATENATE('RM_1.1.sz.mell.'!E9)</f>
        <v xml:space="preserve">… . sz. módosítás </v>
      </c>
      <c r="F5" s="784" t="str">
        <f>CONCATENATE('RM_1.1.sz.mell.'!F9)</f>
        <v xml:space="preserve">… . sz. módosítás </v>
      </c>
      <c r="G5" s="784" t="str">
        <f>CONCATENATE('RM_1.1.sz.mell.'!G9)</f>
        <v xml:space="preserve">… . sz. módosítás </v>
      </c>
      <c r="H5" s="784" t="str">
        <f>CONCATENATE('RM_1.1.sz.mell.'!H9)</f>
        <v xml:space="preserve">… . sz. módosítás </v>
      </c>
      <c r="I5" s="784" t="str">
        <f>CONCATENATE('RM_1.1.sz.mell.'!I9)</f>
        <v xml:space="preserve">… . sz. módosítás </v>
      </c>
      <c r="J5" s="784" t="s">
        <v>733</v>
      </c>
      <c r="K5" s="1300" t="str">
        <f>CONCATENATE('RM_1.1.sz.mell.'!K9)</f>
        <v>….számú módosítás utáni előirányzat</v>
      </c>
    </row>
    <row r="6" spans="1:11" s="1303" customFormat="1" ht="12.9" customHeight="1" thickBot="1" x14ac:dyDescent="0.3">
      <c r="A6" s="1165" t="s">
        <v>492</v>
      </c>
      <c r="B6" s="1166" t="s">
        <v>493</v>
      </c>
      <c r="C6" s="1301" t="s">
        <v>494</v>
      </c>
      <c r="D6" s="1301" t="s">
        <v>496</v>
      </c>
      <c r="E6" s="1302" t="s">
        <v>495</v>
      </c>
      <c r="F6" s="1302" t="s">
        <v>497</v>
      </c>
      <c r="G6" s="1302" t="s">
        <v>498</v>
      </c>
      <c r="H6" s="1302" t="s">
        <v>499</v>
      </c>
      <c r="I6" s="1302" t="s">
        <v>735</v>
      </c>
      <c r="J6" s="1302" t="s">
        <v>736</v>
      </c>
      <c r="K6" s="765" t="s">
        <v>737</v>
      </c>
    </row>
    <row r="7" spans="1:11" s="1303" customFormat="1" ht="15.9" customHeight="1" thickBot="1" x14ac:dyDescent="0.3">
      <c r="A7" s="1682" t="s">
        <v>55</v>
      </c>
      <c r="B7" s="1683"/>
      <c r="C7" s="1683"/>
      <c r="D7" s="1683"/>
      <c r="E7" s="1683"/>
      <c r="F7" s="1683"/>
      <c r="G7" s="1683"/>
      <c r="H7" s="1683"/>
      <c r="I7" s="1683"/>
      <c r="J7" s="1683"/>
      <c r="K7" s="1684"/>
    </row>
    <row r="8" spans="1:11" s="1303" customFormat="1" ht="12" customHeight="1" thickBot="1" x14ac:dyDescent="0.3">
      <c r="A8" s="1220" t="s">
        <v>18</v>
      </c>
      <c r="B8" s="1193" t="s">
        <v>251</v>
      </c>
      <c r="C8" s="706">
        <f>'KV_9.1.sz.mell'!C8</f>
        <v>57122434</v>
      </c>
      <c r="D8" s="706">
        <f t="shared" ref="D8:I8" si="0">+D9+D10+D11+D12+D13+D14</f>
        <v>3543319</v>
      </c>
      <c r="E8" s="706">
        <f t="shared" si="0"/>
        <v>0</v>
      </c>
      <c r="F8" s="706">
        <f t="shared" si="0"/>
        <v>0</v>
      </c>
      <c r="G8" s="706">
        <f t="shared" si="0"/>
        <v>0</v>
      </c>
      <c r="H8" s="706">
        <f t="shared" si="0"/>
        <v>0</v>
      </c>
      <c r="I8" s="395">
        <f t="shared" si="0"/>
        <v>0</v>
      </c>
      <c r="J8" s="395">
        <f>+J9+J10+J11+J12+J13+J14</f>
        <v>3543319</v>
      </c>
      <c r="K8" s="296">
        <f>+K9+K10+K11+K12+K13+K14</f>
        <v>60665753</v>
      </c>
    </row>
    <row r="9" spans="1:11" s="73" customFormat="1" ht="12" customHeight="1" x14ac:dyDescent="0.2">
      <c r="A9" s="1304" t="s">
        <v>97</v>
      </c>
      <c r="B9" s="1195" t="s">
        <v>252</v>
      </c>
      <c r="C9" s="1381">
        <f>'KV_9.1.sz.mell'!C9</f>
        <v>9645910</v>
      </c>
      <c r="D9" s="703">
        <v>133771</v>
      </c>
      <c r="E9" s="703"/>
      <c r="F9" s="703"/>
      <c r="G9" s="703"/>
      <c r="H9" s="703"/>
      <c r="I9" s="397"/>
      <c r="J9" s="680">
        <f>D9+E9+F9+G9+H9+I9</f>
        <v>133771</v>
      </c>
      <c r="K9" s="408">
        <f t="shared" ref="K9:K14" si="1">C9+J9</f>
        <v>9779681</v>
      </c>
    </row>
    <row r="10" spans="1:11" s="1306" customFormat="1" ht="12" customHeight="1" x14ac:dyDescent="0.2">
      <c r="A10" s="1305" t="s">
        <v>98</v>
      </c>
      <c r="B10" s="1197" t="s">
        <v>253</v>
      </c>
      <c r="C10" s="1382">
        <f>'KV_9.1.sz.mell'!C10</f>
        <v>30141200</v>
      </c>
      <c r="D10" s="704">
        <v>98566</v>
      </c>
      <c r="E10" s="704"/>
      <c r="F10" s="704"/>
      <c r="G10" s="704"/>
      <c r="H10" s="704"/>
      <c r="I10" s="396"/>
      <c r="J10" s="680">
        <f t="shared" ref="J10:J64" si="2">D10+E10+F10+G10+H10+I10</f>
        <v>98566</v>
      </c>
      <c r="K10" s="408">
        <f t="shared" si="1"/>
        <v>30239766</v>
      </c>
    </row>
    <row r="11" spans="1:11" s="1306" customFormat="1" ht="12" customHeight="1" x14ac:dyDescent="0.2">
      <c r="A11" s="1305" t="s">
        <v>99</v>
      </c>
      <c r="B11" s="1197" t="s">
        <v>254</v>
      </c>
      <c r="C11" s="1382">
        <f>'KV_9.1.sz.mell'!C11</f>
        <v>15535324</v>
      </c>
      <c r="D11" s="704">
        <v>1674918</v>
      </c>
      <c r="E11" s="704"/>
      <c r="F11" s="704"/>
      <c r="G11" s="704"/>
      <c r="H11" s="704"/>
      <c r="I11" s="396"/>
      <c r="J11" s="680">
        <f t="shared" si="2"/>
        <v>1674918</v>
      </c>
      <c r="K11" s="408">
        <f t="shared" si="1"/>
        <v>17210242</v>
      </c>
    </row>
    <row r="12" spans="1:11" s="1306" customFormat="1" ht="12" customHeight="1" x14ac:dyDescent="0.2">
      <c r="A12" s="1305" t="s">
        <v>100</v>
      </c>
      <c r="B12" s="1197" t="s">
        <v>255</v>
      </c>
      <c r="C12" s="1382">
        <f>'KV_9.1.sz.mell'!C12</f>
        <v>1800000</v>
      </c>
      <c r="D12" s="704">
        <v>244924</v>
      </c>
      <c r="E12" s="704"/>
      <c r="F12" s="704"/>
      <c r="G12" s="704"/>
      <c r="H12" s="704"/>
      <c r="I12" s="396"/>
      <c r="J12" s="680">
        <f t="shared" si="2"/>
        <v>244924</v>
      </c>
      <c r="K12" s="408">
        <f t="shared" si="1"/>
        <v>2044924</v>
      </c>
    </row>
    <row r="13" spans="1:11" s="1306" customFormat="1" ht="12" customHeight="1" x14ac:dyDescent="0.2">
      <c r="A13" s="1305" t="s">
        <v>147</v>
      </c>
      <c r="B13" s="1197" t="s">
        <v>505</v>
      </c>
      <c r="C13" s="1382">
        <f>'KV_9.1.sz.mell'!C13</f>
        <v>0</v>
      </c>
      <c r="D13" s="704">
        <v>1391140</v>
      </c>
      <c r="E13" s="704"/>
      <c r="F13" s="704"/>
      <c r="G13" s="704"/>
      <c r="H13" s="704"/>
      <c r="I13" s="396"/>
      <c r="J13" s="680">
        <f t="shared" si="2"/>
        <v>1391140</v>
      </c>
      <c r="K13" s="408">
        <f t="shared" si="1"/>
        <v>1391140</v>
      </c>
    </row>
    <row r="14" spans="1:11" s="73" customFormat="1" ht="12" customHeight="1" thickBot="1" x14ac:dyDescent="0.25">
      <c r="A14" s="1307" t="s">
        <v>101</v>
      </c>
      <c r="B14" s="1202" t="s">
        <v>432</v>
      </c>
      <c r="C14" s="1382">
        <f>'KV_9.1.sz.mell'!C14</f>
        <v>0</v>
      </c>
      <c r="D14" s="704"/>
      <c r="E14" s="704"/>
      <c r="F14" s="704"/>
      <c r="G14" s="704"/>
      <c r="H14" s="704"/>
      <c r="I14" s="396"/>
      <c r="J14" s="680">
        <f t="shared" si="2"/>
        <v>0</v>
      </c>
      <c r="K14" s="408">
        <f t="shared" si="1"/>
        <v>0</v>
      </c>
    </row>
    <row r="15" spans="1:11" s="73" customFormat="1" ht="12" customHeight="1" thickBot="1" x14ac:dyDescent="0.3">
      <c r="A15" s="1220" t="s">
        <v>19</v>
      </c>
      <c r="B15" s="1201" t="s">
        <v>256</v>
      </c>
      <c r="C15" s="706">
        <f>'KV_9.1.sz.mell'!C15</f>
        <v>17839904</v>
      </c>
      <c r="D15" s="706">
        <f t="shared" ref="D15:K15" si="3">+D16+D17+D18+D19+D20</f>
        <v>5727135</v>
      </c>
      <c r="E15" s="706">
        <f t="shared" si="3"/>
        <v>0</v>
      </c>
      <c r="F15" s="706">
        <f t="shared" si="3"/>
        <v>0</v>
      </c>
      <c r="G15" s="706">
        <f t="shared" si="3"/>
        <v>0</v>
      </c>
      <c r="H15" s="706">
        <f t="shared" si="3"/>
        <v>0</v>
      </c>
      <c r="I15" s="395">
        <f t="shared" si="3"/>
        <v>0</v>
      </c>
      <c r="J15" s="395">
        <f t="shared" si="3"/>
        <v>5727135</v>
      </c>
      <c r="K15" s="296">
        <f t="shared" si="3"/>
        <v>23567039</v>
      </c>
    </row>
    <row r="16" spans="1:11" s="73" customFormat="1" ht="12" customHeight="1" x14ac:dyDescent="0.2">
      <c r="A16" s="1304" t="s">
        <v>103</v>
      </c>
      <c r="B16" s="1195" t="s">
        <v>257</v>
      </c>
      <c r="C16" s="1381">
        <f>'KV_9.1.sz.mell'!C16</f>
        <v>0</v>
      </c>
      <c r="D16" s="703"/>
      <c r="E16" s="703"/>
      <c r="F16" s="703"/>
      <c r="G16" s="703"/>
      <c r="H16" s="703"/>
      <c r="I16" s="397"/>
      <c r="J16" s="680">
        <f t="shared" si="2"/>
        <v>0</v>
      </c>
      <c r="K16" s="408">
        <f t="shared" ref="K16:K21" si="4">C16+J16</f>
        <v>0</v>
      </c>
    </row>
    <row r="17" spans="1:11" s="73" customFormat="1" ht="12" customHeight="1" x14ac:dyDescent="0.2">
      <c r="A17" s="1305" t="s">
        <v>104</v>
      </c>
      <c r="B17" s="1197" t="s">
        <v>258</v>
      </c>
      <c r="C17" s="1382">
        <f>'KV_9.1.sz.mell'!C17</f>
        <v>0</v>
      </c>
      <c r="D17" s="704"/>
      <c r="E17" s="704"/>
      <c r="F17" s="704"/>
      <c r="G17" s="704"/>
      <c r="H17" s="704"/>
      <c r="I17" s="396"/>
      <c r="J17" s="698">
        <f t="shared" si="2"/>
        <v>0</v>
      </c>
      <c r="K17" s="766">
        <f t="shared" si="4"/>
        <v>0</v>
      </c>
    </row>
    <row r="18" spans="1:11" s="73" customFormat="1" ht="12" customHeight="1" x14ac:dyDescent="0.2">
      <c r="A18" s="1305" t="s">
        <v>105</v>
      </c>
      <c r="B18" s="1197" t="s">
        <v>421</v>
      </c>
      <c r="C18" s="1382">
        <f>'KV_9.1.sz.mell'!C18</f>
        <v>0</v>
      </c>
      <c r="D18" s="704"/>
      <c r="E18" s="704"/>
      <c r="F18" s="704"/>
      <c r="G18" s="704"/>
      <c r="H18" s="704"/>
      <c r="I18" s="396"/>
      <c r="J18" s="698">
        <f t="shared" si="2"/>
        <v>0</v>
      </c>
      <c r="K18" s="766">
        <f t="shared" si="4"/>
        <v>0</v>
      </c>
    </row>
    <row r="19" spans="1:11" s="73" customFormat="1" ht="12" customHeight="1" x14ac:dyDescent="0.2">
      <c r="A19" s="1305" t="s">
        <v>106</v>
      </c>
      <c r="B19" s="1197" t="s">
        <v>422</v>
      </c>
      <c r="C19" s="1382">
        <f>'KV_9.1.sz.mell'!C19</f>
        <v>0</v>
      </c>
      <c r="D19" s="704"/>
      <c r="E19" s="704"/>
      <c r="F19" s="704"/>
      <c r="G19" s="704"/>
      <c r="H19" s="704"/>
      <c r="I19" s="396"/>
      <c r="J19" s="698">
        <f t="shared" si="2"/>
        <v>0</v>
      </c>
      <c r="K19" s="766">
        <f t="shared" si="4"/>
        <v>0</v>
      </c>
    </row>
    <row r="20" spans="1:11" s="73" customFormat="1" ht="12" customHeight="1" x14ac:dyDescent="0.2">
      <c r="A20" s="1305" t="s">
        <v>107</v>
      </c>
      <c r="B20" s="1197" t="s">
        <v>259</v>
      </c>
      <c r="C20" s="1382">
        <f>'KV_9.1.sz.mell'!C20</f>
        <v>17839904</v>
      </c>
      <c r="D20" s="704">
        <v>5727135</v>
      </c>
      <c r="E20" s="704"/>
      <c r="F20" s="704"/>
      <c r="G20" s="704"/>
      <c r="H20" s="704"/>
      <c r="I20" s="396"/>
      <c r="J20" s="698">
        <f t="shared" si="2"/>
        <v>5727135</v>
      </c>
      <c r="K20" s="766">
        <f t="shared" si="4"/>
        <v>23567039</v>
      </c>
    </row>
    <row r="21" spans="1:11" s="1306" customFormat="1" ht="12" customHeight="1" thickBot="1" x14ac:dyDescent="0.25">
      <c r="A21" s="1307" t="s">
        <v>116</v>
      </c>
      <c r="B21" s="1202" t="s">
        <v>260</v>
      </c>
      <c r="C21" s="1383">
        <f>'KV_9.1.sz.mell'!C21</f>
        <v>0</v>
      </c>
      <c r="D21" s="705"/>
      <c r="E21" s="705"/>
      <c r="F21" s="705"/>
      <c r="G21" s="705"/>
      <c r="H21" s="705"/>
      <c r="I21" s="398"/>
      <c r="J21" s="700">
        <f t="shared" si="2"/>
        <v>0</v>
      </c>
      <c r="K21" s="767">
        <f t="shared" si="4"/>
        <v>0</v>
      </c>
    </row>
    <row r="22" spans="1:11" s="1306" customFormat="1" ht="12" customHeight="1" thickBot="1" x14ac:dyDescent="0.3">
      <c r="A22" s="1220" t="s">
        <v>20</v>
      </c>
      <c r="B22" s="1193" t="s">
        <v>261</v>
      </c>
      <c r="C22" s="706">
        <f>'KV_9.1.sz.mell'!C22</f>
        <v>58244872</v>
      </c>
      <c r="D22" s="706">
        <f t="shared" ref="D22:K22" si="5">+D23+D24+D25+D26+D27</f>
        <v>31592810</v>
      </c>
      <c r="E22" s="706">
        <f t="shared" si="5"/>
        <v>0</v>
      </c>
      <c r="F22" s="706">
        <f t="shared" si="5"/>
        <v>0</v>
      </c>
      <c r="G22" s="706">
        <f t="shared" si="5"/>
        <v>0</v>
      </c>
      <c r="H22" s="706">
        <f t="shared" si="5"/>
        <v>0</v>
      </c>
      <c r="I22" s="395">
        <f t="shared" si="5"/>
        <v>0</v>
      </c>
      <c r="J22" s="395">
        <f t="shared" si="5"/>
        <v>31592810</v>
      </c>
      <c r="K22" s="296">
        <f t="shared" si="5"/>
        <v>89837682</v>
      </c>
    </row>
    <row r="23" spans="1:11" s="1306" customFormat="1" ht="12" customHeight="1" x14ac:dyDescent="0.2">
      <c r="A23" s="1304" t="s">
        <v>86</v>
      </c>
      <c r="B23" s="1195" t="s">
        <v>262</v>
      </c>
      <c r="C23" s="1381">
        <f>'KV_9.1.sz.mell'!C23</f>
        <v>0</v>
      </c>
      <c r="D23" s="703">
        <v>834000</v>
      </c>
      <c r="E23" s="703"/>
      <c r="F23" s="703"/>
      <c r="G23" s="703"/>
      <c r="H23" s="703"/>
      <c r="I23" s="397"/>
      <c r="J23" s="680">
        <f t="shared" si="2"/>
        <v>834000</v>
      </c>
      <c r="K23" s="408">
        <f t="shared" ref="K23:K28" si="6">C23+J23</f>
        <v>834000</v>
      </c>
    </row>
    <row r="24" spans="1:11" s="73" customFormat="1" ht="12" customHeight="1" x14ac:dyDescent="0.2">
      <c r="A24" s="1305" t="s">
        <v>87</v>
      </c>
      <c r="B24" s="1197" t="s">
        <v>263</v>
      </c>
      <c r="C24" s="1382">
        <f>'KV_9.1.sz.mell'!C24</f>
        <v>0</v>
      </c>
      <c r="D24" s="704"/>
      <c r="E24" s="704"/>
      <c r="F24" s="704"/>
      <c r="G24" s="704"/>
      <c r="H24" s="704"/>
      <c r="I24" s="396"/>
      <c r="J24" s="698">
        <f t="shared" si="2"/>
        <v>0</v>
      </c>
      <c r="K24" s="766">
        <f t="shared" si="6"/>
        <v>0</v>
      </c>
    </row>
    <row r="25" spans="1:11" s="1306" customFormat="1" ht="12" customHeight="1" x14ac:dyDescent="0.2">
      <c r="A25" s="1305" t="s">
        <v>88</v>
      </c>
      <c r="B25" s="1197" t="s">
        <v>423</v>
      </c>
      <c r="C25" s="1382">
        <f>'KV_9.1.sz.mell'!C25</f>
        <v>0</v>
      </c>
      <c r="D25" s="704"/>
      <c r="E25" s="704"/>
      <c r="F25" s="704"/>
      <c r="G25" s="704"/>
      <c r="H25" s="704"/>
      <c r="I25" s="396"/>
      <c r="J25" s="698">
        <f t="shared" si="2"/>
        <v>0</v>
      </c>
      <c r="K25" s="766">
        <f t="shared" si="6"/>
        <v>0</v>
      </c>
    </row>
    <row r="26" spans="1:11" s="1306" customFormat="1" ht="12" customHeight="1" x14ac:dyDescent="0.2">
      <c r="A26" s="1305" t="s">
        <v>89</v>
      </c>
      <c r="B26" s="1197" t="s">
        <v>424</v>
      </c>
      <c r="C26" s="1382">
        <f>'KV_9.1.sz.mell'!C26</f>
        <v>0</v>
      </c>
      <c r="D26" s="704"/>
      <c r="E26" s="704"/>
      <c r="F26" s="704"/>
      <c r="G26" s="704"/>
      <c r="H26" s="704"/>
      <c r="I26" s="396"/>
      <c r="J26" s="698">
        <f t="shared" si="2"/>
        <v>0</v>
      </c>
      <c r="K26" s="766">
        <f t="shared" si="6"/>
        <v>0</v>
      </c>
    </row>
    <row r="27" spans="1:11" s="1306" customFormat="1" ht="12" customHeight="1" x14ac:dyDescent="0.2">
      <c r="A27" s="1305" t="s">
        <v>170</v>
      </c>
      <c r="B27" s="1197" t="s">
        <v>264</v>
      </c>
      <c r="C27" s="1382">
        <f>'KV_9.1.sz.mell'!C27</f>
        <v>58244872</v>
      </c>
      <c r="D27" s="704">
        <v>30758810</v>
      </c>
      <c r="E27" s="704"/>
      <c r="F27" s="704"/>
      <c r="G27" s="704"/>
      <c r="H27" s="704"/>
      <c r="I27" s="396"/>
      <c r="J27" s="698">
        <f t="shared" si="2"/>
        <v>30758810</v>
      </c>
      <c r="K27" s="766">
        <f t="shared" si="6"/>
        <v>89003682</v>
      </c>
    </row>
    <row r="28" spans="1:11" s="1306" customFormat="1" ht="12" customHeight="1" thickBot="1" x14ac:dyDescent="0.25">
      <c r="A28" s="1307" t="s">
        <v>171</v>
      </c>
      <c r="B28" s="1202" t="s">
        <v>265</v>
      </c>
      <c r="C28" s="1383">
        <f>'KV_9.1.sz.mell'!C28</f>
        <v>58244872</v>
      </c>
      <c r="D28" s="705"/>
      <c r="E28" s="705"/>
      <c r="F28" s="705"/>
      <c r="G28" s="705"/>
      <c r="H28" s="705"/>
      <c r="I28" s="398"/>
      <c r="J28" s="700">
        <f t="shared" si="2"/>
        <v>0</v>
      </c>
      <c r="K28" s="767">
        <f t="shared" si="6"/>
        <v>58244872</v>
      </c>
    </row>
    <row r="29" spans="1:11" s="1306" customFormat="1" ht="12" customHeight="1" thickBot="1" x14ac:dyDescent="0.3">
      <c r="A29" s="1220" t="s">
        <v>172</v>
      </c>
      <c r="B29" s="1193" t="s">
        <v>559</v>
      </c>
      <c r="C29" s="402">
        <f>'KV_9.1.sz.mell'!C29</f>
        <v>6675000</v>
      </c>
      <c r="D29" s="402">
        <f t="shared" ref="D29:K29" si="7">+D30+D31+D32+D33+D34+D35+D36</f>
        <v>805561</v>
      </c>
      <c r="E29" s="402">
        <f t="shared" si="7"/>
        <v>0</v>
      </c>
      <c r="F29" s="402">
        <f t="shared" si="7"/>
        <v>0</v>
      </c>
      <c r="G29" s="402">
        <f t="shared" si="7"/>
        <v>0</v>
      </c>
      <c r="H29" s="402">
        <f t="shared" si="7"/>
        <v>0</v>
      </c>
      <c r="I29" s="402">
        <f t="shared" si="7"/>
        <v>0</v>
      </c>
      <c r="J29" s="402">
        <f t="shared" si="7"/>
        <v>805561</v>
      </c>
      <c r="K29" s="302">
        <f t="shared" si="7"/>
        <v>7480561</v>
      </c>
    </row>
    <row r="30" spans="1:11" s="1306" customFormat="1" ht="12" customHeight="1" x14ac:dyDescent="0.2">
      <c r="A30" s="1304" t="s">
        <v>267</v>
      </c>
      <c r="B30" s="1195" t="s">
        <v>1124</v>
      </c>
      <c r="C30" s="680">
        <f>'KV_9.1.sz.mell'!C30</f>
        <v>1500000</v>
      </c>
      <c r="D30" s="397">
        <v>30031</v>
      </c>
      <c r="E30" s="397"/>
      <c r="F30" s="397"/>
      <c r="G30" s="397"/>
      <c r="H30" s="397"/>
      <c r="I30" s="397"/>
      <c r="J30" s="680">
        <f t="shared" si="2"/>
        <v>30031</v>
      </c>
      <c r="K30" s="408">
        <f t="shared" ref="K30:K36" si="8">C30+J30</f>
        <v>1530031</v>
      </c>
    </row>
    <row r="31" spans="1:11" s="1306" customFormat="1" ht="12" customHeight="1" x14ac:dyDescent="0.2">
      <c r="A31" s="1305" t="s">
        <v>268</v>
      </c>
      <c r="B31" s="1197" t="s">
        <v>555</v>
      </c>
      <c r="C31" s="698">
        <f>'KV_9.1.sz.mell'!C31</f>
        <v>0</v>
      </c>
      <c r="D31" s="396"/>
      <c r="E31" s="396"/>
      <c r="F31" s="396"/>
      <c r="G31" s="396"/>
      <c r="H31" s="396"/>
      <c r="I31" s="396"/>
      <c r="J31" s="698">
        <f t="shared" si="2"/>
        <v>0</v>
      </c>
      <c r="K31" s="766">
        <f t="shared" si="8"/>
        <v>0</v>
      </c>
    </row>
    <row r="32" spans="1:11" s="1306" customFormat="1" ht="12" customHeight="1" x14ac:dyDescent="0.2">
      <c r="A32" s="1305" t="s">
        <v>269</v>
      </c>
      <c r="B32" s="1197" t="s">
        <v>556</v>
      </c>
      <c r="C32" s="698">
        <f>'KV_9.1.sz.mell'!C32</f>
        <v>0</v>
      </c>
      <c r="D32" s="396"/>
      <c r="E32" s="396"/>
      <c r="F32" s="396"/>
      <c r="G32" s="396"/>
      <c r="H32" s="396"/>
      <c r="I32" s="396"/>
      <c r="J32" s="698">
        <f t="shared" si="2"/>
        <v>0</v>
      </c>
      <c r="K32" s="766">
        <f t="shared" si="8"/>
        <v>0</v>
      </c>
    </row>
    <row r="33" spans="1:11" s="1306" customFormat="1" ht="12" customHeight="1" x14ac:dyDescent="0.2">
      <c r="A33" s="1305" t="s">
        <v>270</v>
      </c>
      <c r="B33" s="1197" t="s">
        <v>557</v>
      </c>
      <c r="C33" s="698">
        <f>'KV_9.1.sz.mell'!C33</f>
        <v>0</v>
      </c>
      <c r="D33" s="396"/>
      <c r="E33" s="396"/>
      <c r="F33" s="396"/>
      <c r="G33" s="396"/>
      <c r="H33" s="396"/>
      <c r="I33" s="396"/>
      <c r="J33" s="698">
        <f t="shared" si="2"/>
        <v>0</v>
      </c>
      <c r="K33" s="766">
        <f t="shared" si="8"/>
        <v>0</v>
      </c>
    </row>
    <row r="34" spans="1:11" s="1306" customFormat="1" ht="12" customHeight="1" x14ac:dyDescent="0.2">
      <c r="A34" s="1305" t="s">
        <v>551</v>
      </c>
      <c r="B34" s="1197" t="s">
        <v>271</v>
      </c>
      <c r="C34" s="698">
        <f>'KV_9.1.sz.mell'!C34</f>
        <v>5175000</v>
      </c>
      <c r="D34" s="396">
        <v>459763</v>
      </c>
      <c r="E34" s="396"/>
      <c r="F34" s="396"/>
      <c r="G34" s="396"/>
      <c r="H34" s="396"/>
      <c r="I34" s="396"/>
      <c r="J34" s="698">
        <f t="shared" si="2"/>
        <v>459763</v>
      </c>
      <c r="K34" s="766">
        <f t="shared" si="8"/>
        <v>5634763</v>
      </c>
    </row>
    <row r="35" spans="1:11" s="1306" customFormat="1" ht="12" customHeight="1" x14ac:dyDescent="0.2">
      <c r="A35" s="1305" t="s">
        <v>552</v>
      </c>
      <c r="B35" s="1197" t="s">
        <v>272</v>
      </c>
      <c r="C35" s="698">
        <f>'KV_9.1.sz.mell'!C35</f>
        <v>0</v>
      </c>
      <c r="D35" s="396"/>
      <c r="E35" s="396"/>
      <c r="F35" s="396"/>
      <c r="G35" s="396"/>
      <c r="H35" s="396"/>
      <c r="I35" s="396"/>
      <c r="J35" s="698">
        <f t="shared" si="2"/>
        <v>0</v>
      </c>
      <c r="K35" s="766">
        <f t="shared" si="8"/>
        <v>0</v>
      </c>
    </row>
    <row r="36" spans="1:11" s="1306" customFormat="1" ht="12" customHeight="1" thickBot="1" x14ac:dyDescent="0.25">
      <c r="A36" s="1307" t="s">
        <v>553</v>
      </c>
      <c r="B36" s="1202" t="s">
        <v>273</v>
      </c>
      <c r="C36" s="700">
        <f>'KV_9.1.sz.mell'!C36</f>
        <v>0</v>
      </c>
      <c r="D36" s="398">
        <v>315767</v>
      </c>
      <c r="E36" s="398"/>
      <c r="F36" s="398"/>
      <c r="G36" s="398"/>
      <c r="H36" s="398"/>
      <c r="I36" s="398"/>
      <c r="J36" s="700">
        <f t="shared" si="2"/>
        <v>315767</v>
      </c>
      <c r="K36" s="767">
        <f t="shared" si="8"/>
        <v>315767</v>
      </c>
    </row>
    <row r="37" spans="1:11" s="1306" customFormat="1" ht="12" customHeight="1" thickBot="1" x14ac:dyDescent="0.3">
      <c r="A37" s="1220" t="s">
        <v>22</v>
      </c>
      <c r="B37" s="1193" t="s">
        <v>433</v>
      </c>
      <c r="C37" s="706">
        <f>'KV_9.1.sz.mell'!C37</f>
        <v>5746500</v>
      </c>
      <c r="D37" s="706">
        <f t="shared" ref="D37:K37" si="9">SUM(D38:D48)</f>
        <v>13332286</v>
      </c>
      <c r="E37" s="706">
        <f t="shared" si="9"/>
        <v>0</v>
      </c>
      <c r="F37" s="706">
        <f t="shared" si="9"/>
        <v>0</v>
      </c>
      <c r="G37" s="706">
        <f t="shared" si="9"/>
        <v>0</v>
      </c>
      <c r="H37" s="706">
        <f t="shared" si="9"/>
        <v>0</v>
      </c>
      <c r="I37" s="395">
        <f t="shared" si="9"/>
        <v>0</v>
      </c>
      <c r="J37" s="395">
        <f t="shared" si="9"/>
        <v>13332286</v>
      </c>
      <c r="K37" s="296">
        <f t="shared" si="9"/>
        <v>19078786</v>
      </c>
    </row>
    <row r="38" spans="1:11" s="1306" customFormat="1" ht="12" customHeight="1" x14ac:dyDescent="0.2">
      <c r="A38" s="1304" t="s">
        <v>90</v>
      </c>
      <c r="B38" s="1195" t="s">
        <v>276</v>
      </c>
      <c r="C38" s="1381">
        <f>'KV_9.1.sz.mell'!C38</f>
        <v>0</v>
      </c>
      <c r="D38" s="703">
        <v>56832</v>
      </c>
      <c r="E38" s="703"/>
      <c r="F38" s="703"/>
      <c r="G38" s="703"/>
      <c r="H38" s="703"/>
      <c r="I38" s="397"/>
      <c r="J38" s="680">
        <f t="shared" si="2"/>
        <v>56832</v>
      </c>
      <c r="K38" s="408">
        <f t="shared" ref="K38:K48" si="10">C38+J38</f>
        <v>56832</v>
      </c>
    </row>
    <row r="39" spans="1:11" s="1306" customFormat="1" ht="12" customHeight="1" x14ac:dyDescent="0.2">
      <c r="A39" s="1305" t="s">
        <v>91</v>
      </c>
      <c r="B39" s="1197" t="s">
        <v>277</v>
      </c>
      <c r="C39" s="1382">
        <f>'KV_9.1.sz.mell'!C39</f>
        <v>1425000</v>
      </c>
      <c r="D39" s="704">
        <v>12461134</v>
      </c>
      <c r="E39" s="704"/>
      <c r="F39" s="704"/>
      <c r="G39" s="704"/>
      <c r="H39" s="704"/>
      <c r="I39" s="396"/>
      <c r="J39" s="698">
        <f t="shared" si="2"/>
        <v>12461134</v>
      </c>
      <c r="K39" s="766">
        <f t="shared" si="10"/>
        <v>13886134</v>
      </c>
    </row>
    <row r="40" spans="1:11" s="1306" customFormat="1" ht="12" customHeight="1" x14ac:dyDescent="0.2">
      <c r="A40" s="1305" t="s">
        <v>92</v>
      </c>
      <c r="B40" s="1197" t="s">
        <v>278</v>
      </c>
      <c r="C40" s="1382">
        <f>'KV_9.1.sz.mell'!C40</f>
        <v>3390000</v>
      </c>
      <c r="D40" s="704">
        <v>-834959</v>
      </c>
      <c r="E40" s="704"/>
      <c r="F40" s="704"/>
      <c r="G40" s="704"/>
      <c r="H40" s="704"/>
      <c r="I40" s="396"/>
      <c r="J40" s="698">
        <f t="shared" si="2"/>
        <v>-834959</v>
      </c>
      <c r="K40" s="766">
        <f t="shared" si="10"/>
        <v>2555041</v>
      </c>
    </row>
    <row r="41" spans="1:11" s="1306" customFormat="1" ht="12" customHeight="1" x14ac:dyDescent="0.2">
      <c r="A41" s="1305" t="s">
        <v>174</v>
      </c>
      <c r="B41" s="1197" t="s">
        <v>279</v>
      </c>
      <c r="C41" s="1382">
        <f>'KV_9.1.sz.mell'!C41</f>
        <v>0</v>
      </c>
      <c r="D41" s="704"/>
      <c r="E41" s="704"/>
      <c r="F41" s="704"/>
      <c r="G41" s="704"/>
      <c r="H41" s="704"/>
      <c r="I41" s="396"/>
      <c r="J41" s="698">
        <f t="shared" si="2"/>
        <v>0</v>
      </c>
      <c r="K41" s="766">
        <f t="shared" si="10"/>
        <v>0</v>
      </c>
    </row>
    <row r="42" spans="1:11" s="1306" customFormat="1" ht="12" customHeight="1" x14ac:dyDescent="0.2">
      <c r="A42" s="1305" t="s">
        <v>175</v>
      </c>
      <c r="B42" s="1197" t="s">
        <v>280</v>
      </c>
      <c r="C42" s="1382">
        <f>'KV_9.1.sz.mell'!C42</f>
        <v>0</v>
      </c>
      <c r="D42" s="704"/>
      <c r="E42" s="704"/>
      <c r="F42" s="704"/>
      <c r="G42" s="704"/>
      <c r="H42" s="704"/>
      <c r="I42" s="396"/>
      <c r="J42" s="698">
        <f t="shared" si="2"/>
        <v>0</v>
      </c>
      <c r="K42" s="766">
        <f t="shared" si="10"/>
        <v>0</v>
      </c>
    </row>
    <row r="43" spans="1:11" s="1306" customFormat="1" ht="12" customHeight="1" x14ac:dyDescent="0.2">
      <c r="A43" s="1305" t="s">
        <v>176</v>
      </c>
      <c r="B43" s="1197" t="s">
        <v>281</v>
      </c>
      <c r="C43" s="1382">
        <f>'KV_9.1.sz.mell'!C43</f>
        <v>931500</v>
      </c>
      <c r="D43" s="704">
        <v>1120050</v>
      </c>
      <c r="E43" s="704"/>
      <c r="F43" s="704"/>
      <c r="G43" s="704"/>
      <c r="H43" s="704"/>
      <c r="I43" s="396"/>
      <c r="J43" s="698">
        <f t="shared" si="2"/>
        <v>1120050</v>
      </c>
      <c r="K43" s="766">
        <f t="shared" si="10"/>
        <v>2051550</v>
      </c>
    </row>
    <row r="44" spans="1:11" s="1306" customFormat="1" ht="12" customHeight="1" x14ac:dyDescent="0.2">
      <c r="A44" s="1305" t="s">
        <v>177</v>
      </c>
      <c r="B44" s="1197" t="s">
        <v>282</v>
      </c>
      <c r="C44" s="1382">
        <f>'KV_9.1.sz.mell'!C44</f>
        <v>0</v>
      </c>
      <c r="D44" s="704">
        <v>44000</v>
      </c>
      <c r="E44" s="704"/>
      <c r="F44" s="704"/>
      <c r="G44" s="704"/>
      <c r="H44" s="704"/>
      <c r="I44" s="396"/>
      <c r="J44" s="698">
        <f t="shared" si="2"/>
        <v>44000</v>
      </c>
      <c r="K44" s="766">
        <f t="shared" si="10"/>
        <v>44000</v>
      </c>
    </row>
    <row r="45" spans="1:11" s="1306" customFormat="1" ht="12" customHeight="1" x14ac:dyDescent="0.2">
      <c r="A45" s="1305" t="s">
        <v>178</v>
      </c>
      <c r="B45" s="1197" t="s">
        <v>283</v>
      </c>
      <c r="C45" s="1382">
        <f>'KV_9.1.sz.mell'!C45</f>
        <v>0</v>
      </c>
      <c r="D45" s="704">
        <v>124</v>
      </c>
      <c r="E45" s="704"/>
      <c r="F45" s="704"/>
      <c r="G45" s="704"/>
      <c r="H45" s="704"/>
      <c r="I45" s="396"/>
      <c r="J45" s="698">
        <f t="shared" si="2"/>
        <v>124</v>
      </c>
      <c r="K45" s="766">
        <f t="shared" si="10"/>
        <v>124</v>
      </c>
    </row>
    <row r="46" spans="1:11" s="1306" customFormat="1" ht="12" customHeight="1" x14ac:dyDescent="0.2">
      <c r="A46" s="1305" t="s">
        <v>274</v>
      </c>
      <c r="B46" s="1197" t="s">
        <v>284</v>
      </c>
      <c r="C46" s="1390">
        <f>'KV_9.1.sz.mell'!C46</f>
        <v>0</v>
      </c>
      <c r="D46" s="768"/>
      <c r="E46" s="768"/>
      <c r="F46" s="768"/>
      <c r="G46" s="768"/>
      <c r="H46" s="768"/>
      <c r="I46" s="399"/>
      <c r="J46" s="691">
        <f t="shared" si="2"/>
        <v>0</v>
      </c>
      <c r="K46" s="769">
        <f t="shared" si="10"/>
        <v>0</v>
      </c>
    </row>
    <row r="47" spans="1:11" s="1306" customFormat="1" ht="12" customHeight="1" x14ac:dyDescent="0.2">
      <c r="A47" s="1307" t="s">
        <v>275</v>
      </c>
      <c r="B47" s="1202" t="s">
        <v>435</v>
      </c>
      <c r="C47" s="1391">
        <f>'KV_9.1.sz.mell'!C47</f>
        <v>0</v>
      </c>
      <c r="D47" s="770"/>
      <c r="E47" s="770"/>
      <c r="F47" s="770"/>
      <c r="G47" s="770"/>
      <c r="H47" s="770"/>
      <c r="I47" s="400"/>
      <c r="J47" s="771">
        <f t="shared" si="2"/>
        <v>0</v>
      </c>
      <c r="K47" s="772">
        <f t="shared" si="10"/>
        <v>0</v>
      </c>
    </row>
    <row r="48" spans="1:11" s="1306" customFormat="1" ht="12" customHeight="1" thickBot="1" x14ac:dyDescent="0.25">
      <c r="A48" s="1307" t="s">
        <v>434</v>
      </c>
      <c r="B48" s="1202" t="s">
        <v>285</v>
      </c>
      <c r="C48" s="1391">
        <f>'KV_9.1.sz.mell'!C48</f>
        <v>0</v>
      </c>
      <c r="D48" s="770">
        <v>485105</v>
      </c>
      <c r="E48" s="770"/>
      <c r="F48" s="770"/>
      <c r="G48" s="770"/>
      <c r="H48" s="770"/>
      <c r="I48" s="400"/>
      <c r="J48" s="771">
        <f t="shared" si="2"/>
        <v>485105</v>
      </c>
      <c r="K48" s="772">
        <f t="shared" si="10"/>
        <v>485105</v>
      </c>
    </row>
    <row r="49" spans="1:11" s="1306" customFormat="1" ht="12" customHeight="1" thickBot="1" x14ac:dyDescent="0.3">
      <c r="A49" s="1220" t="s">
        <v>23</v>
      </c>
      <c r="B49" s="1193" t="s">
        <v>286</v>
      </c>
      <c r="C49" s="706">
        <f>'KV_9.1.sz.mell'!C49</f>
        <v>0</v>
      </c>
      <c r="D49" s="706">
        <f t="shared" ref="D49:K49" si="11">SUM(D50:D54)</f>
        <v>6000000</v>
      </c>
      <c r="E49" s="706">
        <f t="shared" si="11"/>
        <v>0</v>
      </c>
      <c r="F49" s="706">
        <f t="shared" si="11"/>
        <v>0</v>
      </c>
      <c r="G49" s="706">
        <f t="shared" si="11"/>
        <v>0</v>
      </c>
      <c r="H49" s="706">
        <f t="shared" si="11"/>
        <v>0</v>
      </c>
      <c r="I49" s="395">
        <f t="shared" si="11"/>
        <v>0</v>
      </c>
      <c r="J49" s="395">
        <f t="shared" si="11"/>
        <v>6000000</v>
      </c>
      <c r="K49" s="296">
        <f t="shared" si="11"/>
        <v>6000000</v>
      </c>
    </row>
    <row r="50" spans="1:11" s="1306" customFormat="1" ht="12" customHeight="1" x14ac:dyDescent="0.2">
      <c r="A50" s="1304" t="s">
        <v>93</v>
      </c>
      <c r="B50" s="1195" t="s">
        <v>290</v>
      </c>
      <c r="C50" s="1392">
        <f>'KV_9.1.sz.mell'!C50</f>
        <v>0</v>
      </c>
      <c r="D50" s="773"/>
      <c r="E50" s="773"/>
      <c r="F50" s="773"/>
      <c r="G50" s="773"/>
      <c r="H50" s="773"/>
      <c r="I50" s="459"/>
      <c r="J50" s="684">
        <f t="shared" si="2"/>
        <v>0</v>
      </c>
      <c r="K50" s="774">
        <f>C50+J50</f>
        <v>0</v>
      </c>
    </row>
    <row r="51" spans="1:11" s="1306" customFormat="1" ht="12" customHeight="1" x14ac:dyDescent="0.2">
      <c r="A51" s="1305" t="s">
        <v>94</v>
      </c>
      <c r="B51" s="1197" t="s">
        <v>291</v>
      </c>
      <c r="C51" s="1390">
        <f>'KV_9.1.sz.mell'!C51</f>
        <v>0</v>
      </c>
      <c r="D51" s="768">
        <v>6000000</v>
      </c>
      <c r="E51" s="768"/>
      <c r="F51" s="768"/>
      <c r="G51" s="768"/>
      <c r="H51" s="768"/>
      <c r="I51" s="399"/>
      <c r="J51" s="691">
        <f t="shared" si="2"/>
        <v>6000000</v>
      </c>
      <c r="K51" s="769">
        <f>C51+J51</f>
        <v>6000000</v>
      </c>
    </row>
    <row r="52" spans="1:11" s="1306" customFormat="1" ht="12" customHeight="1" x14ac:dyDescent="0.2">
      <c r="A52" s="1305" t="s">
        <v>287</v>
      </c>
      <c r="B52" s="1197" t="s">
        <v>292</v>
      </c>
      <c r="C52" s="1390">
        <f>'KV_9.1.sz.mell'!C52</f>
        <v>0</v>
      </c>
      <c r="D52" s="768"/>
      <c r="E52" s="768"/>
      <c r="F52" s="768"/>
      <c r="G52" s="768"/>
      <c r="H52" s="768"/>
      <c r="I52" s="399"/>
      <c r="J52" s="691">
        <f t="shared" si="2"/>
        <v>0</v>
      </c>
      <c r="K52" s="769">
        <f>C52+J52</f>
        <v>0</v>
      </c>
    </row>
    <row r="53" spans="1:11" s="1306" customFormat="1" ht="12" customHeight="1" x14ac:dyDescent="0.2">
      <c r="A53" s="1305" t="s">
        <v>288</v>
      </c>
      <c r="B53" s="1197" t="s">
        <v>293</v>
      </c>
      <c r="C53" s="1390">
        <f>'KV_9.1.sz.mell'!C53</f>
        <v>0</v>
      </c>
      <c r="D53" s="768"/>
      <c r="E53" s="768"/>
      <c r="F53" s="768"/>
      <c r="G53" s="768"/>
      <c r="H53" s="768"/>
      <c r="I53" s="399"/>
      <c r="J53" s="691">
        <f t="shared" si="2"/>
        <v>0</v>
      </c>
      <c r="K53" s="769">
        <f>C53+J53</f>
        <v>0</v>
      </c>
    </row>
    <row r="54" spans="1:11" s="1306" customFormat="1" ht="12" customHeight="1" thickBot="1" x14ac:dyDescent="0.25">
      <c r="A54" s="1308" t="s">
        <v>289</v>
      </c>
      <c r="B54" s="1309" t="s">
        <v>294</v>
      </c>
      <c r="C54" s="1393">
        <f>'KV_9.1.sz.mell'!C54</f>
        <v>0</v>
      </c>
      <c r="D54" s="775"/>
      <c r="E54" s="775"/>
      <c r="F54" s="775"/>
      <c r="G54" s="775"/>
      <c r="H54" s="775"/>
      <c r="I54" s="687"/>
      <c r="J54" s="688">
        <f t="shared" si="2"/>
        <v>0</v>
      </c>
      <c r="K54" s="776">
        <f>C54+J54</f>
        <v>0</v>
      </c>
    </row>
    <row r="55" spans="1:11" s="1306" customFormat="1" ht="12" customHeight="1" thickBot="1" x14ac:dyDescent="0.3">
      <c r="A55" s="1220" t="s">
        <v>179</v>
      </c>
      <c r="B55" s="1193" t="s">
        <v>295</v>
      </c>
      <c r="C55" s="706">
        <f>'KV_9.1.sz.mell'!C55</f>
        <v>10626783</v>
      </c>
      <c r="D55" s="706">
        <f t="shared" ref="D55:K55" si="12">SUM(D56:D58)</f>
        <v>-7937704</v>
      </c>
      <c r="E55" s="706">
        <f t="shared" si="12"/>
        <v>0</v>
      </c>
      <c r="F55" s="706">
        <f t="shared" si="12"/>
        <v>0</v>
      </c>
      <c r="G55" s="706">
        <f t="shared" si="12"/>
        <v>0</v>
      </c>
      <c r="H55" s="706">
        <f t="shared" si="12"/>
        <v>0</v>
      </c>
      <c r="I55" s="395">
        <f t="shared" si="12"/>
        <v>0</v>
      </c>
      <c r="J55" s="395">
        <f t="shared" si="12"/>
        <v>-7937704</v>
      </c>
      <c r="K55" s="296">
        <f t="shared" si="12"/>
        <v>2689079</v>
      </c>
    </row>
    <row r="56" spans="1:11" s="1306" customFormat="1" ht="12" customHeight="1" x14ac:dyDescent="0.2">
      <c r="A56" s="1304" t="s">
        <v>95</v>
      </c>
      <c r="B56" s="1195" t="s">
        <v>296</v>
      </c>
      <c r="C56" s="1381">
        <f>'KV_9.1.sz.mell'!C56</f>
        <v>0</v>
      </c>
      <c r="D56" s="703"/>
      <c r="E56" s="703"/>
      <c r="F56" s="703"/>
      <c r="G56" s="703"/>
      <c r="H56" s="703"/>
      <c r="I56" s="397"/>
      <c r="J56" s="680">
        <f t="shared" si="2"/>
        <v>0</v>
      </c>
      <c r="K56" s="408">
        <f>C56+J56</f>
        <v>0</v>
      </c>
    </row>
    <row r="57" spans="1:11" s="1306" customFormat="1" ht="12" customHeight="1" x14ac:dyDescent="0.2">
      <c r="A57" s="1305" t="s">
        <v>96</v>
      </c>
      <c r="B57" s="1197" t="s">
        <v>425</v>
      </c>
      <c r="C57" s="1382">
        <f>'KV_9.1.sz.mell'!C57</f>
        <v>0</v>
      </c>
      <c r="D57" s="704"/>
      <c r="E57" s="704"/>
      <c r="F57" s="704"/>
      <c r="G57" s="704"/>
      <c r="H57" s="704"/>
      <c r="I57" s="396"/>
      <c r="J57" s="698">
        <f t="shared" si="2"/>
        <v>0</v>
      </c>
      <c r="K57" s="766">
        <f>C57+J57</f>
        <v>0</v>
      </c>
    </row>
    <row r="58" spans="1:11" s="1306" customFormat="1" ht="12" customHeight="1" x14ac:dyDescent="0.2">
      <c r="A58" s="1305" t="s">
        <v>299</v>
      </c>
      <c r="B58" s="1197" t="s">
        <v>297</v>
      </c>
      <c r="C58" s="1382">
        <f>'KV_9.1.sz.mell'!C58</f>
        <v>10626783</v>
      </c>
      <c r="D58" s="704">
        <v>-7937704</v>
      </c>
      <c r="E58" s="704"/>
      <c r="F58" s="704"/>
      <c r="G58" s="704"/>
      <c r="H58" s="704"/>
      <c r="I58" s="396"/>
      <c r="J58" s="698">
        <f t="shared" si="2"/>
        <v>-7937704</v>
      </c>
      <c r="K58" s="766">
        <f>C58+J58</f>
        <v>2689079</v>
      </c>
    </row>
    <row r="59" spans="1:11" s="1306" customFormat="1" ht="12" customHeight="1" thickBot="1" x14ac:dyDescent="0.25">
      <c r="A59" s="1307" t="s">
        <v>300</v>
      </c>
      <c r="B59" s="1202" t="s">
        <v>298</v>
      </c>
      <c r="C59" s="1383">
        <f>'KV_9.1.sz.mell'!C59</f>
        <v>0</v>
      </c>
      <c r="D59" s="705"/>
      <c r="E59" s="705"/>
      <c r="F59" s="705"/>
      <c r="G59" s="705"/>
      <c r="H59" s="705"/>
      <c r="I59" s="398"/>
      <c r="J59" s="700">
        <f t="shared" si="2"/>
        <v>0</v>
      </c>
      <c r="K59" s="767">
        <f>C59+J59</f>
        <v>0</v>
      </c>
    </row>
    <row r="60" spans="1:11" s="1306" customFormat="1" ht="12" customHeight="1" thickBot="1" x14ac:dyDescent="0.3">
      <c r="A60" s="1220" t="s">
        <v>25</v>
      </c>
      <c r="B60" s="1201" t="s">
        <v>301</v>
      </c>
      <c r="C60" s="706">
        <f>'KV_9.1.sz.mell'!C60</f>
        <v>0</v>
      </c>
      <c r="D60" s="706">
        <f t="shared" ref="D60:K60" si="13">SUM(D61:D63)</f>
        <v>23352346</v>
      </c>
      <c r="E60" s="706">
        <f t="shared" si="13"/>
        <v>0</v>
      </c>
      <c r="F60" s="706">
        <f t="shared" si="13"/>
        <v>0</v>
      </c>
      <c r="G60" s="706">
        <f t="shared" si="13"/>
        <v>0</v>
      </c>
      <c r="H60" s="706">
        <f t="shared" si="13"/>
        <v>0</v>
      </c>
      <c r="I60" s="395">
        <f t="shared" si="13"/>
        <v>0</v>
      </c>
      <c r="J60" s="395">
        <f t="shared" si="13"/>
        <v>23352346</v>
      </c>
      <c r="K60" s="296">
        <f t="shared" si="13"/>
        <v>23352346</v>
      </c>
    </row>
    <row r="61" spans="1:11" s="1306" customFormat="1" ht="12" customHeight="1" x14ac:dyDescent="0.2">
      <c r="A61" s="1304" t="s">
        <v>180</v>
      </c>
      <c r="B61" s="1195" t="s">
        <v>303</v>
      </c>
      <c r="C61" s="1390">
        <f>'KV_9.1.sz.mell'!C61</f>
        <v>0</v>
      </c>
      <c r="D61" s="768"/>
      <c r="E61" s="768"/>
      <c r="F61" s="768"/>
      <c r="G61" s="768"/>
      <c r="H61" s="768"/>
      <c r="I61" s="399"/>
      <c r="J61" s="691">
        <f t="shared" si="2"/>
        <v>0</v>
      </c>
      <c r="K61" s="769">
        <f>C61+J61</f>
        <v>0</v>
      </c>
    </row>
    <row r="62" spans="1:11" s="1306" customFormat="1" ht="12" customHeight="1" x14ac:dyDescent="0.2">
      <c r="A62" s="1305" t="s">
        <v>181</v>
      </c>
      <c r="B62" s="1197" t="s">
        <v>426</v>
      </c>
      <c r="C62" s="1390">
        <f>'KV_9.1.sz.mell'!C62</f>
        <v>0</v>
      </c>
      <c r="D62" s="768"/>
      <c r="E62" s="768"/>
      <c r="F62" s="768"/>
      <c r="G62" s="768"/>
      <c r="H62" s="768"/>
      <c r="I62" s="399"/>
      <c r="J62" s="691">
        <f t="shared" si="2"/>
        <v>0</v>
      </c>
      <c r="K62" s="769">
        <f>C62+J62</f>
        <v>0</v>
      </c>
    </row>
    <row r="63" spans="1:11" s="1306" customFormat="1" ht="12" customHeight="1" x14ac:dyDescent="0.2">
      <c r="A63" s="1305" t="s">
        <v>230</v>
      </c>
      <c r="B63" s="1197" t="s">
        <v>304</v>
      </c>
      <c r="C63" s="1390">
        <f>'KV_9.1.sz.mell'!C63</f>
        <v>0</v>
      </c>
      <c r="D63" s="768">
        <v>23352346</v>
      </c>
      <c r="E63" s="768"/>
      <c r="F63" s="768"/>
      <c r="G63" s="768"/>
      <c r="H63" s="768"/>
      <c r="I63" s="399"/>
      <c r="J63" s="691">
        <f t="shared" si="2"/>
        <v>23352346</v>
      </c>
      <c r="K63" s="769">
        <f>C63+J63</f>
        <v>23352346</v>
      </c>
    </row>
    <row r="64" spans="1:11" s="1306" customFormat="1" ht="12" customHeight="1" thickBot="1" x14ac:dyDescent="0.25">
      <c r="A64" s="1307" t="s">
        <v>302</v>
      </c>
      <c r="B64" s="1202" t="s">
        <v>305</v>
      </c>
      <c r="C64" s="1390">
        <f>'KV_9.1.sz.mell'!C64</f>
        <v>0</v>
      </c>
      <c r="D64" s="768"/>
      <c r="E64" s="768"/>
      <c r="F64" s="768"/>
      <c r="G64" s="768"/>
      <c r="H64" s="768"/>
      <c r="I64" s="399"/>
      <c r="J64" s="691">
        <f t="shared" si="2"/>
        <v>0</v>
      </c>
      <c r="K64" s="769">
        <f>C64+J64</f>
        <v>0</v>
      </c>
    </row>
    <row r="65" spans="1:11" s="1306" customFormat="1" ht="12" customHeight="1" thickBot="1" x14ac:dyDescent="0.3">
      <c r="A65" s="1220" t="s">
        <v>26</v>
      </c>
      <c r="B65" s="1193" t="s">
        <v>306</v>
      </c>
      <c r="C65" s="707">
        <f>'KV_9.1.sz.mell'!C65</f>
        <v>156255493</v>
      </c>
      <c r="D65" s="707">
        <f t="shared" ref="D65:K65" si="14">+D8+D15+D22+D29+D37+D49+D55+D60</f>
        <v>76415753</v>
      </c>
      <c r="E65" s="707">
        <f t="shared" si="14"/>
        <v>0</v>
      </c>
      <c r="F65" s="707">
        <f t="shared" si="14"/>
        <v>0</v>
      </c>
      <c r="G65" s="707">
        <f t="shared" si="14"/>
        <v>0</v>
      </c>
      <c r="H65" s="707">
        <f t="shared" si="14"/>
        <v>0</v>
      </c>
      <c r="I65" s="402">
        <f t="shared" si="14"/>
        <v>0</v>
      </c>
      <c r="J65" s="402">
        <f t="shared" si="14"/>
        <v>76415753</v>
      </c>
      <c r="K65" s="302">
        <f t="shared" si="14"/>
        <v>232671246</v>
      </c>
    </row>
    <row r="66" spans="1:11" s="1306" customFormat="1" ht="12" customHeight="1" thickBot="1" x14ac:dyDescent="0.25">
      <c r="A66" s="1310" t="s">
        <v>393</v>
      </c>
      <c r="B66" s="1201" t="s">
        <v>308</v>
      </c>
      <c r="C66" s="706">
        <f>'KV_9.1.sz.mell'!C66</f>
        <v>0</v>
      </c>
      <c r="D66" s="706">
        <f t="shared" ref="D66:K66" si="15">SUM(D67:D69)</f>
        <v>25102000</v>
      </c>
      <c r="E66" s="706">
        <f t="shared" si="15"/>
        <v>0</v>
      </c>
      <c r="F66" s="706">
        <f t="shared" si="15"/>
        <v>0</v>
      </c>
      <c r="G66" s="706">
        <f t="shared" si="15"/>
        <v>0</v>
      </c>
      <c r="H66" s="706">
        <f t="shared" si="15"/>
        <v>0</v>
      </c>
      <c r="I66" s="395">
        <f t="shared" si="15"/>
        <v>0</v>
      </c>
      <c r="J66" s="395">
        <f t="shared" si="15"/>
        <v>25102000</v>
      </c>
      <c r="K66" s="296">
        <f t="shared" si="15"/>
        <v>25102000</v>
      </c>
    </row>
    <row r="67" spans="1:11" s="1306" customFormat="1" ht="12" customHeight="1" x14ac:dyDescent="0.2">
      <c r="A67" s="1304" t="s">
        <v>336</v>
      </c>
      <c r="B67" s="1195" t="s">
        <v>309</v>
      </c>
      <c r="C67" s="1390">
        <f>'KV_9.1.sz.mell'!C67</f>
        <v>0</v>
      </c>
      <c r="D67" s="768"/>
      <c r="E67" s="768"/>
      <c r="F67" s="768"/>
      <c r="G67" s="768"/>
      <c r="H67" s="768"/>
      <c r="I67" s="399"/>
      <c r="J67" s="691">
        <f>D67+E67+F67+G67+H67+I67</f>
        <v>0</v>
      </c>
      <c r="K67" s="769">
        <f>C67+J67</f>
        <v>0</v>
      </c>
    </row>
    <row r="68" spans="1:11" s="1306" customFormat="1" ht="12" customHeight="1" x14ac:dyDescent="0.2">
      <c r="A68" s="1305" t="s">
        <v>345</v>
      </c>
      <c r="B68" s="1197" t="s">
        <v>310</v>
      </c>
      <c r="C68" s="1390">
        <f>'KV_9.1.sz.mell'!C68</f>
        <v>0</v>
      </c>
      <c r="D68" s="768">
        <v>25102000</v>
      </c>
      <c r="E68" s="768"/>
      <c r="F68" s="768"/>
      <c r="G68" s="768"/>
      <c r="H68" s="768"/>
      <c r="I68" s="399"/>
      <c r="J68" s="691">
        <f>D68+E68+F68+G68+H68+I68</f>
        <v>25102000</v>
      </c>
      <c r="K68" s="769">
        <f>C68+J68</f>
        <v>25102000</v>
      </c>
    </row>
    <row r="69" spans="1:11" s="1306" customFormat="1" ht="12" customHeight="1" thickBot="1" x14ac:dyDescent="0.25">
      <c r="A69" s="1308" t="s">
        <v>346</v>
      </c>
      <c r="B69" s="1311" t="s">
        <v>311</v>
      </c>
      <c r="C69" s="1393">
        <f>'KV_9.1.sz.mell'!C69</f>
        <v>0</v>
      </c>
      <c r="D69" s="775"/>
      <c r="E69" s="775"/>
      <c r="F69" s="775"/>
      <c r="G69" s="775"/>
      <c r="H69" s="775"/>
      <c r="I69" s="687"/>
      <c r="J69" s="688">
        <f>D69+E69+F69+G69+H69+I69</f>
        <v>0</v>
      </c>
      <c r="K69" s="776">
        <f>C69+J69</f>
        <v>0</v>
      </c>
    </row>
    <row r="70" spans="1:11" s="1306" customFormat="1" ht="12" customHeight="1" thickBot="1" x14ac:dyDescent="0.25">
      <c r="A70" s="1310" t="s">
        <v>312</v>
      </c>
      <c r="B70" s="1201" t="s">
        <v>313</v>
      </c>
      <c r="C70" s="395">
        <f>'KV_9.1.sz.mell'!C70</f>
        <v>0</v>
      </c>
      <c r="D70" s="395">
        <f t="shared" ref="D70:K70" si="16">SUM(D71:D74)</f>
        <v>0</v>
      </c>
      <c r="E70" s="395">
        <f t="shared" si="16"/>
        <v>0</v>
      </c>
      <c r="F70" s="395">
        <f t="shared" si="16"/>
        <v>0</v>
      </c>
      <c r="G70" s="395">
        <f t="shared" si="16"/>
        <v>0</v>
      </c>
      <c r="H70" s="395">
        <f t="shared" si="16"/>
        <v>0</v>
      </c>
      <c r="I70" s="395">
        <f t="shared" si="16"/>
        <v>0</v>
      </c>
      <c r="J70" s="395">
        <f t="shared" si="16"/>
        <v>0</v>
      </c>
      <c r="K70" s="296">
        <f t="shared" si="16"/>
        <v>0</v>
      </c>
    </row>
    <row r="71" spans="1:11" s="1306" customFormat="1" ht="12" customHeight="1" x14ac:dyDescent="0.2">
      <c r="A71" s="1304" t="s">
        <v>148</v>
      </c>
      <c r="B71" s="1208" t="s">
        <v>314</v>
      </c>
      <c r="C71" s="691">
        <f>'KV_9.1.sz.mell'!C71</f>
        <v>0</v>
      </c>
      <c r="D71" s="399"/>
      <c r="E71" s="399"/>
      <c r="F71" s="399"/>
      <c r="G71" s="399"/>
      <c r="H71" s="399"/>
      <c r="I71" s="399"/>
      <c r="J71" s="691">
        <f>D71+E71+F71+G71+H71+I71</f>
        <v>0</v>
      </c>
      <c r="K71" s="769">
        <f>C71+J71</f>
        <v>0</v>
      </c>
    </row>
    <row r="72" spans="1:11" s="1306" customFormat="1" ht="12" customHeight="1" x14ac:dyDescent="0.2">
      <c r="A72" s="1305" t="s">
        <v>149</v>
      </c>
      <c r="B72" s="1208" t="s">
        <v>570</v>
      </c>
      <c r="C72" s="691">
        <f>'KV_9.1.sz.mell'!C72</f>
        <v>0</v>
      </c>
      <c r="D72" s="399"/>
      <c r="E72" s="399"/>
      <c r="F72" s="399"/>
      <c r="G72" s="399"/>
      <c r="H72" s="399"/>
      <c r="I72" s="399"/>
      <c r="J72" s="691">
        <f>D72+E72+F72+G72+H72+I72</f>
        <v>0</v>
      </c>
      <c r="K72" s="769">
        <f>C72+J72</f>
        <v>0</v>
      </c>
    </row>
    <row r="73" spans="1:11" s="1306" customFormat="1" ht="12" customHeight="1" x14ac:dyDescent="0.2">
      <c r="A73" s="1305" t="s">
        <v>337</v>
      </c>
      <c r="B73" s="1208" t="s">
        <v>315</v>
      </c>
      <c r="C73" s="691">
        <f>'KV_9.1.sz.mell'!C73</f>
        <v>0</v>
      </c>
      <c r="D73" s="399"/>
      <c r="E73" s="399"/>
      <c r="F73" s="399"/>
      <c r="G73" s="399"/>
      <c r="H73" s="399"/>
      <c r="I73" s="399"/>
      <c r="J73" s="691">
        <f>D73+E73+F73+G73+H73+I73</f>
        <v>0</v>
      </c>
      <c r="K73" s="769">
        <f>C73+J73</f>
        <v>0</v>
      </c>
    </row>
    <row r="74" spans="1:11" s="1306" customFormat="1" ht="12" customHeight="1" thickBot="1" x14ac:dyDescent="0.3">
      <c r="A74" s="1307" t="s">
        <v>338</v>
      </c>
      <c r="B74" s="1209" t="s">
        <v>571</v>
      </c>
      <c r="C74" s="691">
        <f>'KV_9.1.sz.mell'!C74</f>
        <v>0</v>
      </c>
      <c r="D74" s="399"/>
      <c r="E74" s="399"/>
      <c r="F74" s="399"/>
      <c r="G74" s="399"/>
      <c r="H74" s="399"/>
      <c r="I74" s="399"/>
      <c r="J74" s="691">
        <f>D74+E74+F74+G74+H74+I74</f>
        <v>0</v>
      </c>
      <c r="K74" s="769">
        <f>C74+J74</f>
        <v>0</v>
      </c>
    </row>
    <row r="75" spans="1:11" s="1306" customFormat="1" ht="12" customHeight="1" thickBot="1" x14ac:dyDescent="0.25">
      <c r="A75" s="1310" t="s">
        <v>316</v>
      </c>
      <c r="B75" s="1201" t="s">
        <v>317</v>
      </c>
      <c r="C75" s="395">
        <f>'KV_9.1.sz.mell'!C75</f>
        <v>99506649</v>
      </c>
      <c r="D75" s="395">
        <f t="shared" ref="D75:K75" si="17">SUM(D76:D77)</f>
        <v>0</v>
      </c>
      <c r="E75" s="395">
        <f t="shared" si="17"/>
        <v>0</v>
      </c>
      <c r="F75" s="395">
        <f t="shared" si="17"/>
        <v>0</v>
      </c>
      <c r="G75" s="395">
        <f t="shared" si="17"/>
        <v>0</v>
      </c>
      <c r="H75" s="395">
        <f t="shared" si="17"/>
        <v>0</v>
      </c>
      <c r="I75" s="395">
        <f t="shared" si="17"/>
        <v>0</v>
      </c>
      <c r="J75" s="395">
        <f t="shared" si="17"/>
        <v>0</v>
      </c>
      <c r="K75" s="296">
        <f t="shared" si="17"/>
        <v>99506649</v>
      </c>
    </row>
    <row r="76" spans="1:11" s="1306" customFormat="1" ht="12" customHeight="1" x14ac:dyDescent="0.2">
      <c r="A76" s="1304" t="s">
        <v>339</v>
      </c>
      <c r="B76" s="1195" t="s">
        <v>318</v>
      </c>
      <c r="C76" s="691">
        <f>'KV_9.1.sz.mell'!C76</f>
        <v>99506649</v>
      </c>
      <c r="D76" s="399"/>
      <c r="E76" s="399"/>
      <c r="F76" s="399"/>
      <c r="G76" s="399"/>
      <c r="H76" s="399"/>
      <c r="I76" s="399"/>
      <c r="J76" s="691">
        <f>D76+E76+F76+G76+H76+I76</f>
        <v>0</v>
      </c>
      <c r="K76" s="769">
        <f>C76+J76</f>
        <v>99506649</v>
      </c>
    </row>
    <row r="77" spans="1:11" s="1306" customFormat="1" ht="12" customHeight="1" thickBot="1" x14ac:dyDescent="0.25">
      <c r="A77" s="1307" t="s">
        <v>340</v>
      </c>
      <c r="B77" s="1202" t="s">
        <v>319</v>
      </c>
      <c r="C77" s="691">
        <f>'KV_9.1.sz.mell'!C77</f>
        <v>0</v>
      </c>
      <c r="D77" s="399"/>
      <c r="E77" s="399"/>
      <c r="F77" s="399"/>
      <c r="G77" s="399"/>
      <c r="H77" s="399"/>
      <c r="I77" s="399"/>
      <c r="J77" s="691">
        <f>D77+E77+F77+G77+H77+I77</f>
        <v>0</v>
      </c>
      <c r="K77" s="769">
        <f>C77+J77</f>
        <v>0</v>
      </c>
    </row>
    <row r="78" spans="1:11" s="73" customFormat="1" ht="12" customHeight="1" thickBot="1" x14ac:dyDescent="0.25">
      <c r="A78" s="1310" t="s">
        <v>320</v>
      </c>
      <c r="B78" s="1201" t="s">
        <v>321</v>
      </c>
      <c r="C78" s="395">
        <f>'KV_9.1.sz.mell'!C78</f>
        <v>0</v>
      </c>
      <c r="D78" s="395">
        <f t="shared" ref="D78:K78" si="18">SUM(D79:D81)</f>
        <v>2290030</v>
      </c>
      <c r="E78" s="395">
        <f t="shared" si="18"/>
        <v>0</v>
      </c>
      <c r="F78" s="395">
        <f t="shared" si="18"/>
        <v>0</v>
      </c>
      <c r="G78" s="395">
        <f t="shared" si="18"/>
        <v>0</v>
      </c>
      <c r="H78" s="395">
        <f t="shared" si="18"/>
        <v>0</v>
      </c>
      <c r="I78" s="395">
        <f t="shared" si="18"/>
        <v>0</v>
      </c>
      <c r="J78" s="395">
        <f t="shared" si="18"/>
        <v>2290030</v>
      </c>
      <c r="K78" s="296">
        <f t="shared" si="18"/>
        <v>2290030</v>
      </c>
    </row>
    <row r="79" spans="1:11" s="1306" customFormat="1" ht="12" customHeight="1" x14ac:dyDescent="0.2">
      <c r="A79" s="1304" t="s">
        <v>341</v>
      </c>
      <c r="B79" s="1195" t="s">
        <v>322</v>
      </c>
      <c r="C79" s="691">
        <f>'KV_9.1.sz.mell'!C79</f>
        <v>0</v>
      </c>
      <c r="D79" s="399">
        <v>2290030</v>
      </c>
      <c r="E79" s="399"/>
      <c r="F79" s="399"/>
      <c r="G79" s="399"/>
      <c r="H79" s="399"/>
      <c r="I79" s="399"/>
      <c r="J79" s="691">
        <f>D79+E79+F79+G79+H79+I79</f>
        <v>2290030</v>
      </c>
      <c r="K79" s="769">
        <f>C79+J79</f>
        <v>2290030</v>
      </c>
    </row>
    <row r="80" spans="1:11" s="1306" customFormat="1" ht="12" customHeight="1" x14ac:dyDescent="0.2">
      <c r="A80" s="1305" t="s">
        <v>342</v>
      </c>
      <c r="B80" s="1197" t="s">
        <v>323</v>
      </c>
      <c r="C80" s="691">
        <f>'KV_9.1.sz.mell'!C80</f>
        <v>0</v>
      </c>
      <c r="D80" s="399"/>
      <c r="E80" s="399"/>
      <c r="F80" s="399"/>
      <c r="G80" s="399"/>
      <c r="H80" s="399"/>
      <c r="I80" s="399"/>
      <c r="J80" s="691">
        <f>D80+E80+F80+G80+H80+I80</f>
        <v>0</v>
      </c>
      <c r="K80" s="769">
        <f>C80+J80</f>
        <v>0</v>
      </c>
    </row>
    <row r="81" spans="1:11" s="1306" customFormat="1" ht="12" customHeight="1" thickBot="1" x14ac:dyDescent="0.3">
      <c r="A81" s="1307" t="s">
        <v>343</v>
      </c>
      <c r="B81" s="1312" t="s">
        <v>738</v>
      </c>
      <c r="C81" s="691">
        <f>'KV_9.1.sz.mell'!C81</f>
        <v>0</v>
      </c>
      <c r="D81" s="399"/>
      <c r="E81" s="399"/>
      <c r="F81" s="399"/>
      <c r="G81" s="399"/>
      <c r="H81" s="399"/>
      <c r="I81" s="399"/>
      <c r="J81" s="691">
        <f>D81+E81+F81+G81+H81+I81</f>
        <v>0</v>
      </c>
      <c r="K81" s="769">
        <f>C81+J81</f>
        <v>0</v>
      </c>
    </row>
    <row r="82" spans="1:11" s="1306" customFormat="1" ht="12" customHeight="1" thickBot="1" x14ac:dyDescent="0.25">
      <c r="A82" s="1310" t="s">
        <v>324</v>
      </c>
      <c r="B82" s="1201" t="s">
        <v>344</v>
      </c>
      <c r="C82" s="395">
        <f>'KV_9.1.sz.mell'!C82</f>
        <v>0</v>
      </c>
      <c r="D82" s="395">
        <f t="shared" ref="D82:K82" si="19">SUM(D83:D86)</f>
        <v>0</v>
      </c>
      <c r="E82" s="395">
        <f t="shared" si="19"/>
        <v>0</v>
      </c>
      <c r="F82" s="395">
        <f t="shared" si="19"/>
        <v>0</v>
      </c>
      <c r="G82" s="395">
        <f t="shared" si="19"/>
        <v>0</v>
      </c>
      <c r="H82" s="395">
        <f t="shared" si="19"/>
        <v>0</v>
      </c>
      <c r="I82" s="395">
        <f t="shared" si="19"/>
        <v>0</v>
      </c>
      <c r="J82" s="395">
        <f t="shared" si="19"/>
        <v>0</v>
      </c>
      <c r="K82" s="296">
        <f t="shared" si="19"/>
        <v>0</v>
      </c>
    </row>
    <row r="83" spans="1:11" s="1306" customFormat="1" ht="12" customHeight="1" x14ac:dyDescent="0.2">
      <c r="A83" s="1313" t="s">
        <v>325</v>
      </c>
      <c r="B83" s="1195" t="s">
        <v>326</v>
      </c>
      <c r="C83" s="691">
        <f>'KV_9.1.sz.mell'!C83</f>
        <v>0</v>
      </c>
      <c r="D83" s="399"/>
      <c r="E83" s="399"/>
      <c r="F83" s="399"/>
      <c r="G83" s="399"/>
      <c r="H83" s="399"/>
      <c r="I83" s="399"/>
      <c r="J83" s="691">
        <f t="shared" ref="J83:J88" si="20">D83+E83+F83+G83+H83+I83</f>
        <v>0</v>
      </c>
      <c r="K83" s="769">
        <f t="shared" ref="K83:K88" si="21">C83+J83</f>
        <v>0</v>
      </c>
    </row>
    <row r="84" spans="1:11" s="1306" customFormat="1" ht="12" customHeight="1" x14ac:dyDescent="0.2">
      <c r="A84" s="1314" t="s">
        <v>327</v>
      </c>
      <c r="B84" s="1197" t="s">
        <v>328</v>
      </c>
      <c r="C84" s="691">
        <f>'KV_9.1.sz.mell'!C84</f>
        <v>0</v>
      </c>
      <c r="D84" s="399"/>
      <c r="E84" s="399"/>
      <c r="F84" s="399"/>
      <c r="G84" s="399"/>
      <c r="H84" s="399"/>
      <c r="I84" s="399"/>
      <c r="J84" s="691">
        <f t="shared" si="20"/>
        <v>0</v>
      </c>
      <c r="K84" s="769">
        <f t="shared" si="21"/>
        <v>0</v>
      </c>
    </row>
    <row r="85" spans="1:11" s="1306" customFormat="1" ht="12" customHeight="1" x14ac:dyDescent="0.2">
      <c r="A85" s="1314" t="s">
        <v>329</v>
      </c>
      <c r="B85" s="1197" t="s">
        <v>330</v>
      </c>
      <c r="C85" s="691">
        <f>'KV_9.1.sz.mell'!C85</f>
        <v>0</v>
      </c>
      <c r="D85" s="399"/>
      <c r="E85" s="399"/>
      <c r="F85" s="399"/>
      <c r="G85" s="399"/>
      <c r="H85" s="399"/>
      <c r="I85" s="399"/>
      <c r="J85" s="691">
        <f t="shared" si="20"/>
        <v>0</v>
      </c>
      <c r="K85" s="769">
        <f t="shared" si="21"/>
        <v>0</v>
      </c>
    </row>
    <row r="86" spans="1:11" s="73" customFormat="1" ht="12" customHeight="1" thickBot="1" x14ac:dyDescent="0.25">
      <c r="A86" s="1315" t="s">
        <v>331</v>
      </c>
      <c r="B86" s="1202" t="s">
        <v>332</v>
      </c>
      <c r="C86" s="691">
        <f>'KV_9.1.sz.mell'!C86</f>
        <v>0</v>
      </c>
      <c r="D86" s="399"/>
      <c r="E86" s="399"/>
      <c r="F86" s="399"/>
      <c r="G86" s="399"/>
      <c r="H86" s="399"/>
      <c r="I86" s="399"/>
      <c r="J86" s="691">
        <f t="shared" si="20"/>
        <v>0</v>
      </c>
      <c r="K86" s="769">
        <f t="shared" si="21"/>
        <v>0</v>
      </c>
    </row>
    <row r="87" spans="1:11" s="73" customFormat="1" ht="12" customHeight="1" thickBot="1" x14ac:dyDescent="0.25">
      <c r="A87" s="1310" t="s">
        <v>333</v>
      </c>
      <c r="B87" s="1201" t="s">
        <v>474</v>
      </c>
      <c r="C87" s="395">
        <f>'KV_9.1.sz.mell'!C87</f>
        <v>0</v>
      </c>
      <c r="D87" s="462"/>
      <c r="E87" s="462"/>
      <c r="F87" s="462"/>
      <c r="G87" s="462"/>
      <c r="H87" s="462"/>
      <c r="I87" s="462"/>
      <c r="J87" s="395">
        <f t="shared" si="20"/>
        <v>0</v>
      </c>
      <c r="K87" s="296">
        <f t="shared" si="21"/>
        <v>0</v>
      </c>
    </row>
    <row r="88" spans="1:11" s="73" customFormat="1" ht="12" customHeight="1" thickBot="1" x14ac:dyDescent="0.25">
      <c r="A88" s="1310" t="s">
        <v>506</v>
      </c>
      <c r="B88" s="1201" t="s">
        <v>334</v>
      </c>
      <c r="C88" s="395">
        <f>'KV_9.1.sz.mell'!C88</f>
        <v>0</v>
      </c>
      <c r="D88" s="462"/>
      <c r="E88" s="462"/>
      <c r="F88" s="462"/>
      <c r="G88" s="462"/>
      <c r="H88" s="462"/>
      <c r="I88" s="462"/>
      <c r="J88" s="395">
        <f t="shared" si="20"/>
        <v>0</v>
      </c>
      <c r="K88" s="296">
        <f t="shared" si="21"/>
        <v>0</v>
      </c>
    </row>
    <row r="89" spans="1:11" s="73" customFormat="1" ht="12" customHeight="1" thickBot="1" x14ac:dyDescent="0.25">
      <c r="A89" s="1310" t="s">
        <v>507</v>
      </c>
      <c r="B89" s="1201" t="s">
        <v>477</v>
      </c>
      <c r="C89" s="402">
        <f>'KV_9.1.sz.mell'!C89</f>
        <v>99506649</v>
      </c>
      <c r="D89" s="402">
        <f t="shared" ref="D89:K89" si="22">+D66+D70+D75+D78+D82+D88+D87</f>
        <v>27392030</v>
      </c>
      <c r="E89" s="402">
        <f t="shared" si="22"/>
        <v>0</v>
      </c>
      <c r="F89" s="402">
        <f t="shared" si="22"/>
        <v>0</v>
      </c>
      <c r="G89" s="402">
        <f t="shared" si="22"/>
        <v>0</v>
      </c>
      <c r="H89" s="402">
        <f t="shared" si="22"/>
        <v>0</v>
      </c>
      <c r="I89" s="402">
        <f t="shared" si="22"/>
        <v>0</v>
      </c>
      <c r="J89" s="402">
        <f t="shared" si="22"/>
        <v>27392030</v>
      </c>
      <c r="K89" s="302">
        <f t="shared" si="22"/>
        <v>126898679</v>
      </c>
    </row>
    <row r="90" spans="1:11" s="73" customFormat="1" ht="12" customHeight="1" thickBot="1" x14ac:dyDescent="0.25">
      <c r="A90" s="1316" t="s">
        <v>508</v>
      </c>
      <c r="B90" s="1214" t="s">
        <v>509</v>
      </c>
      <c r="C90" s="402">
        <f>'KV_9.1.sz.mell'!C90</f>
        <v>255762142</v>
      </c>
      <c r="D90" s="402">
        <f t="shared" ref="D90:K90" si="23">+D65+D89</f>
        <v>103807783</v>
      </c>
      <c r="E90" s="402">
        <f t="shared" si="23"/>
        <v>0</v>
      </c>
      <c r="F90" s="402">
        <f t="shared" si="23"/>
        <v>0</v>
      </c>
      <c r="G90" s="402">
        <f t="shared" si="23"/>
        <v>0</v>
      </c>
      <c r="H90" s="402">
        <f t="shared" si="23"/>
        <v>0</v>
      </c>
      <c r="I90" s="402">
        <f t="shared" si="23"/>
        <v>0</v>
      </c>
      <c r="J90" s="402">
        <f t="shared" si="23"/>
        <v>103807783</v>
      </c>
      <c r="K90" s="302">
        <f t="shared" si="23"/>
        <v>359569925</v>
      </c>
    </row>
    <row r="91" spans="1:11" s="1306" customFormat="1" ht="15.15" customHeight="1" thickBot="1" x14ac:dyDescent="0.3">
      <c r="A91" s="1317"/>
      <c r="B91" s="1318"/>
      <c r="C91" s="361"/>
      <c r="D91" s="361"/>
      <c r="E91" s="361"/>
      <c r="F91" s="361"/>
      <c r="G91" s="361"/>
    </row>
    <row r="92" spans="1:11" s="1303" customFormat="1" ht="16.5" customHeight="1" thickBot="1" x14ac:dyDescent="0.3">
      <c r="A92" s="1682" t="s">
        <v>56</v>
      </c>
      <c r="B92" s="1683"/>
      <c r="C92" s="1683"/>
      <c r="D92" s="1683"/>
      <c r="E92" s="1683"/>
      <c r="F92" s="1683"/>
      <c r="G92" s="1683"/>
      <c r="H92" s="1683"/>
      <c r="I92" s="1683"/>
      <c r="J92" s="1683"/>
      <c r="K92" s="1684"/>
    </row>
    <row r="93" spans="1:11" s="1319" customFormat="1" ht="12" customHeight="1" thickBot="1" x14ac:dyDescent="0.3">
      <c r="A93" s="1190" t="s">
        <v>18</v>
      </c>
      <c r="B93" s="1222" t="s">
        <v>513</v>
      </c>
      <c r="C93" s="778">
        <f>'KV_9.1.sz.mell'!C93</f>
        <v>104762517</v>
      </c>
      <c r="D93" s="778">
        <f t="shared" ref="D93:K93" si="24">+D94+D95+D96+D97+D98+D111</f>
        <v>393657</v>
      </c>
      <c r="E93" s="778">
        <f t="shared" si="24"/>
        <v>0</v>
      </c>
      <c r="F93" s="778">
        <f t="shared" si="24"/>
        <v>0</v>
      </c>
      <c r="G93" s="778">
        <f t="shared" si="24"/>
        <v>0</v>
      </c>
      <c r="H93" s="778">
        <f t="shared" si="24"/>
        <v>0</v>
      </c>
      <c r="I93" s="394">
        <f t="shared" si="24"/>
        <v>0</v>
      </c>
      <c r="J93" s="394">
        <f t="shared" si="24"/>
        <v>393657</v>
      </c>
      <c r="K93" s="295">
        <f t="shared" si="24"/>
        <v>105156174</v>
      </c>
    </row>
    <row r="94" spans="1:11" ht="12" customHeight="1" x14ac:dyDescent="0.25">
      <c r="A94" s="1320" t="s">
        <v>97</v>
      </c>
      <c r="B94" s="1170" t="s">
        <v>49</v>
      </c>
      <c r="C94" s="1394">
        <f>'KV_9.1.sz.mell'!C94</f>
        <v>31476574</v>
      </c>
      <c r="D94" s="779">
        <v>1079771</v>
      </c>
      <c r="E94" s="779"/>
      <c r="F94" s="779"/>
      <c r="G94" s="779"/>
      <c r="H94" s="779"/>
      <c r="I94" s="494"/>
      <c r="J94" s="696">
        <f t="shared" ref="J94:J113" si="25">D94+E94+F94+G94+H94+I94</f>
        <v>1079771</v>
      </c>
      <c r="K94" s="780">
        <f t="shared" ref="K94:K113" si="26">C94+J94</f>
        <v>32556345</v>
      </c>
    </row>
    <row r="95" spans="1:11" ht="12" customHeight="1" x14ac:dyDescent="0.25">
      <c r="A95" s="1305" t="s">
        <v>98</v>
      </c>
      <c r="B95" s="1172" t="s">
        <v>182</v>
      </c>
      <c r="C95" s="698">
        <f>'KV_9.1.sz.mell'!C95</f>
        <v>5289542</v>
      </c>
      <c r="D95" s="396">
        <v>62051</v>
      </c>
      <c r="E95" s="396"/>
      <c r="F95" s="396"/>
      <c r="G95" s="396"/>
      <c r="H95" s="396"/>
      <c r="I95" s="396"/>
      <c r="J95" s="698">
        <f t="shared" si="25"/>
        <v>62051</v>
      </c>
      <c r="K95" s="766">
        <f t="shared" si="26"/>
        <v>5351593</v>
      </c>
    </row>
    <row r="96" spans="1:11" ht="12" customHeight="1" x14ac:dyDescent="0.25">
      <c r="A96" s="1305" t="s">
        <v>99</v>
      </c>
      <c r="B96" s="1172" t="s">
        <v>139</v>
      </c>
      <c r="C96" s="700">
        <f>'KV_9.1.sz.mell'!C96</f>
        <v>63210621</v>
      </c>
      <c r="D96" s="398">
        <v>-1708348</v>
      </c>
      <c r="E96" s="398"/>
      <c r="F96" s="398"/>
      <c r="G96" s="398"/>
      <c r="H96" s="396"/>
      <c r="I96" s="398"/>
      <c r="J96" s="700">
        <f t="shared" si="25"/>
        <v>-1708348</v>
      </c>
      <c r="K96" s="767">
        <f t="shared" si="26"/>
        <v>61502273</v>
      </c>
    </row>
    <row r="97" spans="1:11" ht="12" customHeight="1" x14ac:dyDescent="0.25">
      <c r="A97" s="1305" t="s">
        <v>100</v>
      </c>
      <c r="B97" s="1224" t="s">
        <v>183</v>
      </c>
      <c r="C97" s="700">
        <f>'KV_9.1.sz.mell'!C97</f>
        <v>700000</v>
      </c>
      <c r="D97" s="398">
        <v>280000</v>
      </c>
      <c r="E97" s="398"/>
      <c r="F97" s="398"/>
      <c r="G97" s="398"/>
      <c r="H97" s="398"/>
      <c r="I97" s="398"/>
      <c r="J97" s="700">
        <f t="shared" si="25"/>
        <v>280000</v>
      </c>
      <c r="K97" s="767">
        <f t="shared" si="26"/>
        <v>980000</v>
      </c>
    </row>
    <row r="98" spans="1:11" ht="12" customHeight="1" x14ac:dyDescent="0.25">
      <c r="A98" s="1305" t="s">
        <v>111</v>
      </c>
      <c r="B98" s="1225" t="s">
        <v>184</v>
      </c>
      <c r="C98" s="700">
        <f>'KV_9.1.sz.mell'!C98</f>
        <v>4085780</v>
      </c>
      <c r="D98" s="398">
        <v>680183</v>
      </c>
      <c r="E98" s="398"/>
      <c r="F98" s="398"/>
      <c r="G98" s="398"/>
      <c r="H98" s="398"/>
      <c r="I98" s="398"/>
      <c r="J98" s="700">
        <f t="shared" si="25"/>
        <v>680183</v>
      </c>
      <c r="K98" s="767">
        <f t="shared" si="26"/>
        <v>4765963</v>
      </c>
    </row>
    <row r="99" spans="1:11" ht="12" customHeight="1" x14ac:dyDescent="0.25">
      <c r="A99" s="1305" t="s">
        <v>101</v>
      </c>
      <c r="B99" s="1172" t="s">
        <v>510</v>
      </c>
      <c r="C99" s="700">
        <f>'KV_9.1.sz.mell'!C99</f>
        <v>146100</v>
      </c>
      <c r="D99" s="398">
        <v>1520</v>
      </c>
      <c r="E99" s="398"/>
      <c r="F99" s="398"/>
      <c r="G99" s="398"/>
      <c r="H99" s="398"/>
      <c r="I99" s="398"/>
      <c r="J99" s="700">
        <f t="shared" si="25"/>
        <v>1520</v>
      </c>
      <c r="K99" s="767">
        <f t="shared" si="26"/>
        <v>147620</v>
      </c>
    </row>
    <row r="100" spans="1:11" ht="12" customHeight="1" x14ac:dyDescent="0.2">
      <c r="A100" s="1305" t="s">
        <v>102</v>
      </c>
      <c r="B100" s="1227" t="s">
        <v>440</v>
      </c>
      <c r="C100" s="700">
        <f>'KV_9.1.sz.mell'!C100</f>
        <v>0</v>
      </c>
      <c r="D100" s="398"/>
      <c r="E100" s="398"/>
      <c r="F100" s="398"/>
      <c r="G100" s="398"/>
      <c r="H100" s="398"/>
      <c r="I100" s="398"/>
      <c r="J100" s="700">
        <f t="shared" si="25"/>
        <v>0</v>
      </c>
      <c r="K100" s="767">
        <f t="shared" si="26"/>
        <v>0</v>
      </c>
    </row>
    <row r="101" spans="1:11" ht="12" customHeight="1" x14ac:dyDescent="0.2">
      <c r="A101" s="1305" t="s">
        <v>112</v>
      </c>
      <c r="B101" s="1227" t="s">
        <v>439</v>
      </c>
      <c r="C101" s="700">
        <f>'KV_9.1.sz.mell'!C101</f>
        <v>0</v>
      </c>
      <c r="D101" s="398"/>
      <c r="E101" s="398"/>
      <c r="F101" s="398"/>
      <c r="G101" s="398"/>
      <c r="H101" s="398"/>
      <c r="I101" s="398"/>
      <c r="J101" s="700">
        <f t="shared" si="25"/>
        <v>0</v>
      </c>
      <c r="K101" s="767">
        <f t="shared" si="26"/>
        <v>0</v>
      </c>
    </row>
    <row r="102" spans="1:11" ht="12" customHeight="1" x14ac:dyDescent="0.2">
      <c r="A102" s="1305" t="s">
        <v>113</v>
      </c>
      <c r="B102" s="1227" t="s">
        <v>350</v>
      </c>
      <c r="C102" s="700">
        <f>'KV_9.1.sz.mell'!C102</f>
        <v>0</v>
      </c>
      <c r="D102" s="398"/>
      <c r="E102" s="398"/>
      <c r="F102" s="398"/>
      <c r="G102" s="398"/>
      <c r="H102" s="398"/>
      <c r="I102" s="398"/>
      <c r="J102" s="700">
        <f t="shared" si="25"/>
        <v>0</v>
      </c>
      <c r="K102" s="767">
        <f t="shared" si="26"/>
        <v>0</v>
      </c>
    </row>
    <row r="103" spans="1:11" ht="12" customHeight="1" x14ac:dyDescent="0.25">
      <c r="A103" s="1305" t="s">
        <v>114</v>
      </c>
      <c r="B103" s="1228" t="s">
        <v>351</v>
      </c>
      <c r="C103" s="700">
        <f>'KV_9.1.sz.mell'!C103</f>
        <v>0</v>
      </c>
      <c r="D103" s="398"/>
      <c r="E103" s="398"/>
      <c r="F103" s="398"/>
      <c r="G103" s="398"/>
      <c r="H103" s="398"/>
      <c r="I103" s="398"/>
      <c r="J103" s="700">
        <f t="shared" si="25"/>
        <v>0</v>
      </c>
      <c r="K103" s="767">
        <f t="shared" si="26"/>
        <v>0</v>
      </c>
    </row>
    <row r="104" spans="1:11" ht="12" customHeight="1" x14ac:dyDescent="0.25">
      <c r="A104" s="1305" t="s">
        <v>115</v>
      </c>
      <c r="B104" s="1228" t="s">
        <v>352</v>
      </c>
      <c r="C104" s="700">
        <f>'KV_9.1.sz.mell'!C104</f>
        <v>0</v>
      </c>
      <c r="D104" s="398"/>
      <c r="E104" s="398"/>
      <c r="F104" s="398"/>
      <c r="G104" s="398"/>
      <c r="H104" s="398"/>
      <c r="I104" s="398"/>
      <c r="J104" s="700">
        <f t="shared" si="25"/>
        <v>0</v>
      </c>
      <c r="K104" s="767">
        <f t="shared" si="26"/>
        <v>0</v>
      </c>
    </row>
    <row r="105" spans="1:11" ht="12" customHeight="1" x14ac:dyDescent="0.2">
      <c r="A105" s="1305" t="s">
        <v>117</v>
      </c>
      <c r="B105" s="1227" t="s">
        <v>353</v>
      </c>
      <c r="C105" s="700">
        <f>'KV_9.1.sz.mell'!C105</f>
        <v>2557680</v>
      </c>
      <c r="D105" s="398">
        <v>280663</v>
      </c>
      <c r="E105" s="398"/>
      <c r="F105" s="398"/>
      <c r="G105" s="398"/>
      <c r="H105" s="398"/>
      <c r="I105" s="398"/>
      <c r="J105" s="700">
        <f t="shared" si="25"/>
        <v>280663</v>
      </c>
      <c r="K105" s="767">
        <f t="shared" si="26"/>
        <v>2838343</v>
      </c>
    </row>
    <row r="106" spans="1:11" ht="12" customHeight="1" x14ac:dyDescent="0.2">
      <c r="A106" s="1305" t="s">
        <v>185</v>
      </c>
      <c r="B106" s="1227" t="s">
        <v>354</v>
      </c>
      <c r="C106" s="700">
        <f>'KV_9.1.sz.mell'!C106</f>
        <v>0</v>
      </c>
      <c r="D106" s="398"/>
      <c r="E106" s="398"/>
      <c r="F106" s="398"/>
      <c r="G106" s="398"/>
      <c r="H106" s="398"/>
      <c r="I106" s="398"/>
      <c r="J106" s="700">
        <f t="shared" si="25"/>
        <v>0</v>
      </c>
      <c r="K106" s="767">
        <f t="shared" si="26"/>
        <v>0</v>
      </c>
    </row>
    <row r="107" spans="1:11" ht="12" customHeight="1" x14ac:dyDescent="0.25">
      <c r="A107" s="1305" t="s">
        <v>348</v>
      </c>
      <c r="B107" s="1228" t="s">
        <v>355</v>
      </c>
      <c r="C107" s="700">
        <f>'KV_9.1.sz.mell'!C107</f>
        <v>0</v>
      </c>
      <c r="D107" s="398">
        <v>398000</v>
      </c>
      <c r="E107" s="398"/>
      <c r="F107" s="398"/>
      <c r="G107" s="398"/>
      <c r="H107" s="398"/>
      <c r="I107" s="398"/>
      <c r="J107" s="700">
        <f t="shared" si="25"/>
        <v>398000</v>
      </c>
      <c r="K107" s="767">
        <f t="shared" si="26"/>
        <v>398000</v>
      </c>
    </row>
    <row r="108" spans="1:11" ht="12" customHeight="1" x14ac:dyDescent="0.25">
      <c r="A108" s="1321" t="s">
        <v>349</v>
      </c>
      <c r="B108" s="1226" t="s">
        <v>356</v>
      </c>
      <c r="C108" s="700">
        <f>'KV_9.1.sz.mell'!C108</f>
        <v>0</v>
      </c>
      <c r="D108" s="398"/>
      <c r="E108" s="398"/>
      <c r="F108" s="398"/>
      <c r="G108" s="398"/>
      <c r="H108" s="398"/>
      <c r="I108" s="398"/>
      <c r="J108" s="700">
        <f t="shared" si="25"/>
        <v>0</v>
      </c>
      <c r="K108" s="767">
        <f t="shared" si="26"/>
        <v>0</v>
      </c>
    </row>
    <row r="109" spans="1:11" ht="12" customHeight="1" x14ac:dyDescent="0.25">
      <c r="A109" s="1305" t="s">
        <v>437</v>
      </c>
      <c r="B109" s="1226" t="s">
        <v>357</v>
      </c>
      <c r="C109" s="700">
        <f>'KV_9.1.sz.mell'!C109</f>
        <v>0</v>
      </c>
      <c r="D109" s="398"/>
      <c r="E109" s="398"/>
      <c r="F109" s="398"/>
      <c r="G109" s="398"/>
      <c r="H109" s="398"/>
      <c r="I109" s="398"/>
      <c r="J109" s="700">
        <f t="shared" si="25"/>
        <v>0</v>
      </c>
      <c r="K109" s="767">
        <f t="shared" si="26"/>
        <v>0</v>
      </c>
    </row>
    <row r="110" spans="1:11" ht="12" customHeight="1" x14ac:dyDescent="0.25">
      <c r="A110" s="1305" t="s">
        <v>438</v>
      </c>
      <c r="B110" s="1228" t="s">
        <v>358</v>
      </c>
      <c r="C110" s="698">
        <f>'KV_9.1.sz.mell'!C110</f>
        <v>1382000</v>
      </c>
      <c r="D110" s="396"/>
      <c r="E110" s="396"/>
      <c r="F110" s="396"/>
      <c r="G110" s="396"/>
      <c r="H110" s="396"/>
      <c r="I110" s="396"/>
      <c r="J110" s="698">
        <f t="shared" si="25"/>
        <v>0</v>
      </c>
      <c r="K110" s="766">
        <f t="shared" si="26"/>
        <v>1382000</v>
      </c>
    </row>
    <row r="111" spans="1:11" ht="12" customHeight="1" x14ac:dyDescent="0.25">
      <c r="A111" s="1305" t="s">
        <v>442</v>
      </c>
      <c r="B111" s="1224" t="s">
        <v>50</v>
      </c>
      <c r="C111" s="698">
        <f>'KV_9.1.sz.mell'!C111</f>
        <v>0</v>
      </c>
      <c r="D111" s="396"/>
      <c r="E111" s="396"/>
      <c r="F111" s="396"/>
      <c r="G111" s="396"/>
      <c r="H111" s="396"/>
      <c r="I111" s="396"/>
      <c r="J111" s="698">
        <f t="shared" si="25"/>
        <v>0</v>
      </c>
      <c r="K111" s="766">
        <f t="shared" si="26"/>
        <v>0</v>
      </c>
    </row>
    <row r="112" spans="1:11" ht="12" customHeight="1" x14ac:dyDescent="0.25">
      <c r="A112" s="1307" t="s">
        <v>443</v>
      </c>
      <c r="B112" s="1172" t="s">
        <v>511</v>
      </c>
      <c r="C112" s="700">
        <f>'KV_9.1.sz.mell'!C112</f>
        <v>0</v>
      </c>
      <c r="D112" s="398"/>
      <c r="E112" s="398"/>
      <c r="F112" s="398"/>
      <c r="G112" s="398"/>
      <c r="H112" s="398"/>
      <c r="I112" s="398"/>
      <c r="J112" s="700">
        <f t="shared" si="25"/>
        <v>0</v>
      </c>
      <c r="K112" s="767">
        <f t="shared" si="26"/>
        <v>0</v>
      </c>
    </row>
    <row r="113" spans="1:11" ht="12" customHeight="1" thickBot="1" x14ac:dyDescent="0.3">
      <c r="A113" s="1308" t="s">
        <v>444</v>
      </c>
      <c r="B113" s="1322" t="s">
        <v>512</v>
      </c>
      <c r="C113" s="702">
        <f>'KV_9.1.sz.mell'!C113</f>
        <v>0</v>
      </c>
      <c r="D113" s="495"/>
      <c r="E113" s="495"/>
      <c r="F113" s="495"/>
      <c r="G113" s="495"/>
      <c r="H113" s="495"/>
      <c r="I113" s="495"/>
      <c r="J113" s="702">
        <f t="shared" si="25"/>
        <v>0</v>
      </c>
      <c r="K113" s="781">
        <f t="shared" si="26"/>
        <v>0</v>
      </c>
    </row>
    <row r="114" spans="1:11" ht="12" customHeight="1" thickBot="1" x14ac:dyDescent="0.3">
      <c r="A114" s="1220" t="s">
        <v>19</v>
      </c>
      <c r="B114" s="1268" t="s">
        <v>359</v>
      </c>
      <c r="C114" s="395">
        <f>'KV_9.1.sz.mell'!C114</f>
        <v>102840261</v>
      </c>
      <c r="D114" s="395">
        <f t="shared" ref="D114:K114" si="27">+D115+D117+D119</f>
        <v>74366442</v>
      </c>
      <c r="E114" s="395">
        <f t="shared" si="27"/>
        <v>0</v>
      </c>
      <c r="F114" s="395">
        <f t="shared" si="27"/>
        <v>0</v>
      </c>
      <c r="G114" s="395">
        <f t="shared" si="27"/>
        <v>0</v>
      </c>
      <c r="H114" s="395">
        <f t="shared" si="27"/>
        <v>0</v>
      </c>
      <c r="I114" s="395">
        <f t="shared" si="27"/>
        <v>0</v>
      </c>
      <c r="J114" s="395">
        <f t="shared" si="27"/>
        <v>74366442</v>
      </c>
      <c r="K114" s="296">
        <f t="shared" si="27"/>
        <v>177206703</v>
      </c>
    </row>
    <row r="115" spans="1:11" ht="12" customHeight="1" x14ac:dyDescent="0.25">
      <c r="A115" s="1304" t="s">
        <v>103</v>
      </c>
      <c r="B115" s="1172" t="s">
        <v>229</v>
      </c>
      <c r="C115" s="680">
        <f>'KV_9.1.sz.mell'!C115</f>
        <v>78096049</v>
      </c>
      <c r="D115" s="397">
        <v>38969082</v>
      </c>
      <c r="E115" s="397"/>
      <c r="F115" s="397"/>
      <c r="G115" s="397"/>
      <c r="H115" s="397"/>
      <c r="I115" s="397"/>
      <c r="J115" s="680">
        <f t="shared" ref="J115:J127" si="28">D115+E115+F115+G115+H115+I115</f>
        <v>38969082</v>
      </c>
      <c r="K115" s="408">
        <f t="shared" ref="K115:K127" si="29">C115+J115</f>
        <v>117065131</v>
      </c>
    </row>
    <row r="116" spans="1:11" ht="12" customHeight="1" x14ac:dyDescent="0.25">
      <c r="A116" s="1304" t="s">
        <v>104</v>
      </c>
      <c r="B116" s="1177" t="s">
        <v>363</v>
      </c>
      <c r="C116" s="680">
        <f>'KV_9.1.sz.mell'!C116</f>
        <v>0</v>
      </c>
      <c r="D116" s="397"/>
      <c r="E116" s="397"/>
      <c r="F116" s="397"/>
      <c r="G116" s="397"/>
      <c r="H116" s="397"/>
      <c r="I116" s="397"/>
      <c r="J116" s="680">
        <f t="shared" si="28"/>
        <v>0</v>
      </c>
      <c r="K116" s="408">
        <f t="shared" si="29"/>
        <v>0</v>
      </c>
    </row>
    <row r="117" spans="1:11" ht="12" customHeight="1" x14ac:dyDescent="0.25">
      <c r="A117" s="1304" t="s">
        <v>105</v>
      </c>
      <c r="B117" s="1177" t="s">
        <v>186</v>
      </c>
      <c r="C117" s="698">
        <f>'KV_9.1.sz.mell'!C117</f>
        <v>24744212</v>
      </c>
      <c r="D117" s="396">
        <v>35333360</v>
      </c>
      <c r="E117" s="396"/>
      <c r="F117" s="396"/>
      <c r="G117" s="396"/>
      <c r="H117" s="396"/>
      <c r="I117" s="396"/>
      <c r="J117" s="698">
        <f t="shared" si="28"/>
        <v>35333360</v>
      </c>
      <c r="K117" s="766">
        <f t="shared" si="29"/>
        <v>60077572</v>
      </c>
    </row>
    <row r="118" spans="1:11" ht="12" customHeight="1" x14ac:dyDescent="0.25">
      <c r="A118" s="1304" t="s">
        <v>106</v>
      </c>
      <c r="B118" s="1177" t="s">
        <v>364</v>
      </c>
      <c r="C118" s="698">
        <f>'KV_9.1.sz.mell'!C118</f>
        <v>0</v>
      </c>
      <c r="D118" s="396"/>
      <c r="E118" s="396"/>
      <c r="F118" s="396"/>
      <c r="G118" s="396"/>
      <c r="H118" s="396"/>
      <c r="I118" s="396"/>
      <c r="J118" s="698">
        <f t="shared" si="28"/>
        <v>0</v>
      </c>
      <c r="K118" s="766">
        <f t="shared" si="29"/>
        <v>0</v>
      </c>
    </row>
    <row r="119" spans="1:11" ht="12" customHeight="1" x14ac:dyDescent="0.25">
      <c r="A119" s="1304" t="s">
        <v>107</v>
      </c>
      <c r="B119" s="1200" t="s">
        <v>231</v>
      </c>
      <c r="C119" s="698">
        <f>'KV_9.1.sz.mell'!C119</f>
        <v>0</v>
      </c>
      <c r="D119" s="396">
        <v>64000</v>
      </c>
      <c r="E119" s="396"/>
      <c r="F119" s="396"/>
      <c r="G119" s="396"/>
      <c r="H119" s="396"/>
      <c r="I119" s="396"/>
      <c r="J119" s="698">
        <f t="shared" si="28"/>
        <v>64000</v>
      </c>
      <c r="K119" s="766">
        <f t="shared" si="29"/>
        <v>64000</v>
      </c>
    </row>
    <row r="120" spans="1:11" ht="12" customHeight="1" x14ac:dyDescent="0.25">
      <c r="A120" s="1304" t="s">
        <v>116</v>
      </c>
      <c r="B120" s="1198" t="s">
        <v>427</v>
      </c>
      <c r="C120" s="698">
        <f>'KV_9.1.sz.mell'!C120</f>
        <v>0</v>
      </c>
      <c r="D120" s="396"/>
      <c r="E120" s="396"/>
      <c r="F120" s="396"/>
      <c r="G120" s="396"/>
      <c r="H120" s="396"/>
      <c r="I120" s="396"/>
      <c r="J120" s="698">
        <f t="shared" si="28"/>
        <v>0</v>
      </c>
      <c r="K120" s="766">
        <f t="shared" si="29"/>
        <v>0</v>
      </c>
    </row>
    <row r="121" spans="1:11" ht="12" customHeight="1" x14ac:dyDescent="0.25">
      <c r="A121" s="1304" t="s">
        <v>118</v>
      </c>
      <c r="B121" s="1231" t="s">
        <v>369</v>
      </c>
      <c r="C121" s="698">
        <f>'KV_9.1.sz.mell'!C121</f>
        <v>0</v>
      </c>
      <c r="D121" s="396"/>
      <c r="E121" s="396"/>
      <c r="F121" s="396"/>
      <c r="G121" s="396"/>
      <c r="H121" s="396"/>
      <c r="I121" s="396"/>
      <c r="J121" s="698">
        <f t="shared" si="28"/>
        <v>0</v>
      </c>
      <c r="K121" s="766">
        <f t="shared" si="29"/>
        <v>0</v>
      </c>
    </row>
    <row r="122" spans="1:11" ht="12" customHeight="1" x14ac:dyDescent="0.25">
      <c r="A122" s="1304" t="s">
        <v>187</v>
      </c>
      <c r="B122" s="1228" t="s">
        <v>352</v>
      </c>
      <c r="C122" s="698">
        <f>'KV_9.1.sz.mell'!C122</f>
        <v>0</v>
      </c>
      <c r="D122" s="396"/>
      <c r="E122" s="396"/>
      <c r="F122" s="396"/>
      <c r="G122" s="396"/>
      <c r="H122" s="396"/>
      <c r="I122" s="396"/>
      <c r="J122" s="698">
        <f t="shared" si="28"/>
        <v>0</v>
      </c>
      <c r="K122" s="766">
        <f t="shared" si="29"/>
        <v>0</v>
      </c>
    </row>
    <row r="123" spans="1:11" ht="12" customHeight="1" x14ac:dyDescent="0.25">
      <c r="A123" s="1304" t="s">
        <v>188</v>
      </c>
      <c r="B123" s="1228" t="s">
        <v>368</v>
      </c>
      <c r="C123" s="698">
        <f>'KV_9.1.sz.mell'!C123</f>
        <v>0</v>
      </c>
      <c r="D123" s="396"/>
      <c r="E123" s="396"/>
      <c r="F123" s="396"/>
      <c r="G123" s="396"/>
      <c r="H123" s="396"/>
      <c r="I123" s="396"/>
      <c r="J123" s="698">
        <f t="shared" si="28"/>
        <v>0</v>
      </c>
      <c r="K123" s="766">
        <f t="shared" si="29"/>
        <v>0</v>
      </c>
    </row>
    <row r="124" spans="1:11" ht="12" customHeight="1" x14ac:dyDescent="0.25">
      <c r="A124" s="1304" t="s">
        <v>189</v>
      </c>
      <c r="B124" s="1228" t="s">
        <v>367</v>
      </c>
      <c r="C124" s="698">
        <f>'KV_9.1.sz.mell'!C124</f>
        <v>0</v>
      </c>
      <c r="D124" s="396"/>
      <c r="E124" s="396"/>
      <c r="F124" s="396"/>
      <c r="G124" s="396"/>
      <c r="H124" s="396"/>
      <c r="I124" s="396"/>
      <c r="J124" s="698">
        <f t="shared" si="28"/>
        <v>0</v>
      </c>
      <c r="K124" s="766">
        <f t="shared" si="29"/>
        <v>0</v>
      </c>
    </row>
    <row r="125" spans="1:11" ht="12" customHeight="1" x14ac:dyDescent="0.25">
      <c r="A125" s="1304" t="s">
        <v>360</v>
      </c>
      <c r="B125" s="1228" t="s">
        <v>355</v>
      </c>
      <c r="C125" s="698">
        <f>'KV_9.1.sz.mell'!C125</f>
        <v>0</v>
      </c>
      <c r="D125" s="396"/>
      <c r="E125" s="396"/>
      <c r="F125" s="396"/>
      <c r="G125" s="396"/>
      <c r="H125" s="396"/>
      <c r="I125" s="396"/>
      <c r="J125" s="698">
        <f t="shared" si="28"/>
        <v>0</v>
      </c>
      <c r="K125" s="766">
        <f t="shared" si="29"/>
        <v>0</v>
      </c>
    </row>
    <row r="126" spans="1:11" ht="12" customHeight="1" x14ac:dyDescent="0.25">
      <c r="A126" s="1304" t="s">
        <v>361</v>
      </c>
      <c r="B126" s="1228" t="s">
        <v>366</v>
      </c>
      <c r="C126" s="698">
        <f>'KV_9.1.sz.mell'!C126</f>
        <v>0</v>
      </c>
      <c r="D126" s="396"/>
      <c r="E126" s="396"/>
      <c r="F126" s="396"/>
      <c r="G126" s="396"/>
      <c r="H126" s="396"/>
      <c r="I126" s="396"/>
      <c r="J126" s="698">
        <f t="shared" si="28"/>
        <v>0</v>
      </c>
      <c r="K126" s="766">
        <f t="shared" si="29"/>
        <v>0</v>
      </c>
    </row>
    <row r="127" spans="1:11" ht="12" customHeight="1" thickBot="1" x14ac:dyDescent="0.3">
      <c r="A127" s="1321" t="s">
        <v>362</v>
      </c>
      <c r="B127" s="1228" t="s">
        <v>365</v>
      </c>
      <c r="C127" s="700">
        <f>'KV_9.1.sz.mell'!C127</f>
        <v>0</v>
      </c>
      <c r="D127" s="398">
        <v>64000</v>
      </c>
      <c r="E127" s="398"/>
      <c r="F127" s="398"/>
      <c r="G127" s="398"/>
      <c r="H127" s="398"/>
      <c r="I127" s="398"/>
      <c r="J127" s="700">
        <f t="shared" si="28"/>
        <v>64000</v>
      </c>
      <c r="K127" s="767">
        <f t="shared" si="29"/>
        <v>64000</v>
      </c>
    </row>
    <row r="128" spans="1:11" ht="12" customHeight="1" thickBot="1" x14ac:dyDescent="0.3">
      <c r="A128" s="1220" t="s">
        <v>20</v>
      </c>
      <c r="B128" s="1178" t="s">
        <v>447</v>
      </c>
      <c r="C128" s="395">
        <f>'KV_9.1.sz.mell'!C128</f>
        <v>207602778</v>
      </c>
      <c r="D128" s="395">
        <f t="shared" ref="D128:K128" si="30">+D93+D114</f>
        <v>74760099</v>
      </c>
      <c r="E128" s="395">
        <f t="shared" si="30"/>
        <v>0</v>
      </c>
      <c r="F128" s="395">
        <f t="shared" si="30"/>
        <v>0</v>
      </c>
      <c r="G128" s="395">
        <f t="shared" si="30"/>
        <v>0</v>
      </c>
      <c r="H128" s="395">
        <f t="shared" si="30"/>
        <v>0</v>
      </c>
      <c r="I128" s="395">
        <f t="shared" si="30"/>
        <v>0</v>
      </c>
      <c r="J128" s="395">
        <f t="shared" si="30"/>
        <v>74760099</v>
      </c>
      <c r="K128" s="296">
        <f t="shared" si="30"/>
        <v>282362877</v>
      </c>
    </row>
    <row r="129" spans="1:11" ht="12" customHeight="1" thickBot="1" x14ac:dyDescent="0.3">
      <c r="A129" s="1220" t="s">
        <v>21</v>
      </c>
      <c r="B129" s="1178" t="s">
        <v>448</v>
      </c>
      <c r="C129" s="395">
        <f>'KV_9.1.sz.mell'!C129</f>
        <v>638000</v>
      </c>
      <c r="D129" s="395">
        <f t="shared" ref="D129:K129" si="31">+D130+D131+D132</f>
        <v>25201513</v>
      </c>
      <c r="E129" s="395">
        <f t="shared" si="31"/>
        <v>0</v>
      </c>
      <c r="F129" s="395">
        <f t="shared" si="31"/>
        <v>0</v>
      </c>
      <c r="G129" s="395">
        <f t="shared" si="31"/>
        <v>0</v>
      </c>
      <c r="H129" s="395">
        <f t="shared" si="31"/>
        <v>0</v>
      </c>
      <c r="I129" s="395">
        <f t="shared" si="31"/>
        <v>0</v>
      </c>
      <c r="J129" s="395">
        <f t="shared" si="31"/>
        <v>25201513</v>
      </c>
      <c r="K129" s="296">
        <f t="shared" si="31"/>
        <v>25839513</v>
      </c>
    </row>
    <row r="130" spans="1:11" s="1319" customFormat="1" ht="12" customHeight="1" x14ac:dyDescent="0.25">
      <c r="A130" s="1304" t="s">
        <v>267</v>
      </c>
      <c r="B130" s="1176" t="s">
        <v>516</v>
      </c>
      <c r="C130" s="698">
        <f>'KV_9.1.sz.mell'!C130</f>
        <v>638000</v>
      </c>
      <c r="D130" s="396">
        <v>-638000</v>
      </c>
      <c r="E130" s="396"/>
      <c r="F130" s="396"/>
      <c r="G130" s="396"/>
      <c r="H130" s="396"/>
      <c r="I130" s="396"/>
      <c r="J130" s="698">
        <f>D130+E130+F130+G130+H130+I130</f>
        <v>-638000</v>
      </c>
      <c r="K130" s="766">
        <f>C130+J130</f>
        <v>0</v>
      </c>
    </row>
    <row r="131" spans="1:11" ht="12" customHeight="1" x14ac:dyDescent="0.25">
      <c r="A131" s="1304" t="s">
        <v>268</v>
      </c>
      <c r="B131" s="1176" t="s">
        <v>456</v>
      </c>
      <c r="C131" s="698">
        <f>'KV_9.1.sz.mell'!C131</f>
        <v>0</v>
      </c>
      <c r="D131" s="396">
        <v>25102000</v>
      </c>
      <c r="E131" s="396"/>
      <c r="F131" s="396"/>
      <c r="G131" s="396"/>
      <c r="H131" s="396"/>
      <c r="I131" s="396"/>
      <c r="J131" s="698">
        <f>D131+E131+F131+G131+H131+I131</f>
        <v>25102000</v>
      </c>
      <c r="K131" s="766">
        <f>C131+J131</f>
        <v>25102000</v>
      </c>
    </row>
    <row r="132" spans="1:11" ht="12" customHeight="1" thickBot="1" x14ac:dyDescent="0.3">
      <c r="A132" s="1321" t="s">
        <v>269</v>
      </c>
      <c r="B132" s="1173" t="s">
        <v>515</v>
      </c>
      <c r="C132" s="698">
        <f>'KV_9.1.sz.mell'!C132</f>
        <v>0</v>
      </c>
      <c r="D132" s="396">
        <v>737513</v>
      </c>
      <c r="E132" s="396"/>
      <c r="F132" s="396"/>
      <c r="G132" s="396"/>
      <c r="H132" s="396"/>
      <c r="I132" s="396"/>
      <c r="J132" s="698">
        <f>D132+E132+F132+G132+H132+I132</f>
        <v>737513</v>
      </c>
      <c r="K132" s="766">
        <f>C132+J132</f>
        <v>737513</v>
      </c>
    </row>
    <row r="133" spans="1:11" ht="12" customHeight="1" thickBot="1" x14ac:dyDescent="0.3">
      <c r="A133" s="1220" t="s">
        <v>22</v>
      </c>
      <c r="B133" s="1178" t="s">
        <v>449</v>
      </c>
      <c r="C133" s="395">
        <f>'KV_9.1.sz.mell'!C133</f>
        <v>0</v>
      </c>
      <c r="D133" s="395">
        <f t="shared" ref="D133:K133" si="32">+D134+D135+D136+D137+D138+D139</f>
        <v>0</v>
      </c>
      <c r="E133" s="395">
        <f t="shared" si="32"/>
        <v>0</v>
      </c>
      <c r="F133" s="395">
        <f t="shared" si="32"/>
        <v>0</v>
      </c>
      <c r="G133" s="395">
        <f t="shared" si="32"/>
        <v>0</v>
      </c>
      <c r="H133" s="395">
        <f t="shared" si="32"/>
        <v>0</v>
      </c>
      <c r="I133" s="395">
        <f t="shared" si="32"/>
        <v>0</v>
      </c>
      <c r="J133" s="395">
        <f t="shared" si="32"/>
        <v>0</v>
      </c>
      <c r="K133" s="296">
        <f t="shared" si="32"/>
        <v>0</v>
      </c>
    </row>
    <row r="134" spans="1:11" ht="12" customHeight="1" x14ac:dyDescent="0.25">
      <c r="A134" s="1304" t="s">
        <v>90</v>
      </c>
      <c r="B134" s="1176" t="s">
        <v>458</v>
      </c>
      <c r="C134" s="698">
        <f>'KV_9.1.sz.mell'!C134</f>
        <v>0</v>
      </c>
      <c r="D134" s="396"/>
      <c r="E134" s="396"/>
      <c r="F134" s="396"/>
      <c r="G134" s="396"/>
      <c r="H134" s="396"/>
      <c r="I134" s="396"/>
      <c r="J134" s="698">
        <f t="shared" ref="J134:J139" si="33">D134+E134+F134+G134+H134+I134</f>
        <v>0</v>
      </c>
      <c r="K134" s="766">
        <f t="shared" ref="K134:K139" si="34">C134+J134</f>
        <v>0</v>
      </c>
    </row>
    <row r="135" spans="1:11" ht="12" customHeight="1" x14ac:dyDescent="0.25">
      <c r="A135" s="1304" t="s">
        <v>91</v>
      </c>
      <c r="B135" s="1176" t="s">
        <v>450</v>
      </c>
      <c r="C135" s="698">
        <f>'KV_9.1.sz.mell'!C135</f>
        <v>0</v>
      </c>
      <c r="D135" s="396"/>
      <c r="E135" s="396"/>
      <c r="F135" s="396"/>
      <c r="G135" s="396"/>
      <c r="H135" s="396"/>
      <c r="I135" s="396"/>
      <c r="J135" s="698">
        <f t="shared" si="33"/>
        <v>0</v>
      </c>
      <c r="K135" s="766">
        <f t="shared" si="34"/>
        <v>0</v>
      </c>
    </row>
    <row r="136" spans="1:11" ht="12" customHeight="1" x14ac:dyDescent="0.25">
      <c r="A136" s="1304" t="s">
        <v>92</v>
      </c>
      <c r="B136" s="1176" t="s">
        <v>451</v>
      </c>
      <c r="C136" s="698">
        <f>'KV_9.1.sz.mell'!C136</f>
        <v>0</v>
      </c>
      <c r="D136" s="396"/>
      <c r="E136" s="396"/>
      <c r="F136" s="396"/>
      <c r="G136" s="396"/>
      <c r="H136" s="396"/>
      <c r="I136" s="396"/>
      <c r="J136" s="698">
        <f t="shared" si="33"/>
        <v>0</v>
      </c>
      <c r="K136" s="766">
        <f t="shared" si="34"/>
        <v>0</v>
      </c>
    </row>
    <row r="137" spans="1:11" ht="12" customHeight="1" x14ac:dyDescent="0.25">
      <c r="A137" s="1304" t="s">
        <v>174</v>
      </c>
      <c r="B137" s="1176" t="s">
        <v>514</v>
      </c>
      <c r="C137" s="698">
        <f>'KV_9.1.sz.mell'!C137</f>
        <v>0</v>
      </c>
      <c r="D137" s="396"/>
      <c r="E137" s="396"/>
      <c r="F137" s="396"/>
      <c r="G137" s="396"/>
      <c r="H137" s="396"/>
      <c r="I137" s="396"/>
      <c r="J137" s="698">
        <f t="shared" si="33"/>
        <v>0</v>
      </c>
      <c r="K137" s="766">
        <f t="shared" si="34"/>
        <v>0</v>
      </c>
    </row>
    <row r="138" spans="1:11" ht="12" customHeight="1" x14ac:dyDescent="0.25">
      <c r="A138" s="1304" t="s">
        <v>175</v>
      </c>
      <c r="B138" s="1176" t="s">
        <v>453</v>
      </c>
      <c r="C138" s="698">
        <f>'KV_9.1.sz.mell'!C138</f>
        <v>0</v>
      </c>
      <c r="D138" s="396"/>
      <c r="E138" s="396"/>
      <c r="F138" s="396"/>
      <c r="G138" s="396"/>
      <c r="H138" s="396"/>
      <c r="I138" s="396"/>
      <c r="J138" s="698">
        <f t="shared" si="33"/>
        <v>0</v>
      </c>
      <c r="K138" s="766">
        <f t="shared" si="34"/>
        <v>0</v>
      </c>
    </row>
    <row r="139" spans="1:11" s="1319" customFormat="1" ht="12" customHeight="1" thickBot="1" x14ac:dyDescent="0.3">
      <c r="A139" s="1321" t="s">
        <v>176</v>
      </c>
      <c r="B139" s="1173" t="s">
        <v>454</v>
      </c>
      <c r="C139" s="698">
        <f>'KV_9.1.sz.mell'!C139</f>
        <v>0</v>
      </c>
      <c r="D139" s="396"/>
      <c r="E139" s="396"/>
      <c r="F139" s="396"/>
      <c r="G139" s="396"/>
      <c r="H139" s="396"/>
      <c r="I139" s="396"/>
      <c r="J139" s="698">
        <f t="shared" si="33"/>
        <v>0</v>
      </c>
      <c r="K139" s="766">
        <f t="shared" si="34"/>
        <v>0</v>
      </c>
    </row>
    <row r="140" spans="1:11" ht="12" customHeight="1" thickBot="1" x14ac:dyDescent="0.3">
      <c r="A140" s="1220" t="s">
        <v>23</v>
      </c>
      <c r="B140" s="1178" t="s">
        <v>540</v>
      </c>
      <c r="C140" s="402">
        <f>'KV_9.1.sz.mell'!C140</f>
        <v>47521364</v>
      </c>
      <c r="D140" s="402">
        <f t="shared" ref="D140:K140" si="35">+D141+D142+D144+D145+D143</f>
        <v>3846171</v>
      </c>
      <c r="E140" s="402">
        <f t="shared" si="35"/>
        <v>0</v>
      </c>
      <c r="F140" s="402">
        <f t="shared" si="35"/>
        <v>0</v>
      </c>
      <c r="G140" s="402">
        <f t="shared" si="35"/>
        <v>0</v>
      </c>
      <c r="H140" s="402">
        <f t="shared" si="35"/>
        <v>0</v>
      </c>
      <c r="I140" s="402">
        <f t="shared" si="35"/>
        <v>0</v>
      </c>
      <c r="J140" s="402">
        <f t="shared" si="35"/>
        <v>3846171</v>
      </c>
      <c r="K140" s="302">
        <f t="shared" si="35"/>
        <v>51367535</v>
      </c>
    </row>
    <row r="141" spans="1:11" x14ac:dyDescent="0.25">
      <c r="A141" s="1304" t="s">
        <v>93</v>
      </c>
      <c r="B141" s="1176" t="s">
        <v>370</v>
      </c>
      <c r="C141" s="698">
        <f>'KV_9.1.sz.mell'!C141</f>
        <v>0</v>
      </c>
      <c r="D141" s="396"/>
      <c r="E141" s="396"/>
      <c r="F141" s="396"/>
      <c r="G141" s="396"/>
      <c r="H141" s="396"/>
      <c r="I141" s="396"/>
      <c r="J141" s="698">
        <f>D141+E141+F141+G141+H141+I141</f>
        <v>0</v>
      </c>
      <c r="K141" s="766">
        <f>C141+J141</f>
        <v>0</v>
      </c>
    </row>
    <row r="142" spans="1:11" ht="12" customHeight="1" x14ac:dyDescent="0.25">
      <c r="A142" s="1304" t="s">
        <v>94</v>
      </c>
      <c r="B142" s="1176" t="s">
        <v>371</v>
      </c>
      <c r="C142" s="698">
        <f>'KV_9.1.sz.mell'!C142</f>
        <v>0</v>
      </c>
      <c r="D142" s="396">
        <v>1881073</v>
      </c>
      <c r="E142" s="396"/>
      <c r="F142" s="396"/>
      <c r="G142" s="396"/>
      <c r="H142" s="396"/>
      <c r="I142" s="396"/>
      <c r="J142" s="698">
        <f>D142+E142+F142+G142+H142+I142</f>
        <v>1881073</v>
      </c>
      <c r="K142" s="766">
        <f>C142+J142</f>
        <v>1881073</v>
      </c>
    </row>
    <row r="143" spans="1:11" ht="12" customHeight="1" x14ac:dyDescent="0.25">
      <c r="A143" s="1304" t="s">
        <v>287</v>
      </c>
      <c r="B143" s="1176" t="s">
        <v>539</v>
      </c>
      <c r="C143" s="698">
        <f>'KV_9.1.sz.mell'!C143</f>
        <v>47521364</v>
      </c>
      <c r="D143" s="396">
        <v>1965098</v>
      </c>
      <c r="E143" s="396"/>
      <c r="F143" s="396"/>
      <c r="G143" s="396"/>
      <c r="H143" s="396"/>
      <c r="I143" s="396"/>
      <c r="J143" s="698">
        <f>D143+E143+F143+G143+H143+I143</f>
        <v>1965098</v>
      </c>
      <c r="K143" s="766">
        <f>C143+J143</f>
        <v>49486462</v>
      </c>
    </row>
    <row r="144" spans="1:11" s="1319" customFormat="1" ht="12" customHeight="1" x14ac:dyDescent="0.25">
      <c r="A144" s="1304" t="s">
        <v>288</v>
      </c>
      <c r="B144" s="1176" t="s">
        <v>463</v>
      </c>
      <c r="C144" s="698">
        <f>'KV_9.1.sz.mell'!C144</f>
        <v>0</v>
      </c>
      <c r="D144" s="396"/>
      <c r="E144" s="396"/>
      <c r="F144" s="396"/>
      <c r="G144" s="396"/>
      <c r="H144" s="396"/>
      <c r="I144" s="396"/>
      <c r="J144" s="698">
        <f>D144+E144+F144+G144+H144+I144</f>
        <v>0</v>
      </c>
      <c r="K144" s="766">
        <f>C144+J144</f>
        <v>0</v>
      </c>
    </row>
    <row r="145" spans="1:11" s="1319" customFormat="1" ht="12" customHeight="1" thickBot="1" x14ac:dyDescent="0.3">
      <c r="A145" s="1321" t="s">
        <v>289</v>
      </c>
      <c r="B145" s="1173" t="s">
        <v>389</v>
      </c>
      <c r="C145" s="698">
        <f>'KV_9.1.sz.mell'!C145</f>
        <v>0</v>
      </c>
      <c r="D145" s="396"/>
      <c r="E145" s="396"/>
      <c r="F145" s="396"/>
      <c r="G145" s="396"/>
      <c r="H145" s="396"/>
      <c r="I145" s="396"/>
      <c r="J145" s="698">
        <f>D145+E145+F145+G145+H145+I145</f>
        <v>0</v>
      </c>
      <c r="K145" s="766">
        <f>C145+J145</f>
        <v>0</v>
      </c>
    </row>
    <row r="146" spans="1:11" s="1319" customFormat="1" ht="12" customHeight="1" thickBot="1" x14ac:dyDescent="0.3">
      <c r="A146" s="1220" t="s">
        <v>24</v>
      </c>
      <c r="B146" s="1178" t="s">
        <v>464</v>
      </c>
      <c r="C146" s="497">
        <f>'KV_9.1.sz.mell'!C146</f>
        <v>0</v>
      </c>
      <c r="D146" s="497">
        <f t="shared" ref="D146:K146" si="36">+D147+D148+D149+D150+D151</f>
        <v>0</v>
      </c>
      <c r="E146" s="497">
        <f t="shared" si="36"/>
        <v>0</v>
      </c>
      <c r="F146" s="497">
        <f t="shared" si="36"/>
        <v>0</v>
      </c>
      <c r="G146" s="497">
        <f t="shared" si="36"/>
        <v>0</v>
      </c>
      <c r="H146" s="497">
        <f t="shared" si="36"/>
        <v>0</v>
      </c>
      <c r="I146" s="497">
        <f t="shared" si="36"/>
        <v>0</v>
      </c>
      <c r="J146" s="497">
        <f t="shared" si="36"/>
        <v>0</v>
      </c>
      <c r="K146" s="305">
        <f t="shared" si="36"/>
        <v>0</v>
      </c>
    </row>
    <row r="147" spans="1:11" s="1319" customFormat="1" ht="12" customHeight="1" x14ac:dyDescent="0.25">
      <c r="A147" s="1304" t="s">
        <v>95</v>
      </c>
      <c r="B147" s="1176" t="s">
        <v>459</v>
      </c>
      <c r="C147" s="698">
        <f>'KV_9.1.sz.mell'!C147</f>
        <v>0</v>
      </c>
      <c r="D147" s="396"/>
      <c r="E147" s="396"/>
      <c r="F147" s="396"/>
      <c r="G147" s="396"/>
      <c r="H147" s="396"/>
      <c r="I147" s="396"/>
      <c r="J147" s="698">
        <f t="shared" ref="J147:J153" si="37">D147+E147+F147+G147+H147+I147</f>
        <v>0</v>
      </c>
      <c r="K147" s="766">
        <f t="shared" ref="K147:K153" si="38">C147+J147</f>
        <v>0</v>
      </c>
    </row>
    <row r="148" spans="1:11" s="1319" customFormat="1" ht="12" customHeight="1" x14ac:dyDescent="0.25">
      <c r="A148" s="1304" t="s">
        <v>96</v>
      </c>
      <c r="B148" s="1176" t="s">
        <v>466</v>
      </c>
      <c r="C148" s="698">
        <f>'KV_9.1.sz.mell'!C148</f>
        <v>0</v>
      </c>
      <c r="D148" s="396"/>
      <c r="E148" s="396"/>
      <c r="F148" s="396"/>
      <c r="G148" s="396"/>
      <c r="H148" s="396"/>
      <c r="I148" s="396"/>
      <c r="J148" s="698">
        <f t="shared" si="37"/>
        <v>0</v>
      </c>
      <c r="K148" s="766">
        <f t="shared" si="38"/>
        <v>0</v>
      </c>
    </row>
    <row r="149" spans="1:11" s="1319" customFormat="1" ht="12" customHeight="1" x14ac:dyDescent="0.25">
      <c r="A149" s="1304" t="s">
        <v>299</v>
      </c>
      <c r="B149" s="1176" t="s">
        <v>461</v>
      </c>
      <c r="C149" s="698">
        <f>'KV_9.1.sz.mell'!C149</f>
        <v>0</v>
      </c>
      <c r="D149" s="396"/>
      <c r="E149" s="396"/>
      <c r="F149" s="396"/>
      <c r="G149" s="396"/>
      <c r="H149" s="396"/>
      <c r="I149" s="396"/>
      <c r="J149" s="698">
        <f t="shared" si="37"/>
        <v>0</v>
      </c>
      <c r="K149" s="766">
        <f t="shared" si="38"/>
        <v>0</v>
      </c>
    </row>
    <row r="150" spans="1:11" s="1319" customFormat="1" ht="12" customHeight="1" x14ac:dyDescent="0.25">
      <c r="A150" s="1304" t="s">
        <v>300</v>
      </c>
      <c r="B150" s="1176" t="s">
        <v>517</v>
      </c>
      <c r="C150" s="698">
        <f>'KV_9.1.sz.mell'!C150</f>
        <v>0</v>
      </c>
      <c r="D150" s="396"/>
      <c r="E150" s="396"/>
      <c r="F150" s="396"/>
      <c r="G150" s="396"/>
      <c r="H150" s="396"/>
      <c r="I150" s="396"/>
      <c r="J150" s="698">
        <f t="shared" si="37"/>
        <v>0</v>
      </c>
      <c r="K150" s="766">
        <f t="shared" si="38"/>
        <v>0</v>
      </c>
    </row>
    <row r="151" spans="1:11" ht="12.75" customHeight="1" thickBot="1" x14ac:dyDescent="0.3">
      <c r="A151" s="1321" t="s">
        <v>465</v>
      </c>
      <c r="B151" s="1173" t="s">
        <v>468</v>
      </c>
      <c r="C151" s="700">
        <f>'KV_9.1.sz.mell'!C151</f>
        <v>0</v>
      </c>
      <c r="D151" s="398"/>
      <c r="E151" s="398"/>
      <c r="F151" s="398"/>
      <c r="G151" s="398"/>
      <c r="H151" s="398"/>
      <c r="I151" s="398"/>
      <c r="J151" s="700">
        <f t="shared" si="37"/>
        <v>0</v>
      </c>
      <c r="K151" s="767">
        <f t="shared" si="38"/>
        <v>0</v>
      </c>
    </row>
    <row r="152" spans="1:11" ht="12.75" customHeight="1" thickBot="1" x14ac:dyDescent="0.3">
      <c r="A152" s="1323" t="s">
        <v>25</v>
      </c>
      <c r="B152" s="1178" t="s">
        <v>469</v>
      </c>
      <c r="C152" s="497">
        <f>'KV_9.1.sz.mell'!C152</f>
        <v>0</v>
      </c>
      <c r="D152" s="498"/>
      <c r="E152" s="498"/>
      <c r="F152" s="498"/>
      <c r="G152" s="498"/>
      <c r="H152" s="498"/>
      <c r="I152" s="498"/>
      <c r="J152" s="497">
        <f t="shared" si="37"/>
        <v>0</v>
      </c>
      <c r="K152" s="305">
        <f t="shared" si="38"/>
        <v>0</v>
      </c>
    </row>
    <row r="153" spans="1:11" ht="12.75" customHeight="1" thickBot="1" x14ac:dyDescent="0.3">
      <c r="A153" s="1323" t="s">
        <v>26</v>
      </c>
      <c r="B153" s="1178" t="s">
        <v>470</v>
      </c>
      <c r="C153" s="497">
        <f>'KV_9.1.sz.mell'!C153</f>
        <v>0</v>
      </c>
      <c r="D153" s="498"/>
      <c r="E153" s="498"/>
      <c r="F153" s="498"/>
      <c r="G153" s="498"/>
      <c r="H153" s="498"/>
      <c r="I153" s="498"/>
      <c r="J153" s="497">
        <f t="shared" si="37"/>
        <v>0</v>
      </c>
      <c r="K153" s="305">
        <f t="shared" si="38"/>
        <v>0</v>
      </c>
    </row>
    <row r="154" spans="1:11" ht="12" customHeight="1" thickBot="1" x14ac:dyDescent="0.3">
      <c r="A154" s="1220" t="s">
        <v>27</v>
      </c>
      <c r="B154" s="1178" t="s">
        <v>472</v>
      </c>
      <c r="C154" s="499">
        <f>'KV_9.1.sz.mell'!C154</f>
        <v>48159364</v>
      </c>
      <c r="D154" s="499">
        <f t="shared" ref="D154:K154" si="39">+D129+D133+D140+D146+D152+D153</f>
        <v>29047684</v>
      </c>
      <c r="E154" s="499">
        <f t="shared" si="39"/>
        <v>0</v>
      </c>
      <c r="F154" s="499">
        <f t="shared" si="39"/>
        <v>0</v>
      </c>
      <c r="G154" s="499">
        <f t="shared" si="39"/>
        <v>0</v>
      </c>
      <c r="H154" s="499">
        <f t="shared" si="39"/>
        <v>0</v>
      </c>
      <c r="I154" s="499">
        <f t="shared" si="39"/>
        <v>0</v>
      </c>
      <c r="J154" s="499">
        <f t="shared" si="39"/>
        <v>29047684</v>
      </c>
      <c r="K154" s="423">
        <f t="shared" si="39"/>
        <v>77207048</v>
      </c>
    </row>
    <row r="155" spans="1:11" ht="15.15" customHeight="1" thickBot="1" x14ac:dyDescent="0.3">
      <c r="A155" s="1324" t="s">
        <v>28</v>
      </c>
      <c r="B155" s="1233" t="s">
        <v>471</v>
      </c>
      <c r="C155" s="499">
        <f>'KV_9.1.sz.mell'!C155</f>
        <v>255762142</v>
      </c>
      <c r="D155" s="499">
        <f t="shared" ref="D155:K155" si="40">+D128+D154</f>
        <v>103807783</v>
      </c>
      <c r="E155" s="499">
        <f t="shared" si="40"/>
        <v>0</v>
      </c>
      <c r="F155" s="499">
        <f t="shared" si="40"/>
        <v>0</v>
      </c>
      <c r="G155" s="499">
        <f t="shared" si="40"/>
        <v>0</v>
      </c>
      <c r="H155" s="499">
        <f t="shared" si="40"/>
        <v>0</v>
      </c>
      <c r="I155" s="499">
        <f t="shared" si="40"/>
        <v>0</v>
      </c>
      <c r="J155" s="499">
        <f t="shared" si="40"/>
        <v>103807783</v>
      </c>
      <c r="K155" s="423">
        <f t="shared" si="40"/>
        <v>359569925</v>
      </c>
    </row>
    <row r="156" spans="1:11" ht="13.8" thickBot="1" x14ac:dyDescent="0.3">
      <c r="C156" s="616">
        <f>'KV_9.1.sz.mell'!C156</f>
        <v>0</v>
      </c>
      <c r="D156" s="616"/>
      <c r="E156" s="616"/>
      <c r="F156" s="616"/>
      <c r="G156" s="616"/>
      <c r="H156" s="616"/>
      <c r="I156" s="782"/>
      <c r="J156" s="782"/>
      <c r="K156" s="782">
        <f>K90-K155</f>
        <v>0</v>
      </c>
    </row>
    <row r="157" spans="1:11" ht="15.15" customHeight="1" thickBot="1" x14ac:dyDescent="0.3">
      <c r="A157" s="1187" t="s">
        <v>518</v>
      </c>
      <c r="B157" s="1188"/>
      <c r="C157" s="1395">
        <f>'KV_9.1.sz.mell'!C157</f>
        <v>8</v>
      </c>
      <c r="D157" s="1329"/>
      <c r="E157" s="1329"/>
      <c r="F157" s="1329"/>
      <c r="G157" s="1329"/>
      <c r="H157" s="1329"/>
      <c r="I157" s="1328"/>
      <c r="J157" s="783">
        <f>D157+E157+F157+G157+H157+I157</f>
        <v>0</v>
      </c>
      <c r="K157" s="305">
        <f>C157+J157</f>
        <v>8</v>
      </c>
    </row>
    <row r="158" spans="1:11" ht="14.4" customHeight="1" thickBot="1" x14ac:dyDescent="0.3">
      <c r="A158" s="1187" t="s">
        <v>205</v>
      </c>
      <c r="B158" s="1188"/>
      <c r="C158" s="1395">
        <f>'KV_9.1.sz.mell'!C158</f>
        <v>8</v>
      </c>
      <c r="D158" s="1329"/>
      <c r="E158" s="1329"/>
      <c r="F158" s="1329"/>
      <c r="G158" s="1329"/>
      <c r="H158" s="1329"/>
      <c r="I158" s="1328"/>
      <c r="J158" s="783">
        <f>D158+E158+F158+G158+H158+I158</f>
        <v>0</v>
      </c>
      <c r="K158" s="305">
        <f>C158+J158</f>
        <v>8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164"/>
  <sheetViews>
    <sheetView view="pageBreakPreview" topLeftCell="A136" zoomScaleNormal="100" zoomScaleSheetLayoutView="100" workbookViewId="0">
      <selection activeCell="C68" sqref="C68"/>
    </sheetView>
  </sheetViews>
  <sheetFormatPr defaultColWidth="9.33203125" defaultRowHeight="15.6" x14ac:dyDescent="0.3"/>
  <cols>
    <col min="1" max="1" width="9.44140625" style="379" customWidth="1"/>
    <col min="2" max="2" width="99.33203125" style="379" customWidth="1"/>
    <col min="3" max="3" width="21.6640625" style="380" customWidth="1"/>
    <col min="4" max="4" width="9" style="410" customWidth="1"/>
    <col min="5" max="16384" width="9.33203125" style="410"/>
  </cols>
  <sheetData>
    <row r="1" spans="1:3" ht="18.75" customHeight="1" x14ac:dyDescent="0.3">
      <c r="A1" s="626"/>
      <c r="B1" s="1546" t="str">
        <f>CONCATENATE("1.2. melléklet ",ALAPADATOK!A7," ",ALAPADATOK!B7," ",ALAPADATOK!C7," ",ALAPADATOK!D7," ",ALAPADATOK!E7," ",ALAPADATOK!F7," ",ALAPADATOK!G7," ",ALAPADATOK!H7)</f>
        <v>1.2. melléklet a … / 2019 ( VI. …. ) önkormányzati rendelethez</v>
      </c>
      <c r="C1" s="1547"/>
    </row>
    <row r="2" spans="1:3" ht="21.9" customHeight="1" x14ac:dyDescent="0.3">
      <c r="A2" s="627"/>
      <c r="B2" s="628" t="str">
        <f>CONCATENATE(ALAPADATOK!A3)</f>
        <v>Hercegkút Község Önkormányzata</v>
      </c>
      <c r="C2" s="629"/>
    </row>
    <row r="3" spans="1:3" ht="21.9" customHeight="1" x14ac:dyDescent="0.3">
      <c r="A3" s="629"/>
      <c r="B3" s="628" t="s">
        <v>579</v>
      </c>
      <c r="C3" s="629"/>
    </row>
    <row r="4" spans="1:3" ht="21.9" customHeight="1" x14ac:dyDescent="0.3">
      <c r="A4" s="629"/>
      <c r="B4" s="628" t="s">
        <v>581</v>
      </c>
      <c r="C4" s="629"/>
    </row>
    <row r="5" spans="1:3" ht="21.9" customHeight="1" x14ac:dyDescent="0.3">
      <c r="A5" s="626"/>
      <c r="B5" s="626"/>
      <c r="C5" s="630"/>
    </row>
    <row r="6" spans="1:3" ht="15.15" customHeight="1" x14ac:dyDescent="0.3">
      <c r="A6" s="1548" t="s">
        <v>15</v>
      </c>
      <c r="B6" s="1548"/>
      <c r="C6" s="1548"/>
    </row>
    <row r="7" spans="1:3" ht="15.15" customHeight="1" thickBot="1" x14ac:dyDescent="0.35">
      <c r="A7" s="1549" t="s">
        <v>151</v>
      </c>
      <c r="B7" s="1549"/>
      <c r="C7" s="575" t="str">
        <f>CONCATENATE('KV_1.1.sz.mell.'!C7)</f>
        <v>Forintban!</v>
      </c>
    </row>
    <row r="8" spans="1:3" ht="24" customHeight="1" thickBot="1" x14ac:dyDescent="0.35">
      <c r="A8" s="631" t="s">
        <v>68</v>
      </c>
      <c r="B8" s="632" t="s">
        <v>17</v>
      </c>
      <c r="C8" s="633" t="str">
        <f>+CONCATENATE(LEFT(KV_ÖSSZEFÜGGÉSEK!A5,4),". évi előirányzat")</f>
        <v>2019. évi előirányzat</v>
      </c>
    </row>
    <row r="9" spans="1:3" s="411" customFormat="1" ht="12" customHeight="1" thickBot="1" x14ac:dyDescent="0.25">
      <c r="A9" s="564"/>
      <c r="B9" s="565" t="s">
        <v>492</v>
      </c>
      <c r="C9" s="566" t="s">
        <v>493</v>
      </c>
    </row>
    <row r="10" spans="1:3" s="412" customFormat="1" ht="12" customHeight="1" thickBot="1" x14ac:dyDescent="0.3">
      <c r="A10" s="20" t="s">
        <v>18</v>
      </c>
      <c r="B10" s="21" t="s">
        <v>251</v>
      </c>
      <c r="C10" s="296">
        <f>+C11+C12+C13+C14+C15+C16</f>
        <v>57122434</v>
      </c>
    </row>
    <row r="11" spans="1:3" s="412" customFormat="1" ht="12" customHeight="1" x14ac:dyDescent="0.25">
      <c r="A11" s="15" t="s">
        <v>97</v>
      </c>
      <c r="B11" s="413" t="s">
        <v>252</v>
      </c>
      <c r="C11" s="299">
        <f>'KV_1.1.sz.mell.'!C11</f>
        <v>9645910</v>
      </c>
    </row>
    <row r="12" spans="1:3" s="412" customFormat="1" ht="12" customHeight="1" x14ac:dyDescent="0.25">
      <c r="A12" s="14" t="s">
        <v>98</v>
      </c>
      <c r="B12" s="414" t="s">
        <v>253</v>
      </c>
      <c r="C12" s="299">
        <f>'KV_1.1.sz.mell.'!C12</f>
        <v>30141200</v>
      </c>
    </row>
    <row r="13" spans="1:3" s="412" customFormat="1" ht="12" customHeight="1" x14ac:dyDescent="0.25">
      <c r="A13" s="14" t="s">
        <v>99</v>
      </c>
      <c r="B13" s="414" t="s">
        <v>549</v>
      </c>
      <c r="C13" s="299">
        <f>'KV_1.1.sz.mell.'!C13</f>
        <v>15535324</v>
      </c>
    </row>
    <row r="14" spans="1:3" s="412" customFormat="1" ht="12" customHeight="1" x14ac:dyDescent="0.25">
      <c r="A14" s="14" t="s">
        <v>100</v>
      </c>
      <c r="B14" s="414" t="s">
        <v>255</v>
      </c>
      <c r="C14" s="299">
        <f>'KV_1.1.sz.mell.'!C14</f>
        <v>1800000</v>
      </c>
    </row>
    <row r="15" spans="1:3" s="412" customFormat="1" ht="12" customHeight="1" x14ac:dyDescent="0.25">
      <c r="A15" s="14" t="s">
        <v>147</v>
      </c>
      <c r="B15" s="292" t="s">
        <v>431</v>
      </c>
      <c r="C15" s="299">
        <f>'KV_1.1.sz.mell.'!C15</f>
        <v>0</v>
      </c>
    </row>
    <row r="16" spans="1:3" s="412" customFormat="1" ht="12" customHeight="1" thickBot="1" x14ac:dyDescent="0.3">
      <c r="A16" s="16" t="s">
        <v>101</v>
      </c>
      <c r="B16" s="293" t="s">
        <v>432</v>
      </c>
      <c r="C16" s="299">
        <f>'KV_1.1.sz.mell.'!C16</f>
        <v>0</v>
      </c>
    </row>
    <row r="17" spans="1:3" s="412" customFormat="1" ht="12" customHeight="1" thickBot="1" x14ac:dyDescent="0.3">
      <c r="A17" s="20" t="s">
        <v>19</v>
      </c>
      <c r="B17" s="291" t="s">
        <v>256</v>
      </c>
      <c r="C17" s="296">
        <f>+C18+C19+C20+C21+C22</f>
        <v>17839904</v>
      </c>
    </row>
    <row r="18" spans="1:3" s="412" customFormat="1" ht="12" customHeight="1" x14ac:dyDescent="0.25">
      <c r="A18" s="15" t="s">
        <v>103</v>
      </c>
      <c r="B18" s="413" t="s">
        <v>257</v>
      </c>
      <c r="C18" s="299">
        <f>'KV_1.1.sz.mell.'!C18</f>
        <v>0</v>
      </c>
    </row>
    <row r="19" spans="1:3" s="412" customFormat="1" ht="12" customHeight="1" x14ac:dyDescent="0.25">
      <c r="A19" s="14" t="s">
        <v>104</v>
      </c>
      <c r="B19" s="414" t="s">
        <v>258</v>
      </c>
      <c r="C19" s="299">
        <f>'KV_1.1.sz.mell.'!C19</f>
        <v>0</v>
      </c>
    </row>
    <row r="20" spans="1:3" s="412" customFormat="1" ht="12" customHeight="1" x14ac:dyDescent="0.25">
      <c r="A20" s="14" t="s">
        <v>105</v>
      </c>
      <c r="B20" s="414" t="s">
        <v>421</v>
      </c>
      <c r="C20" s="299">
        <f>'KV_1.1.sz.mell.'!C20</f>
        <v>0</v>
      </c>
    </row>
    <row r="21" spans="1:3" s="412" customFormat="1" ht="12" customHeight="1" x14ac:dyDescent="0.25">
      <c r="A21" s="14" t="s">
        <v>106</v>
      </c>
      <c r="B21" s="414" t="s">
        <v>422</v>
      </c>
      <c r="C21" s="299">
        <f>'KV_1.1.sz.mell.'!C21</f>
        <v>0</v>
      </c>
    </row>
    <row r="22" spans="1:3" s="412" customFormat="1" ht="12" customHeight="1" x14ac:dyDescent="0.25">
      <c r="A22" s="14" t="s">
        <v>107</v>
      </c>
      <c r="B22" s="414" t="s">
        <v>573</v>
      </c>
      <c r="C22" s="299">
        <f>'KV_1.1.sz.mell.'!C22</f>
        <v>17839904</v>
      </c>
    </row>
    <row r="23" spans="1:3" s="412" customFormat="1" ht="12" customHeight="1" thickBot="1" x14ac:dyDescent="0.3">
      <c r="A23" s="16" t="s">
        <v>116</v>
      </c>
      <c r="B23" s="293" t="s">
        <v>260</v>
      </c>
      <c r="C23" s="299">
        <f>'KV_1.1.sz.mell.'!C23</f>
        <v>0</v>
      </c>
    </row>
    <row r="24" spans="1:3" s="412" customFormat="1" ht="12" customHeight="1" thickBot="1" x14ac:dyDescent="0.3">
      <c r="A24" s="20" t="s">
        <v>20</v>
      </c>
      <c r="B24" s="21" t="s">
        <v>261</v>
      </c>
      <c r="C24" s="296">
        <f>+C25+C26+C27+C28+C29</f>
        <v>58244872</v>
      </c>
    </row>
    <row r="25" spans="1:3" s="412" customFormat="1" ht="12" customHeight="1" x14ac:dyDescent="0.25">
      <c r="A25" s="15" t="s">
        <v>86</v>
      </c>
      <c r="B25" s="413" t="s">
        <v>262</v>
      </c>
      <c r="C25" s="299">
        <f>'KV_1.1.sz.mell.'!C25</f>
        <v>0</v>
      </c>
    </row>
    <row r="26" spans="1:3" s="412" customFormat="1" ht="12" customHeight="1" x14ac:dyDescent="0.25">
      <c r="A26" s="14" t="s">
        <v>87</v>
      </c>
      <c r="B26" s="414" t="s">
        <v>263</v>
      </c>
      <c r="C26" s="299">
        <f>'KV_1.1.sz.mell.'!C26</f>
        <v>0</v>
      </c>
    </row>
    <row r="27" spans="1:3" s="412" customFormat="1" ht="12" customHeight="1" x14ac:dyDescent="0.25">
      <c r="A27" s="14" t="s">
        <v>88</v>
      </c>
      <c r="B27" s="414" t="s">
        <v>423</v>
      </c>
      <c r="C27" s="299">
        <f>'KV_1.1.sz.mell.'!C27</f>
        <v>0</v>
      </c>
    </row>
    <row r="28" spans="1:3" s="412" customFormat="1" ht="12" customHeight="1" x14ac:dyDescent="0.25">
      <c r="A28" s="14" t="s">
        <v>89</v>
      </c>
      <c r="B28" s="414" t="s">
        <v>424</v>
      </c>
      <c r="C28" s="299">
        <f>'KV_1.1.sz.mell.'!C28</f>
        <v>0</v>
      </c>
    </row>
    <row r="29" spans="1:3" s="412" customFormat="1" ht="12" customHeight="1" x14ac:dyDescent="0.25">
      <c r="A29" s="14" t="s">
        <v>170</v>
      </c>
      <c r="B29" s="414" t="s">
        <v>264</v>
      </c>
      <c r="C29" s="299">
        <f>'KV_1.1.sz.mell.'!C29</f>
        <v>58244872</v>
      </c>
    </row>
    <row r="30" spans="1:3" s="555" customFormat="1" ht="12" customHeight="1" thickBot="1" x14ac:dyDescent="0.3">
      <c r="A30" s="567" t="s">
        <v>171</v>
      </c>
      <c r="B30" s="553" t="s">
        <v>568</v>
      </c>
      <c r="C30" s="299">
        <f>'KV_1.1.sz.mell.'!C30</f>
        <v>58244872</v>
      </c>
    </row>
    <row r="31" spans="1:3" s="412" customFormat="1" ht="12" customHeight="1" thickBot="1" x14ac:dyDescent="0.3">
      <c r="A31" s="20" t="s">
        <v>172</v>
      </c>
      <c r="B31" s="21" t="s">
        <v>550</v>
      </c>
      <c r="C31" s="302">
        <f>SUM(C32:C38)</f>
        <v>6675000</v>
      </c>
    </row>
    <row r="32" spans="1:3" s="412" customFormat="1" ht="12" customHeight="1" x14ac:dyDescent="0.25">
      <c r="A32" s="15" t="s">
        <v>267</v>
      </c>
      <c r="B32" s="413" t="s">
        <v>1122</v>
      </c>
      <c r="C32" s="299">
        <f>'KV_1.1.sz.mell.'!C32</f>
        <v>1500000</v>
      </c>
    </row>
    <row r="33" spans="1:3" s="412" customFormat="1" ht="12" customHeight="1" x14ac:dyDescent="0.25">
      <c r="A33" s="14" t="s">
        <v>268</v>
      </c>
      <c r="B33" s="414" t="s">
        <v>555</v>
      </c>
      <c r="C33" s="299">
        <f>'KV_1.1.sz.mell.'!C33</f>
        <v>0</v>
      </c>
    </row>
    <row r="34" spans="1:3" s="412" customFormat="1" ht="12" customHeight="1" x14ac:dyDescent="0.25">
      <c r="A34" s="14" t="s">
        <v>269</v>
      </c>
      <c r="B34" s="414" t="s">
        <v>556</v>
      </c>
      <c r="C34" s="299">
        <f>'KV_1.1.sz.mell.'!C34</f>
        <v>0</v>
      </c>
    </row>
    <row r="35" spans="1:3" s="412" customFormat="1" ht="12" customHeight="1" x14ac:dyDescent="0.25">
      <c r="A35" s="14" t="s">
        <v>270</v>
      </c>
      <c r="B35" s="414" t="s">
        <v>557</v>
      </c>
      <c r="C35" s="299">
        <f>'KV_1.1.sz.mell.'!C35</f>
        <v>0</v>
      </c>
    </row>
    <row r="36" spans="1:3" s="412" customFormat="1" ht="12" customHeight="1" x14ac:dyDescent="0.25">
      <c r="A36" s="14" t="s">
        <v>551</v>
      </c>
      <c r="B36" s="414" t="s">
        <v>271</v>
      </c>
      <c r="C36" s="299">
        <f>'KV_1.1.sz.mell.'!C36</f>
        <v>5175000</v>
      </c>
    </row>
    <row r="37" spans="1:3" s="412" customFormat="1" ht="12" customHeight="1" x14ac:dyDescent="0.25">
      <c r="A37" s="14" t="s">
        <v>552</v>
      </c>
      <c r="B37" s="414" t="s">
        <v>272</v>
      </c>
      <c r="C37" s="299">
        <f>'KV_1.1.sz.mell.'!C37</f>
        <v>0</v>
      </c>
    </row>
    <row r="38" spans="1:3" s="412" customFormat="1" ht="12" customHeight="1" thickBot="1" x14ac:dyDescent="0.3">
      <c r="A38" s="16" t="s">
        <v>553</v>
      </c>
      <c r="B38" s="508" t="s">
        <v>273</v>
      </c>
      <c r="C38" s="299">
        <f>'KV_1.1.sz.mell.'!C38</f>
        <v>0</v>
      </c>
    </row>
    <row r="39" spans="1:3" s="412" customFormat="1" ht="12" customHeight="1" thickBot="1" x14ac:dyDescent="0.3">
      <c r="A39" s="20" t="s">
        <v>22</v>
      </c>
      <c r="B39" s="21" t="s">
        <v>433</v>
      </c>
      <c r="C39" s="296">
        <f>SUM(C40:C50)</f>
        <v>17070920</v>
      </c>
    </row>
    <row r="40" spans="1:3" s="412" customFormat="1" ht="12" customHeight="1" x14ac:dyDescent="0.25">
      <c r="A40" s="15" t="s">
        <v>90</v>
      </c>
      <c r="B40" s="413" t="s">
        <v>276</v>
      </c>
      <c r="C40" s="299">
        <f>'KV_1.1.sz.mell.'!C40</f>
        <v>0</v>
      </c>
    </row>
    <row r="41" spans="1:3" s="412" customFormat="1" ht="12" customHeight="1" x14ac:dyDescent="0.25">
      <c r="A41" s="14" t="s">
        <v>91</v>
      </c>
      <c r="B41" s="414" t="s">
        <v>277</v>
      </c>
      <c r="C41" s="299">
        <f>'KV_1.1.sz.mell.'!C41</f>
        <v>3847900</v>
      </c>
    </row>
    <row r="42" spans="1:3" s="412" customFormat="1" ht="12" customHeight="1" x14ac:dyDescent="0.25">
      <c r="A42" s="14" t="s">
        <v>92</v>
      </c>
      <c r="B42" s="414" t="s">
        <v>278</v>
      </c>
      <c r="C42" s="299">
        <f>'KV_1.1.sz.mell.'!C42</f>
        <v>3390000</v>
      </c>
    </row>
    <row r="43" spans="1:3" s="412" customFormat="1" ht="12" customHeight="1" x14ac:dyDescent="0.25">
      <c r="A43" s="14" t="s">
        <v>174</v>
      </c>
      <c r="B43" s="414" t="s">
        <v>279</v>
      </c>
      <c r="C43" s="299">
        <f>'KV_1.1.sz.mell.'!C43</f>
        <v>0</v>
      </c>
    </row>
    <row r="44" spans="1:3" s="412" customFormat="1" ht="12" customHeight="1" x14ac:dyDescent="0.25">
      <c r="A44" s="14" t="s">
        <v>175</v>
      </c>
      <c r="B44" s="414" t="s">
        <v>280</v>
      </c>
      <c r="C44" s="299">
        <f>'KV_1.1.sz.mell.'!C44</f>
        <v>6506544</v>
      </c>
    </row>
    <row r="45" spans="1:3" s="412" customFormat="1" ht="12" customHeight="1" x14ac:dyDescent="0.25">
      <c r="A45" s="14" t="s">
        <v>176</v>
      </c>
      <c r="B45" s="414" t="s">
        <v>281</v>
      </c>
      <c r="C45" s="299">
        <f>'KV_1.1.sz.mell.'!C45</f>
        <v>3326476</v>
      </c>
    </row>
    <row r="46" spans="1:3" s="412" customFormat="1" ht="12" customHeight="1" x14ac:dyDescent="0.25">
      <c r="A46" s="14" t="s">
        <v>177</v>
      </c>
      <c r="B46" s="414" t="s">
        <v>282</v>
      </c>
      <c r="C46" s="299">
        <f>'KV_1.1.sz.mell.'!C46</f>
        <v>0</v>
      </c>
    </row>
    <row r="47" spans="1:3" s="412" customFormat="1" ht="12" customHeight="1" x14ac:dyDescent="0.25">
      <c r="A47" s="14" t="s">
        <v>178</v>
      </c>
      <c r="B47" s="414" t="s">
        <v>558</v>
      </c>
      <c r="C47" s="299">
        <f>'KV_1.1.sz.mell.'!C47</f>
        <v>0</v>
      </c>
    </row>
    <row r="48" spans="1:3" s="412" customFormat="1" ht="12" customHeight="1" x14ac:dyDescent="0.25">
      <c r="A48" s="14" t="s">
        <v>274</v>
      </c>
      <c r="B48" s="414" t="s">
        <v>284</v>
      </c>
      <c r="C48" s="299">
        <f>'KV_1.1.sz.mell.'!C48</f>
        <v>0</v>
      </c>
    </row>
    <row r="49" spans="1:3" s="412" customFormat="1" ht="12" customHeight="1" x14ac:dyDescent="0.25">
      <c r="A49" s="16" t="s">
        <v>275</v>
      </c>
      <c r="B49" s="415" t="s">
        <v>435</v>
      </c>
      <c r="C49" s="299">
        <f>'KV_1.1.sz.mell.'!C49</f>
        <v>0</v>
      </c>
    </row>
    <row r="50" spans="1:3" s="412" customFormat="1" ht="12" customHeight="1" thickBot="1" x14ac:dyDescent="0.3">
      <c r="A50" s="16" t="s">
        <v>434</v>
      </c>
      <c r="B50" s="293" t="s">
        <v>285</v>
      </c>
      <c r="C50" s="299">
        <f>'KV_1.1.sz.mell.'!C50</f>
        <v>0</v>
      </c>
    </row>
    <row r="51" spans="1:3" s="412" customFormat="1" ht="12" customHeight="1" thickBot="1" x14ac:dyDescent="0.3">
      <c r="A51" s="20" t="s">
        <v>23</v>
      </c>
      <c r="B51" s="21" t="s">
        <v>286</v>
      </c>
      <c r="C51" s="296">
        <f>SUM(C52:C56)</f>
        <v>0</v>
      </c>
    </row>
    <row r="52" spans="1:3" s="412" customFormat="1" ht="12" customHeight="1" x14ac:dyDescent="0.25">
      <c r="A52" s="15" t="s">
        <v>93</v>
      </c>
      <c r="B52" s="413" t="s">
        <v>290</v>
      </c>
      <c r="C52" s="299">
        <f>'KV_1.1.sz.mell.'!C52</f>
        <v>0</v>
      </c>
    </row>
    <row r="53" spans="1:3" s="412" customFormat="1" ht="12" customHeight="1" x14ac:dyDescent="0.25">
      <c r="A53" s="14" t="s">
        <v>94</v>
      </c>
      <c r="B53" s="414" t="s">
        <v>291</v>
      </c>
      <c r="C53" s="299">
        <f>'KV_1.1.sz.mell.'!C53</f>
        <v>0</v>
      </c>
    </row>
    <row r="54" spans="1:3" s="412" customFormat="1" ht="12" customHeight="1" x14ac:dyDescent="0.25">
      <c r="A54" s="14" t="s">
        <v>287</v>
      </c>
      <c r="B54" s="414" t="s">
        <v>292</v>
      </c>
      <c r="C54" s="299">
        <f>'KV_1.1.sz.mell.'!C54</f>
        <v>0</v>
      </c>
    </row>
    <row r="55" spans="1:3" s="412" customFormat="1" ht="12" customHeight="1" x14ac:dyDescent="0.25">
      <c r="A55" s="14" t="s">
        <v>288</v>
      </c>
      <c r="B55" s="414" t="s">
        <v>293</v>
      </c>
      <c r="C55" s="299">
        <f>'KV_1.1.sz.mell.'!C55</f>
        <v>0</v>
      </c>
    </row>
    <row r="56" spans="1:3" s="412" customFormat="1" ht="12" customHeight="1" thickBot="1" x14ac:dyDescent="0.3">
      <c r="A56" s="16" t="s">
        <v>289</v>
      </c>
      <c r="B56" s="293" t="s">
        <v>294</v>
      </c>
      <c r="C56" s="299">
        <f>'KV_1.1.sz.mell.'!C56</f>
        <v>0</v>
      </c>
    </row>
    <row r="57" spans="1:3" s="412" customFormat="1" ht="12" customHeight="1" thickBot="1" x14ac:dyDescent="0.3">
      <c r="A57" s="20" t="s">
        <v>179</v>
      </c>
      <c r="B57" s="21" t="s">
        <v>295</v>
      </c>
      <c r="C57" s="296">
        <f>SUM(C58:C60)</f>
        <v>10626783</v>
      </c>
    </row>
    <row r="58" spans="1:3" s="412" customFormat="1" ht="12" customHeight="1" x14ac:dyDescent="0.25">
      <c r="A58" s="15" t="s">
        <v>95</v>
      </c>
      <c r="B58" s="413" t="s">
        <v>296</v>
      </c>
      <c r="C58" s="299">
        <f>'KV_1.1.sz.mell.'!C58</f>
        <v>0</v>
      </c>
    </row>
    <row r="59" spans="1:3" s="412" customFormat="1" ht="12" customHeight="1" x14ac:dyDescent="0.25">
      <c r="A59" s="14" t="s">
        <v>96</v>
      </c>
      <c r="B59" s="414" t="s">
        <v>425</v>
      </c>
      <c r="C59" s="299">
        <f>'KV_1.1.sz.mell.'!C59</f>
        <v>0</v>
      </c>
    </row>
    <row r="60" spans="1:3" s="412" customFormat="1" ht="12" customHeight="1" x14ac:dyDescent="0.25">
      <c r="A60" s="14" t="s">
        <v>299</v>
      </c>
      <c r="B60" s="414" t="s">
        <v>297</v>
      </c>
      <c r="C60" s="299">
        <f>'KV_1.1.sz.mell.'!C60</f>
        <v>10626783</v>
      </c>
    </row>
    <row r="61" spans="1:3" s="412" customFormat="1" ht="12" customHeight="1" thickBot="1" x14ac:dyDescent="0.3">
      <c r="A61" s="16" t="s">
        <v>300</v>
      </c>
      <c r="B61" s="293" t="s">
        <v>298</v>
      </c>
      <c r="C61" s="299">
        <f>'KV_1.1.sz.mell.'!C61</f>
        <v>0</v>
      </c>
    </row>
    <row r="62" spans="1:3" s="412" customFormat="1" ht="12" customHeight="1" thickBot="1" x14ac:dyDescent="0.3">
      <c r="A62" s="20" t="s">
        <v>25</v>
      </c>
      <c r="B62" s="291" t="s">
        <v>301</v>
      </c>
      <c r="C62" s="296">
        <f>SUM(C63:C65)</f>
        <v>0</v>
      </c>
    </row>
    <row r="63" spans="1:3" s="412" customFormat="1" ht="12" customHeight="1" x14ac:dyDescent="0.25">
      <c r="A63" s="15" t="s">
        <v>180</v>
      </c>
      <c r="B63" s="413" t="s">
        <v>303</v>
      </c>
      <c r="C63" s="299">
        <f>'KV_1.1.sz.mell.'!C63</f>
        <v>0</v>
      </c>
    </row>
    <row r="64" spans="1:3" s="412" customFormat="1" ht="12" customHeight="1" x14ac:dyDescent="0.25">
      <c r="A64" s="14" t="s">
        <v>181</v>
      </c>
      <c r="B64" s="414" t="s">
        <v>426</v>
      </c>
      <c r="C64" s="299">
        <f>'KV_1.1.sz.mell.'!C64</f>
        <v>0</v>
      </c>
    </row>
    <row r="65" spans="1:3" s="412" customFormat="1" ht="12" customHeight="1" x14ac:dyDescent="0.25">
      <c r="A65" s="14" t="s">
        <v>230</v>
      </c>
      <c r="B65" s="414" t="s">
        <v>304</v>
      </c>
      <c r="C65" s="299">
        <f>'KV_1.1.sz.mell.'!C65</f>
        <v>0</v>
      </c>
    </row>
    <row r="66" spans="1:3" s="412" customFormat="1" ht="12" customHeight="1" thickBot="1" x14ac:dyDescent="0.3">
      <c r="A66" s="16" t="s">
        <v>302</v>
      </c>
      <c r="B66" s="293" t="s">
        <v>305</v>
      </c>
      <c r="C66" s="299">
        <f>'KV_1.1.sz.mell.'!C66</f>
        <v>0</v>
      </c>
    </row>
    <row r="67" spans="1:3" s="412" customFormat="1" ht="12" customHeight="1" thickBot="1" x14ac:dyDescent="0.3">
      <c r="A67" s="484" t="s">
        <v>475</v>
      </c>
      <c r="B67" s="21" t="s">
        <v>306</v>
      </c>
      <c r="C67" s="302">
        <f>+C10+C17+C24+C31+C39+C51+C57+C62</f>
        <v>167579913</v>
      </c>
    </row>
    <row r="68" spans="1:3" s="412" customFormat="1" ht="12" customHeight="1" thickBot="1" x14ac:dyDescent="0.3">
      <c r="A68" s="460" t="s">
        <v>307</v>
      </c>
      <c r="B68" s="291" t="s">
        <v>308</v>
      </c>
      <c r="C68" s="296">
        <f>SUM(C69:C71)</f>
        <v>0</v>
      </c>
    </row>
    <row r="69" spans="1:3" s="412" customFormat="1" ht="12" customHeight="1" x14ac:dyDescent="0.25">
      <c r="A69" s="15" t="s">
        <v>336</v>
      </c>
      <c r="B69" s="413" t="s">
        <v>309</v>
      </c>
      <c r="C69" s="299">
        <f>'KV_1.1.sz.mell.'!C69</f>
        <v>0</v>
      </c>
    </row>
    <row r="70" spans="1:3" s="412" customFormat="1" ht="12" customHeight="1" x14ac:dyDescent="0.25">
      <c r="A70" s="14" t="s">
        <v>345</v>
      </c>
      <c r="B70" s="414" t="s">
        <v>310</v>
      </c>
      <c r="C70" s="299">
        <f>'KV_1.1.sz.mell.'!C70</f>
        <v>0</v>
      </c>
    </row>
    <row r="71" spans="1:3" s="412" customFormat="1" ht="12" customHeight="1" thickBot="1" x14ac:dyDescent="0.3">
      <c r="A71" s="16" t="s">
        <v>346</v>
      </c>
      <c r="B71" s="478" t="s">
        <v>569</v>
      </c>
      <c r="C71" s="299">
        <f>'KV_1.1.sz.mell.'!C71</f>
        <v>0</v>
      </c>
    </row>
    <row r="72" spans="1:3" s="412" customFormat="1" ht="12" customHeight="1" thickBot="1" x14ac:dyDescent="0.3">
      <c r="A72" s="460" t="s">
        <v>312</v>
      </c>
      <c r="B72" s="291" t="s">
        <v>313</v>
      </c>
      <c r="C72" s="296">
        <f>SUM(C73:C76)</f>
        <v>0</v>
      </c>
    </row>
    <row r="73" spans="1:3" s="412" customFormat="1" ht="12" customHeight="1" x14ac:dyDescent="0.25">
      <c r="A73" s="15" t="s">
        <v>148</v>
      </c>
      <c r="B73" s="413" t="s">
        <v>314</v>
      </c>
      <c r="C73" s="299">
        <f>'KV_1.1.sz.mell.'!C73</f>
        <v>0</v>
      </c>
    </row>
    <row r="74" spans="1:3" s="412" customFormat="1" ht="12" customHeight="1" x14ac:dyDescent="0.25">
      <c r="A74" s="14" t="s">
        <v>149</v>
      </c>
      <c r="B74" s="414" t="s">
        <v>570</v>
      </c>
      <c r="C74" s="299">
        <f>'KV_1.1.sz.mell.'!C74</f>
        <v>0</v>
      </c>
    </row>
    <row r="75" spans="1:3" s="412" customFormat="1" ht="12" customHeight="1" x14ac:dyDescent="0.25">
      <c r="A75" s="16" t="s">
        <v>337</v>
      </c>
      <c r="B75" s="415" t="s">
        <v>315</v>
      </c>
      <c r="C75" s="299">
        <f>'KV_1.1.sz.mell.'!C75</f>
        <v>0</v>
      </c>
    </row>
    <row r="76" spans="1:3" s="412" customFormat="1" ht="12" customHeight="1" thickBot="1" x14ac:dyDescent="0.3">
      <c r="A76" s="18" t="s">
        <v>338</v>
      </c>
      <c r="B76" s="568" t="s">
        <v>571</v>
      </c>
      <c r="C76" s="299">
        <f>'KV_1.1.sz.mell.'!C76</f>
        <v>0</v>
      </c>
    </row>
    <row r="77" spans="1:3" s="412" customFormat="1" ht="12" customHeight="1" thickBot="1" x14ac:dyDescent="0.3">
      <c r="A77" s="460" t="s">
        <v>316</v>
      </c>
      <c r="B77" s="291" t="s">
        <v>317</v>
      </c>
      <c r="C77" s="296">
        <f>SUM(C78:C79)</f>
        <v>99584055</v>
      </c>
    </row>
    <row r="78" spans="1:3" s="412" customFormat="1" ht="12" customHeight="1" x14ac:dyDescent="0.25">
      <c r="A78" s="17" t="s">
        <v>339</v>
      </c>
      <c r="B78" s="1333" t="s">
        <v>318</v>
      </c>
      <c r="C78" s="299">
        <f>'KV_1.1.sz.mell.'!C78</f>
        <v>99584055</v>
      </c>
    </row>
    <row r="79" spans="1:3" s="412" customFormat="1" ht="12" customHeight="1" thickBot="1" x14ac:dyDescent="0.3">
      <c r="A79" s="18" t="s">
        <v>340</v>
      </c>
      <c r="B79" s="568" t="s">
        <v>319</v>
      </c>
      <c r="C79" s="299">
        <f>'KV_1.1.sz.mell.'!C79</f>
        <v>0</v>
      </c>
    </row>
    <row r="80" spans="1:3" s="412" customFormat="1" ht="12" customHeight="1" thickBot="1" x14ac:dyDescent="0.3">
      <c r="A80" s="460" t="s">
        <v>320</v>
      </c>
      <c r="B80" s="291" t="s">
        <v>321</v>
      </c>
      <c r="C80" s="296">
        <f>SUM(C81:C83)</f>
        <v>0</v>
      </c>
    </row>
    <row r="81" spans="1:3" s="412" customFormat="1" ht="12" customHeight="1" x14ac:dyDescent="0.25">
      <c r="A81" s="15" t="s">
        <v>341</v>
      </c>
      <c r="B81" s="413" t="s">
        <v>322</v>
      </c>
      <c r="C81" s="299">
        <f>'KV_1.1.sz.mell.'!C81</f>
        <v>0</v>
      </c>
    </row>
    <row r="82" spans="1:3" s="412" customFormat="1" ht="12" customHeight="1" x14ac:dyDescent="0.25">
      <c r="A82" s="14" t="s">
        <v>342</v>
      </c>
      <c r="B82" s="414" t="s">
        <v>323</v>
      </c>
      <c r="C82" s="299">
        <f>'KV_1.1.sz.mell.'!C82</f>
        <v>0</v>
      </c>
    </row>
    <row r="83" spans="1:3" s="412" customFormat="1" ht="12" customHeight="1" thickBot="1" x14ac:dyDescent="0.3">
      <c r="A83" s="18" t="s">
        <v>343</v>
      </c>
      <c r="B83" s="568" t="s">
        <v>572</v>
      </c>
      <c r="C83" s="299">
        <f>'KV_1.1.sz.mell.'!C83</f>
        <v>0</v>
      </c>
    </row>
    <row r="84" spans="1:3" s="412" customFormat="1" ht="12" customHeight="1" thickBot="1" x14ac:dyDescent="0.3">
      <c r="A84" s="460" t="s">
        <v>324</v>
      </c>
      <c r="B84" s="291" t="s">
        <v>344</v>
      </c>
      <c r="C84" s="296">
        <f>SUM(C85:C88)</f>
        <v>0</v>
      </c>
    </row>
    <row r="85" spans="1:3" s="412" customFormat="1" ht="12" customHeight="1" x14ac:dyDescent="0.25">
      <c r="A85" s="417" t="s">
        <v>325</v>
      </c>
      <c r="B85" s="413" t="s">
        <v>326</v>
      </c>
      <c r="C85" s="299">
        <f>'KV_1.1.sz.mell.'!C85</f>
        <v>0</v>
      </c>
    </row>
    <row r="86" spans="1:3" s="412" customFormat="1" ht="12" customHeight="1" x14ac:dyDescent="0.25">
      <c r="A86" s="418" t="s">
        <v>327</v>
      </c>
      <c r="B86" s="414" t="s">
        <v>328</v>
      </c>
      <c r="C86" s="299">
        <f>'KV_1.1.sz.mell.'!C86</f>
        <v>0</v>
      </c>
    </row>
    <row r="87" spans="1:3" s="412" customFormat="1" ht="12" customHeight="1" x14ac:dyDescent="0.25">
      <c r="A87" s="418" t="s">
        <v>329</v>
      </c>
      <c r="B87" s="414" t="s">
        <v>330</v>
      </c>
      <c r="C87" s="299">
        <f>'KV_1.1.sz.mell.'!C87</f>
        <v>0</v>
      </c>
    </row>
    <row r="88" spans="1:3" s="412" customFormat="1" ht="12" customHeight="1" thickBot="1" x14ac:dyDescent="0.3">
      <c r="A88" s="419" t="s">
        <v>331</v>
      </c>
      <c r="B88" s="293" t="s">
        <v>332</v>
      </c>
      <c r="C88" s="299">
        <f>'KV_1.1.sz.mell.'!C88</f>
        <v>0</v>
      </c>
    </row>
    <row r="89" spans="1:3" s="412" customFormat="1" ht="12" customHeight="1" thickBot="1" x14ac:dyDescent="0.3">
      <c r="A89" s="460" t="s">
        <v>333</v>
      </c>
      <c r="B89" s="291" t="s">
        <v>474</v>
      </c>
      <c r="C89" s="458"/>
    </row>
    <row r="90" spans="1:3" s="412" customFormat="1" ht="13.5" customHeight="1" thickBot="1" x14ac:dyDescent="0.3">
      <c r="A90" s="460" t="s">
        <v>335</v>
      </c>
      <c r="B90" s="291" t="s">
        <v>334</v>
      </c>
      <c r="C90" s="458"/>
    </row>
    <row r="91" spans="1:3" s="412" customFormat="1" ht="15.75" customHeight="1" thickBot="1" x14ac:dyDescent="0.3">
      <c r="A91" s="460" t="s">
        <v>347</v>
      </c>
      <c r="B91" s="420" t="s">
        <v>477</v>
      </c>
      <c r="C91" s="302">
        <f>+C68+C72+C77+C80+C84+C90+C89</f>
        <v>99584055</v>
      </c>
    </row>
    <row r="92" spans="1:3" s="412" customFormat="1" ht="16.5" customHeight="1" thickBot="1" x14ac:dyDescent="0.3">
      <c r="A92" s="461" t="s">
        <v>476</v>
      </c>
      <c r="B92" s="421" t="s">
        <v>478</v>
      </c>
      <c r="C92" s="302">
        <f>+C67+C91</f>
        <v>267163968</v>
      </c>
    </row>
    <row r="93" spans="1:3" s="412" customFormat="1" ht="11.1" customHeight="1" x14ac:dyDescent="0.25">
      <c r="A93" s="5"/>
      <c r="B93" s="6"/>
      <c r="C93" s="303"/>
    </row>
    <row r="94" spans="1:3" ht="16.5" customHeight="1" x14ac:dyDescent="0.3">
      <c r="A94" s="1545" t="s">
        <v>47</v>
      </c>
      <c r="B94" s="1545"/>
      <c r="C94" s="1545"/>
    </row>
    <row r="95" spans="1:3" s="422" customFormat="1" ht="16.5" customHeight="1" thickBot="1" x14ac:dyDescent="0.35">
      <c r="A95" s="1550" t="s">
        <v>152</v>
      </c>
      <c r="B95" s="1550"/>
      <c r="C95" s="576" t="str">
        <f>C7</f>
        <v>Forintban!</v>
      </c>
    </row>
    <row r="96" spans="1:3" ht="38.1" customHeight="1" thickBot="1" x14ac:dyDescent="0.35">
      <c r="A96" s="561" t="s">
        <v>68</v>
      </c>
      <c r="B96" s="562" t="s">
        <v>48</v>
      </c>
      <c r="C96" s="563" t="str">
        <f>+C8</f>
        <v>2019. évi előirányzat</v>
      </c>
    </row>
    <row r="97" spans="1:3" s="411" customFormat="1" ht="12" customHeight="1" thickBot="1" x14ac:dyDescent="0.25">
      <c r="A97" s="561"/>
      <c r="B97" s="562" t="s">
        <v>492</v>
      </c>
      <c r="C97" s="563" t="s">
        <v>493</v>
      </c>
    </row>
    <row r="98" spans="1:3" ht="12" customHeight="1" thickBot="1" x14ac:dyDescent="0.35">
      <c r="A98" s="22" t="s">
        <v>18</v>
      </c>
      <c r="B98" s="1446" t="s">
        <v>436</v>
      </c>
      <c r="C98" s="1447">
        <f>C99+C100+C101+C102+C103+C116</f>
        <v>163685707</v>
      </c>
    </row>
    <row r="99" spans="1:3" ht="12" customHeight="1" x14ac:dyDescent="0.3">
      <c r="A99" s="17" t="s">
        <v>97</v>
      </c>
      <c r="B99" s="10" t="s">
        <v>49</v>
      </c>
      <c r="C99" s="299">
        <f>'KV_1.1.sz.mell.'!C99</f>
        <v>64173834</v>
      </c>
    </row>
    <row r="100" spans="1:3" ht="12" customHeight="1" x14ac:dyDescent="0.3">
      <c r="A100" s="14" t="s">
        <v>98</v>
      </c>
      <c r="B100" s="8" t="s">
        <v>182</v>
      </c>
      <c r="C100" s="299">
        <f>'KV_1.1.sz.mell.'!C100</f>
        <v>11669201</v>
      </c>
    </row>
    <row r="101" spans="1:3" ht="12" customHeight="1" x14ac:dyDescent="0.3">
      <c r="A101" s="14" t="s">
        <v>99</v>
      </c>
      <c r="B101" s="8" t="s">
        <v>139</v>
      </c>
      <c r="C101" s="299">
        <f>'KV_1.1.sz.mell.'!C101</f>
        <v>83056892</v>
      </c>
    </row>
    <row r="102" spans="1:3" ht="12" customHeight="1" x14ac:dyDescent="0.3">
      <c r="A102" s="14" t="s">
        <v>100</v>
      </c>
      <c r="B102" s="11" t="s">
        <v>183</v>
      </c>
      <c r="C102" s="299">
        <f>'KV_1.1.sz.mell.'!C102</f>
        <v>700000</v>
      </c>
    </row>
    <row r="103" spans="1:3" ht="12" customHeight="1" x14ac:dyDescent="0.3">
      <c r="A103" s="14" t="s">
        <v>111</v>
      </c>
      <c r="B103" s="19" t="s">
        <v>184</v>
      </c>
      <c r="C103" s="299">
        <f>'KV_1.1.sz.mell.'!C103</f>
        <v>4085780</v>
      </c>
    </row>
    <row r="104" spans="1:3" ht="12" customHeight="1" x14ac:dyDescent="0.3">
      <c r="A104" s="14" t="s">
        <v>101</v>
      </c>
      <c r="B104" s="8" t="s">
        <v>441</v>
      </c>
      <c r="C104" s="299">
        <f>'KV_1.1.sz.mell.'!C104</f>
        <v>146100</v>
      </c>
    </row>
    <row r="105" spans="1:3" ht="12" customHeight="1" x14ac:dyDescent="0.3">
      <c r="A105" s="14" t="s">
        <v>102</v>
      </c>
      <c r="B105" s="142" t="s">
        <v>440</v>
      </c>
      <c r="C105" s="299">
        <f>'KV_1.1.sz.mell.'!C105</f>
        <v>0</v>
      </c>
    </row>
    <row r="106" spans="1:3" ht="12" customHeight="1" x14ac:dyDescent="0.3">
      <c r="A106" s="14" t="s">
        <v>112</v>
      </c>
      <c r="B106" s="142" t="s">
        <v>439</v>
      </c>
      <c r="C106" s="299">
        <f>'KV_1.1.sz.mell.'!C106</f>
        <v>0</v>
      </c>
    </row>
    <row r="107" spans="1:3" ht="12" customHeight="1" x14ac:dyDescent="0.3">
      <c r="A107" s="14" t="s">
        <v>113</v>
      </c>
      <c r="B107" s="140" t="s">
        <v>350</v>
      </c>
      <c r="C107" s="299">
        <f>'KV_1.1.sz.mell.'!C107</f>
        <v>0</v>
      </c>
    </row>
    <row r="108" spans="1:3" ht="12" customHeight="1" x14ac:dyDescent="0.3">
      <c r="A108" s="14" t="s">
        <v>114</v>
      </c>
      <c r="B108" s="141" t="s">
        <v>351</v>
      </c>
      <c r="C108" s="299">
        <f>'KV_1.1.sz.mell.'!C108</f>
        <v>0</v>
      </c>
    </row>
    <row r="109" spans="1:3" ht="12" customHeight="1" x14ac:dyDescent="0.3">
      <c r="A109" s="14" t="s">
        <v>115</v>
      </c>
      <c r="B109" s="141" t="s">
        <v>352</v>
      </c>
      <c r="C109" s="299">
        <f>'KV_1.1.sz.mell.'!C109</f>
        <v>0</v>
      </c>
    </row>
    <row r="110" spans="1:3" ht="12" customHeight="1" x14ac:dyDescent="0.3">
      <c r="A110" s="14" t="s">
        <v>117</v>
      </c>
      <c r="B110" s="140" t="s">
        <v>353</v>
      </c>
      <c r="C110" s="299">
        <f>'KV_1.1.sz.mell.'!C110</f>
        <v>2557680</v>
      </c>
    </row>
    <row r="111" spans="1:3" ht="12" customHeight="1" x14ac:dyDescent="0.3">
      <c r="A111" s="14" t="s">
        <v>185</v>
      </c>
      <c r="B111" s="140" t="s">
        <v>354</v>
      </c>
      <c r="C111" s="299">
        <f>'KV_1.1.sz.mell.'!C111</f>
        <v>0</v>
      </c>
    </row>
    <row r="112" spans="1:3" ht="12" customHeight="1" x14ac:dyDescent="0.3">
      <c r="A112" s="14" t="s">
        <v>348</v>
      </c>
      <c r="B112" s="141" t="s">
        <v>355</v>
      </c>
      <c r="C112" s="299">
        <f>'KV_1.1.sz.mell.'!C112</f>
        <v>0</v>
      </c>
    </row>
    <row r="113" spans="1:3" ht="12" customHeight="1" x14ac:dyDescent="0.3">
      <c r="A113" s="13" t="s">
        <v>349</v>
      </c>
      <c r="B113" s="142" t="s">
        <v>356</v>
      </c>
      <c r="C113" s="299">
        <f>'KV_1.1.sz.mell.'!C113</f>
        <v>0</v>
      </c>
    </row>
    <row r="114" spans="1:3" ht="12" customHeight="1" x14ac:dyDescent="0.3">
      <c r="A114" s="14" t="s">
        <v>437</v>
      </c>
      <c r="B114" s="142" t="s">
        <v>357</v>
      </c>
      <c r="C114" s="299">
        <f>'KV_1.1.sz.mell.'!C114</f>
        <v>0</v>
      </c>
    </row>
    <row r="115" spans="1:3" ht="12" customHeight="1" x14ac:dyDescent="0.3">
      <c r="A115" s="16" t="s">
        <v>438</v>
      </c>
      <c r="B115" s="142" t="s">
        <v>358</v>
      </c>
      <c r="C115" s="299">
        <f>'KV_1.1.sz.mell.'!C115</f>
        <v>1382000</v>
      </c>
    </row>
    <row r="116" spans="1:3" ht="12" customHeight="1" x14ac:dyDescent="0.3">
      <c r="A116" s="14" t="s">
        <v>442</v>
      </c>
      <c r="B116" s="11" t="s">
        <v>50</v>
      </c>
      <c r="C116" s="299">
        <f>'KV_1.1.sz.mell.'!C116</f>
        <v>0</v>
      </c>
    </row>
    <row r="117" spans="1:3" ht="12" customHeight="1" x14ac:dyDescent="0.3">
      <c r="A117" s="14" t="s">
        <v>443</v>
      </c>
      <c r="B117" s="8" t="s">
        <v>445</v>
      </c>
      <c r="C117" s="299">
        <f>'KV_1.1.sz.mell.'!C117</f>
        <v>0</v>
      </c>
    </row>
    <row r="118" spans="1:3" ht="12" customHeight="1" thickBot="1" x14ac:dyDescent="0.35">
      <c r="A118" s="18" t="s">
        <v>444</v>
      </c>
      <c r="B118" s="482" t="s">
        <v>446</v>
      </c>
      <c r="C118" s="1449">
        <f>'KV_1.1.sz.mell.'!C118</f>
        <v>0</v>
      </c>
    </row>
    <row r="119" spans="1:3" ht="12" customHeight="1" thickBot="1" x14ac:dyDescent="0.35">
      <c r="A119" s="479" t="s">
        <v>19</v>
      </c>
      <c r="B119" s="1448" t="s">
        <v>359</v>
      </c>
      <c r="C119" s="1447">
        <f>+C120+C122+C124</f>
        <v>102840261</v>
      </c>
    </row>
    <row r="120" spans="1:3" ht="12" customHeight="1" x14ac:dyDescent="0.3">
      <c r="A120" s="15" t="s">
        <v>103</v>
      </c>
      <c r="B120" s="8" t="s">
        <v>229</v>
      </c>
      <c r="C120" s="299">
        <f>'KV_1.1.sz.mell.'!C120</f>
        <v>78096049</v>
      </c>
    </row>
    <row r="121" spans="1:3" ht="12" customHeight="1" x14ac:dyDescent="0.3">
      <c r="A121" s="15" t="s">
        <v>104</v>
      </c>
      <c r="B121" s="12" t="s">
        <v>363</v>
      </c>
      <c r="C121" s="299">
        <f>'KV_1.1.sz.mell.'!C121</f>
        <v>0</v>
      </c>
    </row>
    <row r="122" spans="1:3" ht="12" customHeight="1" x14ac:dyDescent="0.3">
      <c r="A122" s="15" t="s">
        <v>105</v>
      </c>
      <c r="B122" s="12" t="s">
        <v>186</v>
      </c>
      <c r="C122" s="299">
        <f>'KV_1.1.sz.mell.'!C122</f>
        <v>24744212</v>
      </c>
    </row>
    <row r="123" spans="1:3" ht="12" customHeight="1" x14ac:dyDescent="0.3">
      <c r="A123" s="15" t="s">
        <v>106</v>
      </c>
      <c r="B123" s="12" t="s">
        <v>364</v>
      </c>
      <c r="C123" s="299">
        <f>'KV_1.1.sz.mell.'!C123</f>
        <v>0</v>
      </c>
    </row>
    <row r="124" spans="1:3" ht="12" customHeight="1" x14ac:dyDescent="0.3">
      <c r="A124" s="15" t="s">
        <v>107</v>
      </c>
      <c r="B124" s="293" t="s">
        <v>574</v>
      </c>
      <c r="C124" s="299">
        <f>'KV_1.1.sz.mell.'!C124</f>
        <v>0</v>
      </c>
    </row>
    <row r="125" spans="1:3" ht="12" customHeight="1" x14ac:dyDescent="0.3">
      <c r="A125" s="15" t="s">
        <v>116</v>
      </c>
      <c r="B125" s="292" t="s">
        <v>427</v>
      </c>
      <c r="C125" s="299">
        <f>'KV_1.1.sz.mell.'!C125</f>
        <v>0</v>
      </c>
    </row>
    <row r="126" spans="1:3" ht="12" customHeight="1" x14ac:dyDescent="0.3">
      <c r="A126" s="15" t="s">
        <v>118</v>
      </c>
      <c r="B126" s="409" t="s">
        <v>369</v>
      </c>
      <c r="C126" s="299">
        <f>'KV_1.1.sz.mell.'!C126</f>
        <v>0</v>
      </c>
    </row>
    <row r="127" spans="1:3" x14ac:dyDescent="0.3">
      <c r="A127" s="15" t="s">
        <v>187</v>
      </c>
      <c r="B127" s="141" t="s">
        <v>352</v>
      </c>
      <c r="C127" s="299">
        <f>'KV_1.1.sz.mell.'!C127</f>
        <v>0</v>
      </c>
    </row>
    <row r="128" spans="1:3" ht="12" customHeight="1" x14ac:dyDescent="0.3">
      <c r="A128" s="15" t="s">
        <v>188</v>
      </c>
      <c r="B128" s="141" t="s">
        <v>368</v>
      </c>
      <c r="C128" s="299">
        <f>'KV_1.1.sz.mell.'!C128</f>
        <v>0</v>
      </c>
    </row>
    <row r="129" spans="1:3" ht="12" customHeight="1" x14ac:dyDescent="0.3">
      <c r="A129" s="15" t="s">
        <v>189</v>
      </c>
      <c r="B129" s="141" t="s">
        <v>367</v>
      </c>
      <c r="C129" s="299">
        <f>'KV_1.1.sz.mell.'!C129</f>
        <v>0</v>
      </c>
    </row>
    <row r="130" spans="1:3" ht="12" customHeight="1" x14ac:dyDescent="0.3">
      <c r="A130" s="15" t="s">
        <v>360</v>
      </c>
      <c r="B130" s="141" t="s">
        <v>355</v>
      </c>
      <c r="C130" s="299">
        <f>'KV_1.1.sz.mell.'!C130</f>
        <v>0</v>
      </c>
    </row>
    <row r="131" spans="1:3" ht="12" customHeight="1" x14ac:dyDescent="0.3">
      <c r="A131" s="15" t="s">
        <v>361</v>
      </c>
      <c r="B131" s="141" t="s">
        <v>366</v>
      </c>
      <c r="C131" s="299">
        <f>'KV_1.1.sz.mell.'!C131</f>
        <v>0</v>
      </c>
    </row>
    <row r="132" spans="1:3" ht="16.2" thickBot="1" x14ac:dyDescent="0.35">
      <c r="A132" s="13" t="s">
        <v>362</v>
      </c>
      <c r="B132" s="141" t="s">
        <v>365</v>
      </c>
      <c r="C132" s="299">
        <f>'KV_1.1.sz.mell.'!C132</f>
        <v>0</v>
      </c>
    </row>
    <row r="133" spans="1:3" ht="12" customHeight="1" thickBot="1" x14ac:dyDescent="0.35">
      <c r="A133" s="20" t="s">
        <v>20</v>
      </c>
      <c r="B133" s="123" t="s">
        <v>447</v>
      </c>
      <c r="C133" s="296">
        <f>+C98+C119</f>
        <v>266525968</v>
      </c>
    </row>
    <row r="134" spans="1:3" ht="12" customHeight="1" thickBot="1" x14ac:dyDescent="0.35">
      <c r="A134" s="20" t="s">
        <v>21</v>
      </c>
      <c r="B134" s="123" t="s">
        <v>448</v>
      </c>
      <c r="C134" s="296">
        <f>+C135+C136+C137</f>
        <v>638000</v>
      </c>
    </row>
    <row r="135" spans="1:3" ht="12" customHeight="1" x14ac:dyDescent="0.3">
      <c r="A135" s="15" t="s">
        <v>267</v>
      </c>
      <c r="B135" s="12" t="s">
        <v>455</v>
      </c>
      <c r="C135" s="299">
        <f>'KV_1.1.sz.mell.'!C135</f>
        <v>638000</v>
      </c>
    </row>
    <row r="136" spans="1:3" ht="12" customHeight="1" x14ac:dyDescent="0.3">
      <c r="A136" s="15" t="s">
        <v>268</v>
      </c>
      <c r="B136" s="12" t="s">
        <v>456</v>
      </c>
      <c r="C136" s="299">
        <f>'KV_1.1.sz.mell.'!C136</f>
        <v>0</v>
      </c>
    </row>
    <row r="137" spans="1:3" ht="12" customHeight="1" thickBot="1" x14ac:dyDescent="0.35">
      <c r="A137" s="13" t="s">
        <v>269</v>
      </c>
      <c r="B137" s="12" t="s">
        <v>457</v>
      </c>
      <c r="C137" s="299">
        <f>'KV_1.1.sz.mell.'!C137</f>
        <v>0</v>
      </c>
    </row>
    <row r="138" spans="1:3" ht="12" customHeight="1" thickBot="1" x14ac:dyDescent="0.35">
      <c r="A138" s="20" t="s">
        <v>22</v>
      </c>
      <c r="B138" s="123" t="s">
        <v>449</v>
      </c>
      <c r="C138" s="296">
        <f>SUM(C139:C144)</f>
        <v>0</v>
      </c>
    </row>
    <row r="139" spans="1:3" ht="12" customHeight="1" x14ac:dyDescent="0.3">
      <c r="A139" s="15" t="s">
        <v>90</v>
      </c>
      <c r="B139" s="9" t="s">
        <v>458</v>
      </c>
      <c r="C139" s="299">
        <f>'KV_1.1.sz.mell.'!C139</f>
        <v>0</v>
      </c>
    </row>
    <row r="140" spans="1:3" ht="12" customHeight="1" x14ac:dyDescent="0.3">
      <c r="A140" s="15" t="s">
        <v>91</v>
      </c>
      <c r="B140" s="9" t="s">
        <v>450</v>
      </c>
      <c r="C140" s="299">
        <f>'KV_1.1.sz.mell.'!C140</f>
        <v>0</v>
      </c>
    </row>
    <row r="141" spans="1:3" ht="12" customHeight="1" x14ac:dyDescent="0.3">
      <c r="A141" s="15" t="s">
        <v>92</v>
      </c>
      <c r="B141" s="9" t="s">
        <v>451</v>
      </c>
      <c r="C141" s="299">
        <f>'KV_1.1.sz.mell.'!C141</f>
        <v>0</v>
      </c>
    </row>
    <row r="142" spans="1:3" ht="12" customHeight="1" x14ac:dyDescent="0.3">
      <c r="A142" s="15" t="s">
        <v>174</v>
      </c>
      <c r="B142" s="9" t="s">
        <v>452</v>
      </c>
      <c r="C142" s="299">
        <f>'KV_1.1.sz.mell.'!C142</f>
        <v>0</v>
      </c>
    </row>
    <row r="143" spans="1:3" ht="12" customHeight="1" x14ac:dyDescent="0.3">
      <c r="A143" s="13" t="s">
        <v>175</v>
      </c>
      <c r="B143" s="7" t="s">
        <v>453</v>
      </c>
      <c r="C143" s="299">
        <f>'KV_1.1.sz.mell.'!C143</f>
        <v>0</v>
      </c>
    </row>
    <row r="144" spans="1:3" ht="12" customHeight="1" thickBot="1" x14ac:dyDescent="0.35">
      <c r="A144" s="18" t="s">
        <v>176</v>
      </c>
      <c r="B144" s="836" t="s">
        <v>454</v>
      </c>
      <c r="C144" s="299">
        <f>'KV_1.1.sz.mell.'!C144</f>
        <v>0</v>
      </c>
    </row>
    <row r="145" spans="1:9" ht="12" customHeight="1" thickBot="1" x14ac:dyDescent="0.35">
      <c r="A145" s="20" t="s">
        <v>23</v>
      </c>
      <c r="B145" s="123" t="s">
        <v>462</v>
      </c>
      <c r="C145" s="302">
        <f>+C146+C147+C148+C149</f>
        <v>0</v>
      </c>
    </row>
    <row r="146" spans="1:9" ht="12" customHeight="1" x14ac:dyDescent="0.3">
      <c r="A146" s="15" t="s">
        <v>93</v>
      </c>
      <c r="B146" s="9" t="s">
        <v>370</v>
      </c>
      <c r="C146" s="299">
        <f>'KV_1.1.sz.mell.'!C146</f>
        <v>0</v>
      </c>
    </row>
    <row r="147" spans="1:9" ht="12" customHeight="1" x14ac:dyDescent="0.3">
      <c r="A147" s="15" t="s">
        <v>94</v>
      </c>
      <c r="B147" s="9" t="s">
        <v>371</v>
      </c>
      <c r="C147" s="299">
        <f>'KV_1.1.sz.mell.'!C147</f>
        <v>0</v>
      </c>
    </row>
    <row r="148" spans="1:9" ht="12" customHeight="1" x14ac:dyDescent="0.3">
      <c r="A148" s="13" t="s">
        <v>287</v>
      </c>
      <c r="B148" s="7" t="s">
        <v>1123</v>
      </c>
      <c r="C148" s="299">
        <f>'KV_1.1.sz.mell.'!C148</f>
        <v>0</v>
      </c>
    </row>
    <row r="149" spans="1:9" ht="12" customHeight="1" thickBot="1" x14ac:dyDescent="0.35">
      <c r="A149" s="18" t="s">
        <v>288</v>
      </c>
      <c r="B149" s="836" t="s">
        <v>389</v>
      </c>
      <c r="C149" s="299">
        <f>'KV_1.1.sz.mell.'!C149</f>
        <v>0</v>
      </c>
    </row>
    <row r="150" spans="1:9" ht="12" customHeight="1" thickBot="1" x14ac:dyDescent="0.35">
      <c r="A150" s="20" t="s">
        <v>24</v>
      </c>
      <c r="B150" s="123" t="s">
        <v>464</v>
      </c>
      <c r="C150" s="305">
        <f>SUM(C151:C155)</f>
        <v>0</v>
      </c>
    </row>
    <row r="151" spans="1:9" ht="12" customHeight="1" x14ac:dyDescent="0.3">
      <c r="A151" s="15" t="s">
        <v>95</v>
      </c>
      <c r="B151" s="9" t="s">
        <v>459</v>
      </c>
      <c r="C151" s="299">
        <f>'KV_1.1.sz.mell.'!C151</f>
        <v>0</v>
      </c>
    </row>
    <row r="152" spans="1:9" ht="12" customHeight="1" x14ac:dyDescent="0.3">
      <c r="A152" s="15" t="s">
        <v>96</v>
      </c>
      <c r="B152" s="9" t="s">
        <v>466</v>
      </c>
      <c r="C152" s="299">
        <f>'KV_1.1.sz.mell.'!C152</f>
        <v>0</v>
      </c>
    </row>
    <row r="153" spans="1:9" ht="12" customHeight="1" x14ac:dyDescent="0.3">
      <c r="A153" s="15" t="s">
        <v>299</v>
      </c>
      <c r="B153" s="9" t="s">
        <v>461</v>
      </c>
      <c r="C153" s="299">
        <f>'KV_1.1.sz.mell.'!C153</f>
        <v>0</v>
      </c>
    </row>
    <row r="154" spans="1:9" ht="12" customHeight="1" x14ac:dyDescent="0.3">
      <c r="A154" s="15" t="s">
        <v>300</v>
      </c>
      <c r="B154" s="9" t="s">
        <v>517</v>
      </c>
      <c r="C154" s="299">
        <f>'KV_1.1.sz.mell.'!C154</f>
        <v>0</v>
      </c>
    </row>
    <row r="155" spans="1:9" ht="12" customHeight="1" thickBot="1" x14ac:dyDescent="0.35">
      <c r="A155" s="15" t="s">
        <v>465</v>
      </c>
      <c r="B155" s="9" t="s">
        <v>468</v>
      </c>
      <c r="C155" s="299">
        <f>'KV_1.1.sz.mell.'!C155</f>
        <v>0</v>
      </c>
    </row>
    <row r="156" spans="1:9" ht="12" customHeight="1" thickBot="1" x14ac:dyDescent="0.35">
      <c r="A156" s="20" t="s">
        <v>25</v>
      </c>
      <c r="B156" s="123" t="s">
        <v>469</v>
      </c>
      <c r="C156" s="483"/>
    </row>
    <row r="157" spans="1:9" ht="12" customHeight="1" thickBot="1" x14ac:dyDescent="0.35">
      <c r="A157" s="20" t="s">
        <v>26</v>
      </c>
      <c r="B157" s="123" t="s">
        <v>470</v>
      </c>
      <c r="C157" s="483"/>
    </row>
    <row r="158" spans="1:9" ht="15.15" customHeight="1" thickBot="1" x14ac:dyDescent="0.35">
      <c r="A158" s="20" t="s">
        <v>27</v>
      </c>
      <c r="B158" s="123" t="s">
        <v>472</v>
      </c>
      <c r="C158" s="570">
        <f>+C134+C138+C145+C150+C156+C157</f>
        <v>638000</v>
      </c>
      <c r="F158" s="424"/>
      <c r="G158" s="425"/>
      <c r="H158" s="425"/>
      <c r="I158" s="425"/>
    </row>
    <row r="159" spans="1:9" s="412" customFormat="1" ht="17.25" customHeight="1" thickBot="1" x14ac:dyDescent="0.3">
      <c r="A159" s="294" t="s">
        <v>28</v>
      </c>
      <c r="B159" s="571" t="s">
        <v>471</v>
      </c>
      <c r="C159" s="570">
        <f>+C133+C158</f>
        <v>267163968</v>
      </c>
    </row>
    <row r="160" spans="1:9" ht="15.9" customHeight="1" x14ac:dyDescent="0.3">
      <c r="A160" s="572"/>
      <c r="B160" s="572"/>
      <c r="C160" s="635">
        <f>C92-C159</f>
        <v>0</v>
      </c>
    </row>
    <row r="161" spans="1:4" x14ac:dyDescent="0.3">
      <c r="A161" s="1551" t="s">
        <v>372</v>
      </c>
      <c r="B161" s="1551"/>
      <c r="C161" s="1551"/>
    </row>
    <row r="162" spans="1:4" ht="15.15" customHeight="1" thickBot="1" x14ac:dyDescent="0.35">
      <c r="A162" s="1544" t="s">
        <v>153</v>
      </c>
      <c r="B162" s="1544"/>
      <c r="C162" s="577" t="str">
        <f>C95</f>
        <v>Forintban!</v>
      </c>
    </row>
    <row r="163" spans="1:4" ht="13.5" customHeight="1" thickBot="1" x14ac:dyDescent="0.35">
      <c r="A163" s="20">
        <v>1</v>
      </c>
      <c r="B163" s="27" t="s">
        <v>473</v>
      </c>
      <c r="C163" s="296">
        <f>+C67-C133</f>
        <v>-98946055</v>
      </c>
      <c r="D163" s="426"/>
    </row>
    <row r="164" spans="1:4" ht="27.75" customHeight="1" thickBot="1" x14ac:dyDescent="0.35">
      <c r="A164" s="20" t="s">
        <v>19</v>
      </c>
      <c r="B164" s="27" t="s">
        <v>479</v>
      </c>
      <c r="C164" s="296">
        <f>C91-C158</f>
        <v>98946055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63" fitToHeight="2" orientation="portrait" r:id="rId1"/>
  <headerFooter alignWithMargins="0"/>
  <rowBreaks count="1" manualBreakCount="1">
    <brk id="92" max="2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tabColor theme="3"/>
  </sheetPr>
  <dimension ref="A1:K158"/>
  <sheetViews>
    <sheetView view="pageBreakPreview" zoomScale="90" zoomScaleNormal="90" zoomScaleSheetLayoutView="90" workbookViewId="0">
      <selection activeCell="D10" sqref="D10"/>
    </sheetView>
  </sheetViews>
  <sheetFormatPr defaultColWidth="9.33203125" defaultRowHeight="13.2" x14ac:dyDescent="0.25"/>
  <cols>
    <col min="1" max="1" width="12.44140625" style="1325" customWidth="1"/>
    <col min="2" max="2" width="62" style="1326" customWidth="1"/>
    <col min="3" max="3" width="15.77734375" style="1327" customWidth="1"/>
    <col min="4" max="7" width="14.77734375" style="1327" customWidth="1"/>
    <col min="8" max="9" width="14.77734375" style="41" customWidth="1"/>
    <col min="10" max="11" width="15.77734375" style="41" customWidth="1"/>
    <col min="12" max="16384" width="9.33203125" style="41"/>
  </cols>
  <sheetData>
    <row r="1" spans="1:11" s="764" customFormat="1" ht="16.5" customHeight="1" thickBot="1" x14ac:dyDescent="0.3">
      <c r="A1" s="763"/>
      <c r="B1" s="1672" t="str">
        <f>CONCATENATE("5.1.1. melléklet ",RM_ALAPADATOK!A7," ",RM_ALAPADATOK!B7," ",RM_ALAPADATOK!C7," ",RM_ALAPADATOK!D7," ",RM_ALAPADATOK!E7," ",RM_ALAPADATOK!F7," ",RM_ALAPADATOK!G7," ",RM_ALAPADATOK!H7)</f>
        <v>5.1.1. melléklet a … / 2019 ( VI. ) önkormányzati rendelethez</v>
      </c>
      <c r="C1" s="1673"/>
      <c r="D1" s="1673"/>
      <c r="E1" s="1673"/>
      <c r="F1" s="1673"/>
      <c r="G1" s="1673"/>
      <c r="H1" s="1673"/>
      <c r="I1" s="1673"/>
      <c r="J1" s="1673"/>
      <c r="K1" s="1673"/>
    </row>
    <row r="2" spans="1:11" s="1292" customFormat="1" ht="21.15" customHeight="1" thickBot="1" x14ac:dyDescent="0.3">
      <c r="A2" s="1290" t="s">
        <v>60</v>
      </c>
      <c r="B2" s="1674" t="str">
        <f>CONCATENATE(RM_ALAPADATOK!A3)</f>
        <v>Hercegkút Község Önkormányzata</v>
      </c>
      <c r="C2" s="1675"/>
      <c r="D2" s="1675"/>
      <c r="E2" s="1675"/>
      <c r="F2" s="1675"/>
      <c r="G2" s="1675"/>
      <c r="H2" s="1675"/>
      <c r="I2" s="1676"/>
      <c r="J2" s="1677"/>
      <c r="K2" s="1332" t="s">
        <v>53</v>
      </c>
    </row>
    <row r="3" spans="1:11" s="1292" customFormat="1" ht="23.4" thickBot="1" x14ac:dyDescent="0.3">
      <c r="A3" s="1290" t="s">
        <v>202</v>
      </c>
      <c r="B3" s="1678" t="s">
        <v>680</v>
      </c>
      <c r="C3" s="1679"/>
      <c r="D3" s="1679"/>
      <c r="E3" s="1679"/>
      <c r="F3" s="1679"/>
      <c r="G3" s="1679"/>
      <c r="H3" s="1679"/>
      <c r="I3" s="1680"/>
      <c r="J3" s="1681"/>
      <c r="K3" s="1291" t="s">
        <v>58</v>
      </c>
    </row>
    <row r="4" spans="1:11" s="1297" customFormat="1" ht="15.9" customHeight="1" thickBot="1" x14ac:dyDescent="0.35">
      <c r="A4" s="1293"/>
      <c r="B4" s="1293"/>
      <c r="C4" s="1294"/>
      <c r="D4" s="1294"/>
      <c r="E4" s="1294"/>
      <c r="F4" s="1294"/>
      <c r="G4" s="1294"/>
      <c r="H4" s="1295"/>
      <c r="I4" s="1295"/>
      <c r="J4" s="1295"/>
      <c r="K4" s="1296" t="str">
        <f>CONCATENATE('RM_2.2.sz.mell.'!I2)</f>
        <v>Forintban!</v>
      </c>
    </row>
    <row r="5" spans="1:11" ht="40.5" customHeight="1" thickBot="1" x14ac:dyDescent="0.3">
      <c r="A5" s="960" t="s">
        <v>204</v>
      </c>
      <c r="B5" s="1298" t="s">
        <v>562</v>
      </c>
      <c r="C5" s="1299" t="str">
        <f>CONCATENATE('RM_1.1.sz.mell.'!C9:K9)</f>
        <v>Eredeti
előirányzat</v>
      </c>
      <c r="D5" s="784" t="str">
        <f>CONCATENATE('RM_1.1.sz.mell.'!D9)</f>
        <v>Módosítás</v>
      </c>
      <c r="E5" s="784" t="str">
        <f>CONCATENATE('RM_1.1.sz.mell.'!E9)</f>
        <v xml:space="preserve">… . sz. módosítás </v>
      </c>
      <c r="F5" s="784" t="str">
        <f>CONCATENATE('RM_1.1.sz.mell.'!F9)</f>
        <v xml:space="preserve">… . sz. módosítás </v>
      </c>
      <c r="G5" s="784" t="str">
        <f>CONCATENATE('RM_1.1.sz.mell.'!G9)</f>
        <v xml:space="preserve">… . sz. módosítás </v>
      </c>
      <c r="H5" s="784" t="str">
        <f>CONCATENATE('RM_1.1.sz.mell.'!H9)</f>
        <v xml:space="preserve">… . sz. módosítás </v>
      </c>
      <c r="I5" s="784" t="str">
        <f>CONCATENATE('RM_1.1.sz.mell.'!I9)</f>
        <v xml:space="preserve">… . sz. módosítás </v>
      </c>
      <c r="J5" s="784" t="s">
        <v>733</v>
      </c>
      <c r="K5" s="1300" t="str">
        <f>CONCATENATE('RM_1.1.sz.mell.'!K9)</f>
        <v>….számú módosítás utáni előirányzat</v>
      </c>
    </row>
    <row r="6" spans="1:11" s="1303" customFormat="1" ht="12.9" customHeight="1" thickBot="1" x14ac:dyDescent="0.3">
      <c r="A6" s="1165" t="s">
        <v>492</v>
      </c>
      <c r="B6" s="1166" t="s">
        <v>493</v>
      </c>
      <c r="C6" s="1301" t="s">
        <v>494</v>
      </c>
      <c r="D6" s="1301" t="s">
        <v>496</v>
      </c>
      <c r="E6" s="1302" t="s">
        <v>495</v>
      </c>
      <c r="F6" s="1302" t="s">
        <v>497</v>
      </c>
      <c r="G6" s="1302" t="s">
        <v>498</v>
      </c>
      <c r="H6" s="1302" t="s">
        <v>499</v>
      </c>
      <c r="I6" s="1302" t="s">
        <v>735</v>
      </c>
      <c r="J6" s="1302" t="s">
        <v>736</v>
      </c>
      <c r="K6" s="765" t="s">
        <v>737</v>
      </c>
    </row>
    <row r="7" spans="1:11" s="1303" customFormat="1" ht="15.9" customHeight="1" thickBot="1" x14ac:dyDescent="0.3">
      <c r="A7" s="1682" t="s">
        <v>55</v>
      </c>
      <c r="B7" s="1683"/>
      <c r="C7" s="1683"/>
      <c r="D7" s="1683"/>
      <c r="E7" s="1683"/>
      <c r="F7" s="1683"/>
      <c r="G7" s="1683"/>
      <c r="H7" s="1683"/>
      <c r="I7" s="1683"/>
      <c r="J7" s="1683"/>
      <c r="K7" s="1684"/>
    </row>
    <row r="8" spans="1:11" s="1303" customFormat="1" ht="12" customHeight="1" thickBot="1" x14ac:dyDescent="0.3">
      <c r="A8" s="1220" t="s">
        <v>18</v>
      </c>
      <c r="B8" s="1193" t="s">
        <v>251</v>
      </c>
      <c r="C8" s="706">
        <f>'KV_9.1.1.sz.mell'!C8</f>
        <v>57122434</v>
      </c>
      <c r="D8" s="706">
        <f t="shared" ref="D8:I8" si="0">+D9+D10+D11+D12+D13+D14</f>
        <v>3543319</v>
      </c>
      <c r="E8" s="706">
        <f t="shared" si="0"/>
        <v>0</v>
      </c>
      <c r="F8" s="706">
        <f t="shared" si="0"/>
        <v>0</v>
      </c>
      <c r="G8" s="706">
        <f t="shared" si="0"/>
        <v>0</v>
      </c>
      <c r="H8" s="706">
        <f t="shared" si="0"/>
        <v>0</v>
      </c>
      <c r="I8" s="395">
        <f t="shared" si="0"/>
        <v>0</v>
      </c>
      <c r="J8" s="395">
        <f>+J9+J10+J11+J12+J13+J14</f>
        <v>3543319</v>
      </c>
      <c r="K8" s="296">
        <f>+K9+K10+K11+K12+K13+K14</f>
        <v>60665753</v>
      </c>
    </row>
    <row r="9" spans="1:11" s="73" customFormat="1" ht="12" customHeight="1" x14ac:dyDescent="0.2">
      <c r="A9" s="1304" t="s">
        <v>97</v>
      </c>
      <c r="B9" s="1195" t="s">
        <v>252</v>
      </c>
      <c r="C9" s="1381">
        <f>'KV_9.1.1.sz.mell'!C9</f>
        <v>9645910</v>
      </c>
      <c r="D9" s="703">
        <f>'RM_5.1.sz.mell'!D9</f>
        <v>133771</v>
      </c>
      <c r="E9" s="703"/>
      <c r="F9" s="703"/>
      <c r="G9" s="703"/>
      <c r="H9" s="703"/>
      <c r="I9" s="397"/>
      <c r="J9" s="680">
        <f>D9+E9+F9+G9+H9+I9</f>
        <v>133771</v>
      </c>
      <c r="K9" s="408">
        <f t="shared" ref="K9:K14" si="1">C9+J9</f>
        <v>9779681</v>
      </c>
    </row>
    <row r="10" spans="1:11" s="1306" customFormat="1" ht="12" customHeight="1" x14ac:dyDescent="0.2">
      <c r="A10" s="1305" t="s">
        <v>98</v>
      </c>
      <c r="B10" s="1197" t="s">
        <v>253</v>
      </c>
      <c r="C10" s="1382">
        <f>'KV_9.1.1.sz.mell'!C10</f>
        <v>30141200</v>
      </c>
      <c r="D10" s="703">
        <f>'RM_5.1.sz.mell'!D10</f>
        <v>98566</v>
      </c>
      <c r="E10" s="704"/>
      <c r="F10" s="704"/>
      <c r="G10" s="704"/>
      <c r="H10" s="704"/>
      <c r="I10" s="396"/>
      <c r="J10" s="680">
        <f t="shared" ref="J10:J64" si="2">D10+E10+F10+G10+H10+I10</f>
        <v>98566</v>
      </c>
      <c r="K10" s="408">
        <f t="shared" si="1"/>
        <v>30239766</v>
      </c>
    </row>
    <row r="11" spans="1:11" s="1306" customFormat="1" ht="12" customHeight="1" x14ac:dyDescent="0.2">
      <c r="A11" s="1305" t="s">
        <v>99</v>
      </c>
      <c r="B11" s="1197" t="s">
        <v>254</v>
      </c>
      <c r="C11" s="1382">
        <f>'KV_9.1.1.sz.mell'!C11</f>
        <v>15535324</v>
      </c>
      <c r="D11" s="703">
        <f>'RM_5.1.sz.mell'!D11</f>
        <v>1674918</v>
      </c>
      <c r="E11" s="704"/>
      <c r="F11" s="704"/>
      <c r="G11" s="704"/>
      <c r="H11" s="704"/>
      <c r="I11" s="396"/>
      <c r="J11" s="680">
        <f t="shared" si="2"/>
        <v>1674918</v>
      </c>
      <c r="K11" s="408">
        <f t="shared" si="1"/>
        <v>17210242</v>
      </c>
    </row>
    <row r="12" spans="1:11" s="1306" customFormat="1" ht="12" customHeight="1" x14ac:dyDescent="0.2">
      <c r="A12" s="1305" t="s">
        <v>100</v>
      </c>
      <c r="B12" s="1197" t="s">
        <v>255</v>
      </c>
      <c r="C12" s="1382">
        <f>'KV_9.1.1.sz.mell'!C12</f>
        <v>1800000</v>
      </c>
      <c r="D12" s="703">
        <f>'RM_5.1.sz.mell'!D12</f>
        <v>244924</v>
      </c>
      <c r="E12" s="704"/>
      <c r="F12" s="704"/>
      <c r="G12" s="704"/>
      <c r="H12" s="704"/>
      <c r="I12" s="396"/>
      <c r="J12" s="680">
        <f t="shared" si="2"/>
        <v>244924</v>
      </c>
      <c r="K12" s="408">
        <f t="shared" si="1"/>
        <v>2044924</v>
      </c>
    </row>
    <row r="13" spans="1:11" s="1306" customFormat="1" ht="12" customHeight="1" x14ac:dyDescent="0.2">
      <c r="A13" s="1305" t="s">
        <v>147</v>
      </c>
      <c r="B13" s="1197" t="s">
        <v>505</v>
      </c>
      <c r="C13" s="1382">
        <f>'KV_9.1.1.sz.mell'!C13</f>
        <v>0</v>
      </c>
      <c r="D13" s="703">
        <f>'RM_5.1.sz.mell'!D13</f>
        <v>1391140</v>
      </c>
      <c r="E13" s="704"/>
      <c r="F13" s="704"/>
      <c r="G13" s="704"/>
      <c r="H13" s="704"/>
      <c r="I13" s="396"/>
      <c r="J13" s="680">
        <f t="shared" si="2"/>
        <v>1391140</v>
      </c>
      <c r="K13" s="408">
        <f t="shared" si="1"/>
        <v>1391140</v>
      </c>
    </row>
    <row r="14" spans="1:11" s="73" customFormat="1" ht="12" customHeight="1" thickBot="1" x14ac:dyDescent="0.25">
      <c r="A14" s="1307" t="s">
        <v>101</v>
      </c>
      <c r="B14" s="1202" t="s">
        <v>432</v>
      </c>
      <c r="C14" s="1382">
        <f>'KV_9.1.1.sz.mell'!C14</f>
        <v>0</v>
      </c>
      <c r="D14" s="703">
        <f>'RM_5.1.sz.mell'!D14</f>
        <v>0</v>
      </c>
      <c r="E14" s="704"/>
      <c r="F14" s="704"/>
      <c r="G14" s="704"/>
      <c r="H14" s="704"/>
      <c r="I14" s="396"/>
      <c r="J14" s="680">
        <f t="shared" si="2"/>
        <v>0</v>
      </c>
      <c r="K14" s="408">
        <f t="shared" si="1"/>
        <v>0</v>
      </c>
    </row>
    <row r="15" spans="1:11" s="73" customFormat="1" ht="12" customHeight="1" thickBot="1" x14ac:dyDescent="0.3">
      <c r="A15" s="1220" t="s">
        <v>19</v>
      </c>
      <c r="B15" s="1201" t="s">
        <v>256</v>
      </c>
      <c r="C15" s="706">
        <f>'KV_9.1.1.sz.mell'!C15</f>
        <v>17839904</v>
      </c>
      <c r="D15" s="706">
        <f t="shared" ref="D15:K15" si="3">+D16+D17+D18+D19+D20</f>
        <v>5727135</v>
      </c>
      <c r="E15" s="706">
        <f t="shared" si="3"/>
        <v>0</v>
      </c>
      <c r="F15" s="706">
        <f t="shared" si="3"/>
        <v>0</v>
      </c>
      <c r="G15" s="706">
        <f t="shared" si="3"/>
        <v>0</v>
      </c>
      <c r="H15" s="706">
        <f t="shared" si="3"/>
        <v>0</v>
      </c>
      <c r="I15" s="395">
        <f t="shared" si="3"/>
        <v>0</v>
      </c>
      <c r="J15" s="395">
        <f t="shared" si="3"/>
        <v>5727135</v>
      </c>
      <c r="K15" s="296">
        <f t="shared" si="3"/>
        <v>23567039</v>
      </c>
    </row>
    <row r="16" spans="1:11" s="73" customFormat="1" ht="12" customHeight="1" x14ac:dyDescent="0.2">
      <c r="A16" s="1304" t="s">
        <v>103</v>
      </c>
      <c r="B16" s="1195" t="s">
        <v>257</v>
      </c>
      <c r="C16" s="1381">
        <f>'KV_9.1.1.sz.mell'!C16</f>
        <v>0</v>
      </c>
      <c r="D16" s="703">
        <f>'RM_5.1.sz.mell'!D16</f>
        <v>0</v>
      </c>
      <c r="E16" s="703"/>
      <c r="F16" s="703"/>
      <c r="G16" s="703"/>
      <c r="H16" s="703"/>
      <c r="I16" s="397"/>
      <c r="J16" s="680">
        <f t="shared" si="2"/>
        <v>0</v>
      </c>
      <c r="K16" s="408">
        <f t="shared" ref="K16:K21" si="4">C16+J16</f>
        <v>0</v>
      </c>
    </row>
    <row r="17" spans="1:11" s="73" customFormat="1" ht="12" customHeight="1" x14ac:dyDescent="0.2">
      <c r="A17" s="1305" t="s">
        <v>104</v>
      </c>
      <c r="B17" s="1197" t="s">
        <v>258</v>
      </c>
      <c r="C17" s="1382">
        <f>'KV_9.1.1.sz.mell'!C17</f>
        <v>0</v>
      </c>
      <c r="D17" s="703">
        <f>'RM_5.1.sz.mell'!D17</f>
        <v>0</v>
      </c>
      <c r="E17" s="704"/>
      <c r="F17" s="704"/>
      <c r="G17" s="704"/>
      <c r="H17" s="704"/>
      <c r="I17" s="396"/>
      <c r="J17" s="698">
        <f t="shared" si="2"/>
        <v>0</v>
      </c>
      <c r="K17" s="766">
        <f t="shared" si="4"/>
        <v>0</v>
      </c>
    </row>
    <row r="18" spans="1:11" s="73" customFormat="1" ht="12" customHeight="1" x14ac:dyDescent="0.2">
      <c r="A18" s="1305" t="s">
        <v>105</v>
      </c>
      <c r="B18" s="1197" t="s">
        <v>421</v>
      </c>
      <c r="C18" s="1382">
        <f>'KV_9.1.1.sz.mell'!C18</f>
        <v>0</v>
      </c>
      <c r="D18" s="703">
        <f>'RM_5.1.sz.mell'!D18</f>
        <v>0</v>
      </c>
      <c r="E18" s="704"/>
      <c r="F18" s="704"/>
      <c r="G18" s="704"/>
      <c r="H18" s="704"/>
      <c r="I18" s="396"/>
      <c r="J18" s="698">
        <f t="shared" si="2"/>
        <v>0</v>
      </c>
      <c r="K18" s="766">
        <f t="shared" si="4"/>
        <v>0</v>
      </c>
    </row>
    <row r="19" spans="1:11" s="73" customFormat="1" ht="12" customHeight="1" x14ac:dyDescent="0.2">
      <c r="A19" s="1305" t="s">
        <v>106</v>
      </c>
      <c r="B19" s="1197" t="s">
        <v>422</v>
      </c>
      <c r="C19" s="1382">
        <f>'KV_9.1.1.sz.mell'!C19</f>
        <v>0</v>
      </c>
      <c r="D19" s="703">
        <f>'RM_5.1.sz.mell'!D19</f>
        <v>0</v>
      </c>
      <c r="E19" s="704"/>
      <c r="F19" s="704"/>
      <c r="G19" s="704"/>
      <c r="H19" s="704"/>
      <c r="I19" s="396"/>
      <c r="J19" s="698">
        <f t="shared" si="2"/>
        <v>0</v>
      </c>
      <c r="K19" s="766">
        <f t="shared" si="4"/>
        <v>0</v>
      </c>
    </row>
    <row r="20" spans="1:11" s="73" customFormat="1" ht="12" customHeight="1" x14ac:dyDescent="0.2">
      <c r="A20" s="1305" t="s">
        <v>107</v>
      </c>
      <c r="B20" s="1197" t="s">
        <v>259</v>
      </c>
      <c r="C20" s="1382">
        <f>'KV_9.1.1.sz.mell'!C20</f>
        <v>17839904</v>
      </c>
      <c r="D20" s="703">
        <f>'RM_5.1.sz.mell'!D20</f>
        <v>5727135</v>
      </c>
      <c r="E20" s="704"/>
      <c r="F20" s="704"/>
      <c r="G20" s="704"/>
      <c r="H20" s="704"/>
      <c r="I20" s="396"/>
      <c r="J20" s="698">
        <f t="shared" si="2"/>
        <v>5727135</v>
      </c>
      <c r="K20" s="766">
        <f t="shared" si="4"/>
        <v>23567039</v>
      </c>
    </row>
    <row r="21" spans="1:11" s="1306" customFormat="1" ht="12" customHeight="1" thickBot="1" x14ac:dyDescent="0.25">
      <c r="A21" s="1307" t="s">
        <v>116</v>
      </c>
      <c r="B21" s="1202" t="s">
        <v>260</v>
      </c>
      <c r="C21" s="1383">
        <f>'KV_9.1.1.sz.mell'!C21</f>
        <v>0</v>
      </c>
      <c r="D21" s="703">
        <f>'RM_5.1.sz.mell'!D21</f>
        <v>0</v>
      </c>
      <c r="E21" s="705"/>
      <c r="F21" s="705"/>
      <c r="G21" s="705"/>
      <c r="H21" s="705"/>
      <c r="I21" s="398"/>
      <c r="J21" s="700">
        <f t="shared" si="2"/>
        <v>0</v>
      </c>
      <c r="K21" s="767">
        <f t="shared" si="4"/>
        <v>0</v>
      </c>
    </row>
    <row r="22" spans="1:11" s="1306" customFormat="1" ht="12" customHeight="1" thickBot="1" x14ac:dyDescent="0.3">
      <c r="A22" s="1220" t="s">
        <v>20</v>
      </c>
      <c r="B22" s="1193" t="s">
        <v>261</v>
      </c>
      <c r="C22" s="706">
        <f>'KV_9.1.1.sz.mell'!C22</f>
        <v>58244872</v>
      </c>
      <c r="D22" s="706">
        <f t="shared" ref="D22:K22" si="5">+D23+D24+D25+D26+D27</f>
        <v>31592810</v>
      </c>
      <c r="E22" s="706">
        <f t="shared" si="5"/>
        <v>0</v>
      </c>
      <c r="F22" s="706">
        <f t="shared" si="5"/>
        <v>0</v>
      </c>
      <c r="G22" s="706">
        <f t="shared" si="5"/>
        <v>0</v>
      </c>
      <c r="H22" s="706">
        <f t="shared" si="5"/>
        <v>0</v>
      </c>
      <c r="I22" s="395">
        <f t="shared" si="5"/>
        <v>0</v>
      </c>
      <c r="J22" s="395">
        <f t="shared" si="5"/>
        <v>31592810</v>
      </c>
      <c r="K22" s="296">
        <f t="shared" si="5"/>
        <v>89837682</v>
      </c>
    </row>
    <row r="23" spans="1:11" s="1306" customFormat="1" ht="12" customHeight="1" x14ac:dyDescent="0.2">
      <c r="A23" s="1304" t="s">
        <v>86</v>
      </c>
      <c r="B23" s="1195" t="s">
        <v>262</v>
      </c>
      <c r="C23" s="1381">
        <f>'KV_9.1.1.sz.mell'!C23</f>
        <v>0</v>
      </c>
      <c r="D23" s="703">
        <f>'RM_5.1.sz.mell'!D23</f>
        <v>834000</v>
      </c>
      <c r="E23" s="703"/>
      <c r="F23" s="703"/>
      <c r="G23" s="703"/>
      <c r="H23" s="703"/>
      <c r="I23" s="397"/>
      <c r="J23" s="680">
        <f t="shared" si="2"/>
        <v>834000</v>
      </c>
      <c r="K23" s="408">
        <f t="shared" ref="K23:K28" si="6">C23+J23</f>
        <v>834000</v>
      </c>
    </row>
    <row r="24" spans="1:11" s="73" customFormat="1" ht="12" customHeight="1" x14ac:dyDescent="0.2">
      <c r="A24" s="1305" t="s">
        <v>87</v>
      </c>
      <c r="B24" s="1197" t="s">
        <v>263</v>
      </c>
      <c r="C24" s="1382">
        <f>'KV_9.1.1.sz.mell'!C24</f>
        <v>0</v>
      </c>
      <c r="D24" s="703">
        <f>'RM_5.1.sz.mell'!D24</f>
        <v>0</v>
      </c>
      <c r="E24" s="704"/>
      <c r="F24" s="704"/>
      <c r="G24" s="704"/>
      <c r="H24" s="704"/>
      <c r="I24" s="396"/>
      <c r="J24" s="698">
        <f t="shared" si="2"/>
        <v>0</v>
      </c>
      <c r="K24" s="766">
        <f t="shared" si="6"/>
        <v>0</v>
      </c>
    </row>
    <row r="25" spans="1:11" s="1306" customFormat="1" ht="12" customHeight="1" x14ac:dyDescent="0.2">
      <c r="A25" s="1305" t="s">
        <v>88</v>
      </c>
      <c r="B25" s="1197" t="s">
        <v>423</v>
      </c>
      <c r="C25" s="1382">
        <f>'KV_9.1.1.sz.mell'!C25</f>
        <v>0</v>
      </c>
      <c r="D25" s="703">
        <f>'RM_5.1.sz.mell'!D25</f>
        <v>0</v>
      </c>
      <c r="E25" s="704"/>
      <c r="F25" s="704"/>
      <c r="G25" s="704"/>
      <c r="H25" s="704"/>
      <c r="I25" s="396"/>
      <c r="J25" s="698">
        <f t="shared" si="2"/>
        <v>0</v>
      </c>
      <c r="K25" s="766">
        <f t="shared" si="6"/>
        <v>0</v>
      </c>
    </row>
    <row r="26" spans="1:11" s="1306" customFormat="1" ht="12" customHeight="1" x14ac:dyDescent="0.2">
      <c r="A26" s="1305" t="s">
        <v>89</v>
      </c>
      <c r="B26" s="1197" t="s">
        <v>424</v>
      </c>
      <c r="C26" s="1382">
        <f>'KV_9.1.1.sz.mell'!C26</f>
        <v>0</v>
      </c>
      <c r="D26" s="703">
        <f>'RM_5.1.sz.mell'!D26</f>
        <v>0</v>
      </c>
      <c r="E26" s="704"/>
      <c r="F26" s="704"/>
      <c r="G26" s="704"/>
      <c r="H26" s="704"/>
      <c r="I26" s="396"/>
      <c r="J26" s="698">
        <f t="shared" si="2"/>
        <v>0</v>
      </c>
      <c r="K26" s="766">
        <f t="shared" si="6"/>
        <v>0</v>
      </c>
    </row>
    <row r="27" spans="1:11" s="1306" customFormat="1" ht="12" customHeight="1" x14ac:dyDescent="0.2">
      <c r="A27" s="1305" t="s">
        <v>170</v>
      </c>
      <c r="B27" s="1197" t="s">
        <v>264</v>
      </c>
      <c r="C27" s="1382">
        <f>'KV_9.1.1.sz.mell'!C27</f>
        <v>58244872</v>
      </c>
      <c r="D27" s="703">
        <f>'RM_5.1.sz.mell'!D27</f>
        <v>30758810</v>
      </c>
      <c r="E27" s="704"/>
      <c r="F27" s="704"/>
      <c r="G27" s="704"/>
      <c r="H27" s="704"/>
      <c r="I27" s="396"/>
      <c r="J27" s="698">
        <f t="shared" si="2"/>
        <v>30758810</v>
      </c>
      <c r="K27" s="766">
        <f t="shared" si="6"/>
        <v>89003682</v>
      </c>
    </row>
    <row r="28" spans="1:11" s="1306" customFormat="1" ht="12" customHeight="1" thickBot="1" x14ac:dyDescent="0.25">
      <c r="A28" s="1307" t="s">
        <v>171</v>
      </c>
      <c r="B28" s="1202" t="s">
        <v>265</v>
      </c>
      <c r="C28" s="1383">
        <f>'KV_9.1.1.sz.mell'!C28</f>
        <v>58244872</v>
      </c>
      <c r="D28" s="703">
        <f>'RM_5.1.sz.mell'!D28</f>
        <v>0</v>
      </c>
      <c r="E28" s="705"/>
      <c r="F28" s="705"/>
      <c r="G28" s="705"/>
      <c r="H28" s="705"/>
      <c r="I28" s="398"/>
      <c r="J28" s="700">
        <f t="shared" si="2"/>
        <v>0</v>
      </c>
      <c r="K28" s="767">
        <f t="shared" si="6"/>
        <v>58244872</v>
      </c>
    </row>
    <row r="29" spans="1:11" s="1306" customFormat="1" ht="12" customHeight="1" thickBot="1" x14ac:dyDescent="0.3">
      <c r="A29" s="1220" t="s">
        <v>172</v>
      </c>
      <c r="B29" s="1193" t="s">
        <v>559</v>
      </c>
      <c r="C29" s="402">
        <f>'KV_9.1.1.sz.mell'!C29</f>
        <v>6675000</v>
      </c>
      <c r="D29" s="402">
        <f t="shared" ref="D29:K29" si="7">+D30+D31+D32+D33+D34+D35+D36</f>
        <v>805561</v>
      </c>
      <c r="E29" s="402">
        <f t="shared" si="7"/>
        <v>0</v>
      </c>
      <c r="F29" s="402">
        <f t="shared" si="7"/>
        <v>0</v>
      </c>
      <c r="G29" s="402">
        <f t="shared" si="7"/>
        <v>0</v>
      </c>
      <c r="H29" s="402">
        <f t="shared" si="7"/>
        <v>0</v>
      </c>
      <c r="I29" s="402">
        <f t="shared" si="7"/>
        <v>0</v>
      </c>
      <c r="J29" s="402">
        <f t="shared" si="7"/>
        <v>805561</v>
      </c>
      <c r="K29" s="302">
        <f t="shared" si="7"/>
        <v>7480561</v>
      </c>
    </row>
    <row r="30" spans="1:11" s="1306" customFormat="1" ht="12" customHeight="1" x14ac:dyDescent="0.2">
      <c r="A30" s="1304" t="s">
        <v>267</v>
      </c>
      <c r="B30" s="1195" t="s">
        <v>554</v>
      </c>
      <c r="C30" s="680">
        <f>'KV_9.1.1.sz.mell'!C30</f>
        <v>1500000</v>
      </c>
      <c r="D30" s="703">
        <f>'RM_5.1.sz.mell'!D30</f>
        <v>30031</v>
      </c>
      <c r="E30" s="397"/>
      <c r="F30" s="397"/>
      <c r="G30" s="397"/>
      <c r="H30" s="397"/>
      <c r="I30" s="397"/>
      <c r="J30" s="680">
        <f t="shared" si="2"/>
        <v>30031</v>
      </c>
      <c r="K30" s="408">
        <f t="shared" ref="K30:K36" si="8">C30+J30</f>
        <v>1530031</v>
      </c>
    </row>
    <row r="31" spans="1:11" s="1306" customFormat="1" ht="12" customHeight="1" x14ac:dyDescent="0.2">
      <c r="A31" s="1305" t="s">
        <v>268</v>
      </c>
      <c r="B31" s="1197" t="s">
        <v>555</v>
      </c>
      <c r="C31" s="698">
        <f>'KV_9.1.1.sz.mell'!C31</f>
        <v>0</v>
      </c>
      <c r="D31" s="703">
        <f>'RM_5.1.sz.mell'!D31</f>
        <v>0</v>
      </c>
      <c r="E31" s="396"/>
      <c r="F31" s="396"/>
      <c r="G31" s="396"/>
      <c r="H31" s="396"/>
      <c r="I31" s="396"/>
      <c r="J31" s="698">
        <f t="shared" si="2"/>
        <v>0</v>
      </c>
      <c r="K31" s="766">
        <f t="shared" si="8"/>
        <v>0</v>
      </c>
    </row>
    <row r="32" spans="1:11" s="1306" customFormat="1" ht="12" customHeight="1" x14ac:dyDescent="0.2">
      <c r="A32" s="1305" t="s">
        <v>269</v>
      </c>
      <c r="B32" s="1197" t="s">
        <v>556</v>
      </c>
      <c r="C32" s="698">
        <f>'KV_9.1.1.sz.mell'!C32</f>
        <v>0</v>
      </c>
      <c r="D32" s="703">
        <f>'RM_5.1.sz.mell'!D32</f>
        <v>0</v>
      </c>
      <c r="E32" s="396"/>
      <c r="F32" s="396"/>
      <c r="G32" s="396"/>
      <c r="H32" s="396"/>
      <c r="I32" s="396"/>
      <c r="J32" s="698">
        <f t="shared" si="2"/>
        <v>0</v>
      </c>
      <c r="K32" s="766">
        <f t="shared" si="8"/>
        <v>0</v>
      </c>
    </row>
    <row r="33" spans="1:11" s="1306" customFormat="1" ht="12" customHeight="1" x14ac:dyDescent="0.2">
      <c r="A33" s="1305" t="s">
        <v>270</v>
      </c>
      <c r="B33" s="1197" t="s">
        <v>557</v>
      </c>
      <c r="C33" s="698">
        <f>'KV_9.1.1.sz.mell'!C33</f>
        <v>0</v>
      </c>
      <c r="D33" s="703">
        <f>'RM_5.1.sz.mell'!D33</f>
        <v>0</v>
      </c>
      <c r="E33" s="396"/>
      <c r="F33" s="396"/>
      <c r="G33" s="396"/>
      <c r="H33" s="396"/>
      <c r="I33" s="396"/>
      <c r="J33" s="698">
        <f t="shared" si="2"/>
        <v>0</v>
      </c>
      <c r="K33" s="766">
        <f t="shared" si="8"/>
        <v>0</v>
      </c>
    </row>
    <row r="34" spans="1:11" s="1306" customFormat="1" ht="12" customHeight="1" x14ac:dyDescent="0.2">
      <c r="A34" s="1305" t="s">
        <v>551</v>
      </c>
      <c r="B34" s="1197" t="s">
        <v>271</v>
      </c>
      <c r="C34" s="698">
        <f>'KV_9.1.1.sz.mell'!C34</f>
        <v>5175000</v>
      </c>
      <c r="D34" s="703">
        <f>'RM_5.1.sz.mell'!D34</f>
        <v>459763</v>
      </c>
      <c r="E34" s="396"/>
      <c r="F34" s="396"/>
      <c r="G34" s="396"/>
      <c r="H34" s="396"/>
      <c r="I34" s="396"/>
      <c r="J34" s="698">
        <f t="shared" si="2"/>
        <v>459763</v>
      </c>
      <c r="K34" s="766">
        <f t="shared" si="8"/>
        <v>5634763</v>
      </c>
    </row>
    <row r="35" spans="1:11" s="1306" customFormat="1" ht="12" customHeight="1" x14ac:dyDescent="0.2">
      <c r="A35" s="1305" t="s">
        <v>552</v>
      </c>
      <c r="B35" s="1197" t="s">
        <v>272</v>
      </c>
      <c r="C35" s="698">
        <f>'KV_9.1.1.sz.mell'!C35</f>
        <v>0</v>
      </c>
      <c r="D35" s="703">
        <f>'RM_5.1.sz.mell'!D35</f>
        <v>0</v>
      </c>
      <c r="E35" s="396"/>
      <c r="F35" s="396"/>
      <c r="G35" s="396"/>
      <c r="H35" s="396"/>
      <c r="I35" s="396"/>
      <c r="J35" s="698">
        <f t="shared" si="2"/>
        <v>0</v>
      </c>
      <c r="K35" s="766">
        <f t="shared" si="8"/>
        <v>0</v>
      </c>
    </row>
    <row r="36" spans="1:11" s="1306" customFormat="1" ht="12" customHeight="1" thickBot="1" x14ac:dyDescent="0.25">
      <c r="A36" s="1307" t="s">
        <v>553</v>
      </c>
      <c r="B36" s="1202" t="s">
        <v>273</v>
      </c>
      <c r="C36" s="700">
        <f>'KV_9.1.1.sz.mell'!C36</f>
        <v>0</v>
      </c>
      <c r="D36" s="703">
        <f>'RM_5.1.sz.mell'!D36</f>
        <v>315767</v>
      </c>
      <c r="E36" s="398"/>
      <c r="F36" s="398"/>
      <c r="G36" s="398"/>
      <c r="H36" s="398"/>
      <c r="I36" s="398"/>
      <c r="J36" s="700">
        <f t="shared" si="2"/>
        <v>315767</v>
      </c>
      <c r="K36" s="767">
        <f t="shared" si="8"/>
        <v>315767</v>
      </c>
    </row>
    <row r="37" spans="1:11" s="1306" customFormat="1" ht="12" customHeight="1" thickBot="1" x14ac:dyDescent="0.3">
      <c r="A37" s="1220" t="s">
        <v>22</v>
      </c>
      <c r="B37" s="1193" t="s">
        <v>433</v>
      </c>
      <c r="C37" s="706">
        <f>'KV_9.1.1.sz.mell'!C37</f>
        <v>5746500</v>
      </c>
      <c r="D37" s="706">
        <f t="shared" ref="D37:K37" si="9">SUM(D38:D48)</f>
        <v>13332286</v>
      </c>
      <c r="E37" s="706">
        <f t="shared" si="9"/>
        <v>0</v>
      </c>
      <c r="F37" s="706">
        <f t="shared" si="9"/>
        <v>0</v>
      </c>
      <c r="G37" s="706">
        <f t="shared" si="9"/>
        <v>0</v>
      </c>
      <c r="H37" s="706">
        <f t="shared" si="9"/>
        <v>0</v>
      </c>
      <c r="I37" s="395">
        <f t="shared" si="9"/>
        <v>0</v>
      </c>
      <c r="J37" s="395">
        <f t="shared" si="9"/>
        <v>13332286</v>
      </c>
      <c r="K37" s="296">
        <f t="shared" si="9"/>
        <v>19078786</v>
      </c>
    </row>
    <row r="38" spans="1:11" s="1306" customFormat="1" ht="12" customHeight="1" x14ac:dyDescent="0.2">
      <c r="A38" s="1304" t="s">
        <v>90</v>
      </c>
      <c r="B38" s="1195" t="s">
        <v>276</v>
      </c>
      <c r="C38" s="1381">
        <f>'KV_9.1.1.sz.mell'!C38</f>
        <v>0</v>
      </c>
      <c r="D38" s="703">
        <f>'RM_5.1.sz.mell'!D38</f>
        <v>56832</v>
      </c>
      <c r="E38" s="703"/>
      <c r="F38" s="703"/>
      <c r="G38" s="703"/>
      <c r="H38" s="703"/>
      <c r="I38" s="397"/>
      <c r="J38" s="680">
        <f t="shared" si="2"/>
        <v>56832</v>
      </c>
      <c r="K38" s="408">
        <f t="shared" ref="K38:K48" si="10">C38+J38</f>
        <v>56832</v>
      </c>
    </row>
    <row r="39" spans="1:11" s="1306" customFormat="1" ht="12" customHeight="1" x14ac:dyDescent="0.2">
      <c r="A39" s="1305" t="s">
        <v>91</v>
      </c>
      <c r="B39" s="1197" t="s">
        <v>277</v>
      </c>
      <c r="C39" s="1382">
        <f>'KV_9.1.1.sz.mell'!C39</f>
        <v>1425000</v>
      </c>
      <c r="D39" s="703">
        <f>'RM_5.1.sz.mell'!D39</f>
        <v>12461134</v>
      </c>
      <c r="E39" s="704"/>
      <c r="F39" s="704"/>
      <c r="G39" s="704"/>
      <c r="H39" s="704"/>
      <c r="I39" s="396"/>
      <c r="J39" s="698">
        <f t="shared" si="2"/>
        <v>12461134</v>
      </c>
      <c r="K39" s="766">
        <f t="shared" si="10"/>
        <v>13886134</v>
      </c>
    </row>
    <row r="40" spans="1:11" s="1306" customFormat="1" ht="12" customHeight="1" x14ac:dyDescent="0.2">
      <c r="A40" s="1305" t="s">
        <v>92</v>
      </c>
      <c r="B40" s="1197" t="s">
        <v>278</v>
      </c>
      <c r="C40" s="1382">
        <f>'KV_9.1.1.sz.mell'!C40</f>
        <v>3390000</v>
      </c>
      <c r="D40" s="703">
        <f>'RM_5.1.sz.mell'!D40</f>
        <v>-834959</v>
      </c>
      <c r="E40" s="704"/>
      <c r="F40" s="704"/>
      <c r="G40" s="704"/>
      <c r="H40" s="704"/>
      <c r="I40" s="396"/>
      <c r="J40" s="698">
        <f t="shared" si="2"/>
        <v>-834959</v>
      </c>
      <c r="K40" s="766">
        <f t="shared" si="10"/>
        <v>2555041</v>
      </c>
    </row>
    <row r="41" spans="1:11" s="1306" customFormat="1" ht="12" customHeight="1" x14ac:dyDescent="0.2">
      <c r="A41" s="1305" t="s">
        <v>174</v>
      </c>
      <c r="B41" s="1197" t="s">
        <v>279</v>
      </c>
      <c r="C41" s="1382">
        <f>'KV_9.1.1.sz.mell'!C41</f>
        <v>0</v>
      </c>
      <c r="D41" s="703">
        <f>'RM_5.1.sz.mell'!D41</f>
        <v>0</v>
      </c>
      <c r="E41" s="704"/>
      <c r="F41" s="704"/>
      <c r="G41" s="704"/>
      <c r="H41" s="704"/>
      <c r="I41" s="396"/>
      <c r="J41" s="698">
        <f t="shared" si="2"/>
        <v>0</v>
      </c>
      <c r="K41" s="766">
        <f t="shared" si="10"/>
        <v>0</v>
      </c>
    </row>
    <row r="42" spans="1:11" s="1306" customFormat="1" ht="12" customHeight="1" x14ac:dyDescent="0.2">
      <c r="A42" s="1305" t="s">
        <v>175</v>
      </c>
      <c r="B42" s="1197" t="s">
        <v>280</v>
      </c>
      <c r="C42" s="1382">
        <f>'KV_9.1.1.sz.mell'!C42</f>
        <v>0</v>
      </c>
      <c r="D42" s="703">
        <f>'RM_5.1.sz.mell'!D42</f>
        <v>0</v>
      </c>
      <c r="E42" s="704"/>
      <c r="F42" s="704"/>
      <c r="G42" s="704"/>
      <c r="H42" s="704"/>
      <c r="I42" s="396"/>
      <c r="J42" s="698">
        <f t="shared" si="2"/>
        <v>0</v>
      </c>
      <c r="K42" s="766">
        <f t="shared" si="10"/>
        <v>0</v>
      </c>
    </row>
    <row r="43" spans="1:11" s="1306" customFormat="1" ht="12" customHeight="1" x14ac:dyDescent="0.2">
      <c r="A43" s="1305" t="s">
        <v>176</v>
      </c>
      <c r="B43" s="1197" t="s">
        <v>281</v>
      </c>
      <c r="C43" s="1382">
        <f>'KV_9.1.1.sz.mell'!C43</f>
        <v>931500</v>
      </c>
      <c r="D43" s="703">
        <f>'RM_5.1.sz.mell'!D43</f>
        <v>1120050</v>
      </c>
      <c r="E43" s="704"/>
      <c r="F43" s="704"/>
      <c r="G43" s="704"/>
      <c r="H43" s="704"/>
      <c r="I43" s="396"/>
      <c r="J43" s="698">
        <f t="shared" si="2"/>
        <v>1120050</v>
      </c>
      <c r="K43" s="766">
        <f t="shared" si="10"/>
        <v>2051550</v>
      </c>
    </row>
    <row r="44" spans="1:11" s="1306" customFormat="1" ht="12" customHeight="1" x14ac:dyDescent="0.2">
      <c r="A44" s="1305" t="s">
        <v>177</v>
      </c>
      <c r="B44" s="1197" t="s">
        <v>282</v>
      </c>
      <c r="C44" s="1382">
        <f>'KV_9.1.1.sz.mell'!C44</f>
        <v>0</v>
      </c>
      <c r="D44" s="703">
        <f>'RM_5.1.sz.mell'!D44</f>
        <v>44000</v>
      </c>
      <c r="E44" s="704"/>
      <c r="F44" s="704"/>
      <c r="G44" s="704"/>
      <c r="H44" s="704"/>
      <c r="I44" s="396"/>
      <c r="J44" s="698">
        <f t="shared" si="2"/>
        <v>44000</v>
      </c>
      <c r="K44" s="766">
        <f t="shared" si="10"/>
        <v>44000</v>
      </c>
    </row>
    <row r="45" spans="1:11" s="1306" customFormat="1" ht="12" customHeight="1" x14ac:dyDescent="0.2">
      <c r="A45" s="1305" t="s">
        <v>178</v>
      </c>
      <c r="B45" s="1197" t="s">
        <v>283</v>
      </c>
      <c r="C45" s="1382">
        <f>'KV_9.1.1.sz.mell'!C45</f>
        <v>0</v>
      </c>
      <c r="D45" s="703">
        <f>'RM_5.1.sz.mell'!D45</f>
        <v>124</v>
      </c>
      <c r="E45" s="704"/>
      <c r="F45" s="704"/>
      <c r="G45" s="704"/>
      <c r="H45" s="704"/>
      <c r="I45" s="396"/>
      <c r="J45" s="698">
        <f t="shared" si="2"/>
        <v>124</v>
      </c>
      <c r="K45" s="766">
        <f t="shared" si="10"/>
        <v>124</v>
      </c>
    </row>
    <row r="46" spans="1:11" s="1306" customFormat="1" ht="12" customHeight="1" x14ac:dyDescent="0.2">
      <c r="A46" s="1305" t="s">
        <v>274</v>
      </c>
      <c r="B46" s="1197" t="s">
        <v>284</v>
      </c>
      <c r="C46" s="1390">
        <f>'KV_9.1.1.sz.mell'!C46</f>
        <v>0</v>
      </c>
      <c r="D46" s="703">
        <f>'RM_5.1.sz.mell'!D46</f>
        <v>0</v>
      </c>
      <c r="E46" s="768"/>
      <c r="F46" s="768"/>
      <c r="G46" s="768"/>
      <c r="H46" s="768"/>
      <c r="I46" s="399"/>
      <c r="J46" s="691">
        <f t="shared" si="2"/>
        <v>0</v>
      </c>
      <c r="K46" s="769">
        <f t="shared" si="10"/>
        <v>0</v>
      </c>
    </row>
    <row r="47" spans="1:11" s="1306" customFormat="1" ht="12" customHeight="1" x14ac:dyDescent="0.2">
      <c r="A47" s="1307" t="s">
        <v>275</v>
      </c>
      <c r="B47" s="1202" t="s">
        <v>435</v>
      </c>
      <c r="C47" s="1391">
        <f>'KV_9.1.1.sz.mell'!C47</f>
        <v>0</v>
      </c>
      <c r="D47" s="703">
        <f>'RM_5.1.sz.mell'!D47</f>
        <v>0</v>
      </c>
      <c r="E47" s="770"/>
      <c r="F47" s="770"/>
      <c r="G47" s="770"/>
      <c r="H47" s="770"/>
      <c r="I47" s="400"/>
      <c r="J47" s="771">
        <f t="shared" si="2"/>
        <v>0</v>
      </c>
      <c r="K47" s="772">
        <f t="shared" si="10"/>
        <v>0</v>
      </c>
    </row>
    <row r="48" spans="1:11" s="1306" customFormat="1" ht="12" customHeight="1" thickBot="1" x14ac:dyDescent="0.25">
      <c r="A48" s="1307" t="s">
        <v>434</v>
      </c>
      <c r="B48" s="1202" t="s">
        <v>285</v>
      </c>
      <c r="C48" s="1391">
        <f>'KV_9.1.1.sz.mell'!C48</f>
        <v>0</v>
      </c>
      <c r="D48" s="703">
        <f>'RM_5.1.sz.mell'!D48</f>
        <v>485105</v>
      </c>
      <c r="E48" s="770"/>
      <c r="F48" s="770"/>
      <c r="G48" s="770"/>
      <c r="H48" s="770"/>
      <c r="I48" s="400"/>
      <c r="J48" s="771">
        <f t="shared" si="2"/>
        <v>485105</v>
      </c>
      <c r="K48" s="772">
        <f t="shared" si="10"/>
        <v>485105</v>
      </c>
    </row>
    <row r="49" spans="1:11" s="1306" customFormat="1" ht="12" customHeight="1" thickBot="1" x14ac:dyDescent="0.3">
      <c r="A49" s="1220" t="s">
        <v>23</v>
      </c>
      <c r="B49" s="1193" t="s">
        <v>286</v>
      </c>
      <c r="C49" s="706">
        <f>'KV_9.1.1.sz.mell'!C49</f>
        <v>0</v>
      </c>
      <c r="D49" s="706">
        <f t="shared" ref="D49:K49" si="11">SUM(D50:D54)</f>
        <v>6000000</v>
      </c>
      <c r="E49" s="706">
        <f t="shared" si="11"/>
        <v>0</v>
      </c>
      <c r="F49" s="706">
        <f t="shared" si="11"/>
        <v>0</v>
      </c>
      <c r="G49" s="706">
        <f t="shared" si="11"/>
        <v>0</v>
      </c>
      <c r="H49" s="706">
        <f t="shared" si="11"/>
        <v>0</v>
      </c>
      <c r="I49" s="395">
        <f t="shared" si="11"/>
        <v>0</v>
      </c>
      <c r="J49" s="395">
        <f t="shared" si="11"/>
        <v>6000000</v>
      </c>
      <c r="K49" s="296">
        <f t="shared" si="11"/>
        <v>6000000</v>
      </c>
    </row>
    <row r="50" spans="1:11" s="1306" customFormat="1" ht="12" customHeight="1" x14ac:dyDescent="0.2">
      <c r="A50" s="1304" t="s">
        <v>93</v>
      </c>
      <c r="B50" s="1195" t="s">
        <v>290</v>
      </c>
      <c r="C50" s="1392">
        <f>'KV_9.1.1.sz.mell'!C50</f>
        <v>0</v>
      </c>
      <c r="D50" s="703">
        <f>'RM_5.1.sz.mell'!D50</f>
        <v>0</v>
      </c>
      <c r="E50" s="773"/>
      <c r="F50" s="773"/>
      <c r="G50" s="773"/>
      <c r="H50" s="773"/>
      <c r="I50" s="459"/>
      <c r="J50" s="684">
        <f t="shared" si="2"/>
        <v>0</v>
      </c>
      <c r="K50" s="774">
        <f>C50+J50</f>
        <v>0</v>
      </c>
    </row>
    <row r="51" spans="1:11" s="1306" customFormat="1" ht="12" customHeight="1" x14ac:dyDescent="0.2">
      <c r="A51" s="1305" t="s">
        <v>94</v>
      </c>
      <c r="B51" s="1197" t="s">
        <v>291</v>
      </c>
      <c r="C51" s="1390">
        <f>'KV_9.1.1.sz.mell'!C51</f>
        <v>0</v>
      </c>
      <c r="D51" s="703">
        <f>'RM_5.1.sz.mell'!D51</f>
        <v>6000000</v>
      </c>
      <c r="E51" s="768"/>
      <c r="F51" s="768"/>
      <c r="G51" s="768"/>
      <c r="H51" s="768"/>
      <c r="I51" s="399"/>
      <c r="J51" s="691">
        <f t="shared" si="2"/>
        <v>6000000</v>
      </c>
      <c r="K51" s="769">
        <f>C51+J51</f>
        <v>6000000</v>
      </c>
    </row>
    <row r="52" spans="1:11" s="1306" customFormat="1" ht="12" customHeight="1" x14ac:dyDescent="0.2">
      <c r="A52" s="1305" t="s">
        <v>287</v>
      </c>
      <c r="B52" s="1197" t="s">
        <v>292</v>
      </c>
      <c r="C52" s="1390">
        <f>'KV_9.1.1.sz.mell'!C52</f>
        <v>0</v>
      </c>
      <c r="D52" s="703">
        <f>'RM_5.1.sz.mell'!D52</f>
        <v>0</v>
      </c>
      <c r="E52" s="768"/>
      <c r="F52" s="768"/>
      <c r="G52" s="768"/>
      <c r="H52" s="768"/>
      <c r="I52" s="399"/>
      <c r="J52" s="691">
        <f t="shared" si="2"/>
        <v>0</v>
      </c>
      <c r="K52" s="769">
        <f>C52+J52</f>
        <v>0</v>
      </c>
    </row>
    <row r="53" spans="1:11" s="1306" customFormat="1" ht="12" customHeight="1" x14ac:dyDescent="0.2">
      <c r="A53" s="1305" t="s">
        <v>288</v>
      </c>
      <c r="B53" s="1197" t="s">
        <v>293</v>
      </c>
      <c r="C53" s="1390">
        <f>'KV_9.1.1.sz.mell'!C53</f>
        <v>0</v>
      </c>
      <c r="D53" s="703">
        <f>'RM_5.1.sz.mell'!D53</f>
        <v>0</v>
      </c>
      <c r="E53" s="768"/>
      <c r="F53" s="768"/>
      <c r="G53" s="768"/>
      <c r="H53" s="768"/>
      <c r="I53" s="399"/>
      <c r="J53" s="691">
        <f t="shared" si="2"/>
        <v>0</v>
      </c>
      <c r="K53" s="769">
        <f>C53+J53</f>
        <v>0</v>
      </c>
    </row>
    <row r="54" spans="1:11" s="1306" customFormat="1" ht="12" customHeight="1" thickBot="1" x14ac:dyDescent="0.25">
      <c r="A54" s="1308" t="s">
        <v>289</v>
      </c>
      <c r="B54" s="1309" t="s">
        <v>294</v>
      </c>
      <c r="C54" s="1393">
        <f>'KV_9.1.1.sz.mell'!C54</f>
        <v>0</v>
      </c>
      <c r="D54" s="703">
        <f>'RM_5.1.sz.mell'!D54</f>
        <v>0</v>
      </c>
      <c r="E54" s="775"/>
      <c r="F54" s="775"/>
      <c r="G54" s="775"/>
      <c r="H54" s="775"/>
      <c r="I54" s="687"/>
      <c r="J54" s="688">
        <f t="shared" si="2"/>
        <v>0</v>
      </c>
      <c r="K54" s="776">
        <f>C54+J54</f>
        <v>0</v>
      </c>
    </row>
    <row r="55" spans="1:11" s="1306" customFormat="1" ht="12" customHeight="1" thickBot="1" x14ac:dyDescent="0.3">
      <c r="A55" s="1220" t="s">
        <v>179</v>
      </c>
      <c r="B55" s="1193" t="s">
        <v>295</v>
      </c>
      <c r="C55" s="706">
        <f>'KV_9.1.1.sz.mell'!C55</f>
        <v>10626783</v>
      </c>
      <c r="D55" s="706">
        <f t="shared" ref="D55:K55" si="12">SUM(D56:D58)</f>
        <v>-7937704</v>
      </c>
      <c r="E55" s="706">
        <f t="shared" si="12"/>
        <v>0</v>
      </c>
      <c r="F55" s="706">
        <f t="shared" si="12"/>
        <v>0</v>
      </c>
      <c r="G55" s="706">
        <f t="shared" si="12"/>
        <v>0</v>
      </c>
      <c r="H55" s="706">
        <f t="shared" si="12"/>
        <v>0</v>
      </c>
      <c r="I55" s="395">
        <f t="shared" si="12"/>
        <v>0</v>
      </c>
      <c r="J55" s="395">
        <f t="shared" si="12"/>
        <v>-7937704</v>
      </c>
      <c r="K55" s="296">
        <f t="shared" si="12"/>
        <v>2689079</v>
      </c>
    </row>
    <row r="56" spans="1:11" s="1306" customFormat="1" ht="12" customHeight="1" x14ac:dyDescent="0.2">
      <c r="A56" s="1304" t="s">
        <v>95</v>
      </c>
      <c r="B56" s="1195" t="s">
        <v>296</v>
      </c>
      <c r="C56" s="1381">
        <f>'KV_9.1.1.sz.mell'!C57</f>
        <v>0</v>
      </c>
      <c r="D56" s="703">
        <f>'RM_5.1.sz.mell'!D56</f>
        <v>0</v>
      </c>
      <c r="E56" s="703"/>
      <c r="F56" s="703"/>
      <c r="G56" s="703"/>
      <c r="H56" s="703"/>
      <c r="I56" s="397"/>
      <c r="J56" s="680">
        <f t="shared" si="2"/>
        <v>0</v>
      </c>
      <c r="K56" s="408">
        <f>C56+J56</f>
        <v>0</v>
      </c>
    </row>
    <row r="57" spans="1:11" s="1306" customFormat="1" ht="12" customHeight="1" x14ac:dyDescent="0.2">
      <c r="A57" s="1305" t="s">
        <v>96</v>
      </c>
      <c r="B57" s="1197" t="s">
        <v>425</v>
      </c>
      <c r="C57" s="1382"/>
      <c r="D57" s="703">
        <f>'RM_5.1.sz.mell'!D57</f>
        <v>0</v>
      </c>
      <c r="E57" s="704"/>
      <c r="F57" s="704"/>
      <c r="G57" s="704"/>
      <c r="H57" s="704"/>
      <c r="I57" s="396"/>
      <c r="J57" s="698">
        <f t="shared" si="2"/>
        <v>0</v>
      </c>
      <c r="K57" s="766">
        <f>C57+J57</f>
        <v>0</v>
      </c>
    </row>
    <row r="58" spans="1:11" s="1306" customFormat="1" ht="12" customHeight="1" x14ac:dyDescent="0.2">
      <c r="A58" s="1305" t="s">
        <v>299</v>
      </c>
      <c r="B58" s="1197" t="s">
        <v>297</v>
      </c>
      <c r="C58" s="1382">
        <f>'KV_9.1.1.sz.mell'!C58</f>
        <v>10626783</v>
      </c>
      <c r="D58" s="703">
        <f>'RM_5.1.sz.mell'!D58</f>
        <v>-7937704</v>
      </c>
      <c r="E58" s="704"/>
      <c r="F58" s="704"/>
      <c r="G58" s="704"/>
      <c r="H58" s="704"/>
      <c r="I58" s="396"/>
      <c r="J58" s="698">
        <f t="shared" si="2"/>
        <v>-7937704</v>
      </c>
      <c r="K58" s="766">
        <f>C58+J58</f>
        <v>2689079</v>
      </c>
    </row>
    <row r="59" spans="1:11" s="1306" customFormat="1" ht="12" customHeight="1" thickBot="1" x14ac:dyDescent="0.25">
      <c r="A59" s="1307" t="s">
        <v>300</v>
      </c>
      <c r="B59" s="1202" t="s">
        <v>298</v>
      </c>
      <c r="C59" s="1383">
        <f>'KV_9.1.1.sz.mell'!C59</f>
        <v>0</v>
      </c>
      <c r="D59" s="703">
        <f>'RM_5.1.sz.mell'!D59</f>
        <v>0</v>
      </c>
      <c r="E59" s="705"/>
      <c r="F59" s="705"/>
      <c r="G59" s="705"/>
      <c r="H59" s="705"/>
      <c r="I59" s="398"/>
      <c r="J59" s="700">
        <f t="shared" si="2"/>
        <v>0</v>
      </c>
      <c r="K59" s="767">
        <f>C59+J59</f>
        <v>0</v>
      </c>
    </row>
    <row r="60" spans="1:11" s="1306" customFormat="1" ht="12" customHeight="1" thickBot="1" x14ac:dyDescent="0.3">
      <c r="A60" s="1220" t="s">
        <v>25</v>
      </c>
      <c r="B60" s="1201" t="s">
        <v>301</v>
      </c>
      <c r="C60" s="706">
        <f>'KV_9.1.1.sz.mell'!C60</f>
        <v>0</v>
      </c>
      <c r="D60" s="706">
        <f t="shared" ref="D60:K60" si="13">SUM(D61:D63)</f>
        <v>23352346</v>
      </c>
      <c r="E60" s="706">
        <f t="shared" si="13"/>
        <v>0</v>
      </c>
      <c r="F60" s="706">
        <f t="shared" si="13"/>
        <v>0</v>
      </c>
      <c r="G60" s="706">
        <f t="shared" si="13"/>
        <v>0</v>
      </c>
      <c r="H60" s="706">
        <f t="shared" si="13"/>
        <v>0</v>
      </c>
      <c r="I60" s="395">
        <f t="shared" si="13"/>
        <v>0</v>
      </c>
      <c r="J60" s="395">
        <f t="shared" si="13"/>
        <v>23352346</v>
      </c>
      <c r="K60" s="296">
        <f t="shared" si="13"/>
        <v>23352346</v>
      </c>
    </row>
    <row r="61" spans="1:11" s="1306" customFormat="1" ht="12" customHeight="1" x14ac:dyDescent="0.2">
      <c r="A61" s="1304" t="s">
        <v>180</v>
      </c>
      <c r="B61" s="1195" t="s">
        <v>303</v>
      </c>
      <c r="C61" s="1390">
        <f>'KV_9.1.1.sz.mell'!C61</f>
        <v>0</v>
      </c>
      <c r="D61" s="703">
        <f>'RM_5.1.sz.mell'!D61</f>
        <v>0</v>
      </c>
      <c r="E61" s="768"/>
      <c r="F61" s="768"/>
      <c r="G61" s="768"/>
      <c r="H61" s="768"/>
      <c r="I61" s="399"/>
      <c r="J61" s="691">
        <f t="shared" si="2"/>
        <v>0</v>
      </c>
      <c r="K61" s="769">
        <f>C61+J61</f>
        <v>0</v>
      </c>
    </row>
    <row r="62" spans="1:11" s="1306" customFormat="1" ht="12" customHeight="1" x14ac:dyDescent="0.2">
      <c r="A62" s="1305" t="s">
        <v>181</v>
      </c>
      <c r="B62" s="1197" t="s">
        <v>426</v>
      </c>
      <c r="C62" s="1390">
        <f>'KV_9.1.1.sz.mell'!C62</f>
        <v>0</v>
      </c>
      <c r="D62" s="703">
        <f>'RM_5.1.sz.mell'!D62</f>
        <v>0</v>
      </c>
      <c r="E62" s="768"/>
      <c r="F62" s="768"/>
      <c r="G62" s="768"/>
      <c r="H62" s="768"/>
      <c r="I62" s="399"/>
      <c r="J62" s="691">
        <f t="shared" si="2"/>
        <v>0</v>
      </c>
      <c r="K62" s="769">
        <f>C62+J62</f>
        <v>0</v>
      </c>
    </row>
    <row r="63" spans="1:11" s="1306" customFormat="1" ht="12" customHeight="1" x14ac:dyDescent="0.2">
      <c r="A63" s="1305" t="s">
        <v>230</v>
      </c>
      <c r="B63" s="1197" t="s">
        <v>304</v>
      </c>
      <c r="C63" s="1390">
        <f>'KV_9.1.1.sz.mell'!C63</f>
        <v>0</v>
      </c>
      <c r="D63" s="703">
        <f>'RM_5.1.sz.mell'!D63</f>
        <v>23352346</v>
      </c>
      <c r="E63" s="768"/>
      <c r="F63" s="768"/>
      <c r="G63" s="768"/>
      <c r="H63" s="768"/>
      <c r="I63" s="399"/>
      <c r="J63" s="691">
        <f t="shared" si="2"/>
        <v>23352346</v>
      </c>
      <c r="K63" s="769">
        <f>C63+J63</f>
        <v>23352346</v>
      </c>
    </row>
    <row r="64" spans="1:11" s="1306" customFormat="1" ht="12" customHeight="1" thickBot="1" x14ac:dyDescent="0.25">
      <c r="A64" s="1307" t="s">
        <v>302</v>
      </c>
      <c r="B64" s="1202" t="s">
        <v>305</v>
      </c>
      <c r="C64" s="1390">
        <f>'KV_9.1.1.sz.mell'!C64</f>
        <v>0</v>
      </c>
      <c r="D64" s="703">
        <f>'RM_5.1.sz.mell'!D64</f>
        <v>0</v>
      </c>
      <c r="E64" s="768"/>
      <c r="F64" s="768"/>
      <c r="G64" s="768"/>
      <c r="H64" s="768"/>
      <c r="I64" s="399"/>
      <c r="J64" s="691">
        <f t="shared" si="2"/>
        <v>0</v>
      </c>
      <c r="K64" s="769">
        <f>C64+J64</f>
        <v>0</v>
      </c>
    </row>
    <row r="65" spans="1:11" s="1306" customFormat="1" ht="12" customHeight="1" thickBot="1" x14ac:dyDescent="0.3">
      <c r="A65" s="1220" t="s">
        <v>26</v>
      </c>
      <c r="B65" s="1193" t="s">
        <v>306</v>
      </c>
      <c r="C65" s="707">
        <f>'KV_9.1.1.sz.mell'!C65</f>
        <v>156255493</v>
      </c>
      <c r="D65" s="707">
        <f t="shared" ref="D65:K65" si="14">+D8+D15+D22+D29+D37+D49+D55+D60</f>
        <v>76415753</v>
      </c>
      <c r="E65" s="707">
        <f t="shared" si="14"/>
        <v>0</v>
      </c>
      <c r="F65" s="707">
        <f t="shared" si="14"/>
        <v>0</v>
      </c>
      <c r="G65" s="707">
        <f t="shared" si="14"/>
        <v>0</v>
      </c>
      <c r="H65" s="707">
        <f t="shared" si="14"/>
        <v>0</v>
      </c>
      <c r="I65" s="402">
        <f t="shared" si="14"/>
        <v>0</v>
      </c>
      <c r="J65" s="402">
        <f t="shared" si="14"/>
        <v>76415753</v>
      </c>
      <c r="K65" s="302">
        <f t="shared" si="14"/>
        <v>232671246</v>
      </c>
    </row>
    <row r="66" spans="1:11" s="1306" customFormat="1" ht="12" customHeight="1" thickBot="1" x14ac:dyDescent="0.25">
      <c r="A66" s="1310" t="s">
        <v>393</v>
      </c>
      <c r="B66" s="1201" t="s">
        <v>308</v>
      </c>
      <c r="C66" s="706">
        <f>'KV_9.1.1.sz.mell'!C66</f>
        <v>0</v>
      </c>
      <c r="D66" s="706">
        <f t="shared" ref="D66:K66" si="15">SUM(D67:D69)</f>
        <v>25102000</v>
      </c>
      <c r="E66" s="706">
        <f t="shared" si="15"/>
        <v>0</v>
      </c>
      <c r="F66" s="706">
        <f t="shared" si="15"/>
        <v>0</v>
      </c>
      <c r="G66" s="706">
        <f t="shared" si="15"/>
        <v>0</v>
      </c>
      <c r="H66" s="706">
        <f t="shared" si="15"/>
        <v>0</v>
      </c>
      <c r="I66" s="395">
        <f t="shared" si="15"/>
        <v>0</v>
      </c>
      <c r="J66" s="395">
        <f t="shared" si="15"/>
        <v>25102000</v>
      </c>
      <c r="K66" s="296">
        <f t="shared" si="15"/>
        <v>25102000</v>
      </c>
    </row>
    <row r="67" spans="1:11" s="1306" customFormat="1" ht="12" customHeight="1" x14ac:dyDescent="0.2">
      <c r="A67" s="1304" t="s">
        <v>336</v>
      </c>
      <c r="B67" s="1195" t="s">
        <v>309</v>
      </c>
      <c r="C67" s="1390">
        <f>'KV_9.1.1.sz.mell'!C67</f>
        <v>0</v>
      </c>
      <c r="D67" s="703">
        <f>'RM_5.1.sz.mell'!D67</f>
        <v>0</v>
      </c>
      <c r="E67" s="768"/>
      <c r="F67" s="768"/>
      <c r="G67" s="768"/>
      <c r="H67" s="768"/>
      <c r="I67" s="399"/>
      <c r="J67" s="691">
        <f>D67+E67+F67+G67+H67+I67</f>
        <v>0</v>
      </c>
      <c r="K67" s="769">
        <f>C67+J67</f>
        <v>0</v>
      </c>
    </row>
    <row r="68" spans="1:11" s="1306" customFormat="1" ht="12" customHeight="1" x14ac:dyDescent="0.2">
      <c r="A68" s="1305" t="s">
        <v>345</v>
      </c>
      <c r="B68" s="1197" t="s">
        <v>310</v>
      </c>
      <c r="C68" s="1390">
        <f>'KV_9.1.1.sz.mell'!C68</f>
        <v>0</v>
      </c>
      <c r="D68" s="703">
        <f>'RM_5.1.sz.mell'!D68</f>
        <v>25102000</v>
      </c>
      <c r="E68" s="768"/>
      <c r="F68" s="768"/>
      <c r="G68" s="768"/>
      <c r="H68" s="768"/>
      <c r="I68" s="399"/>
      <c r="J68" s="691">
        <f>D68+E68+F68+G68+H68+I68</f>
        <v>25102000</v>
      </c>
      <c r="K68" s="769">
        <f>C68+J68</f>
        <v>25102000</v>
      </c>
    </row>
    <row r="69" spans="1:11" s="1306" customFormat="1" ht="12" customHeight="1" thickBot="1" x14ac:dyDescent="0.25">
      <c r="A69" s="1308" t="s">
        <v>346</v>
      </c>
      <c r="B69" s="1311" t="s">
        <v>311</v>
      </c>
      <c r="C69" s="1393">
        <f>'KV_9.1.1.sz.mell'!C69</f>
        <v>0</v>
      </c>
      <c r="D69" s="703">
        <f>'RM_5.1.sz.mell'!D69</f>
        <v>0</v>
      </c>
      <c r="E69" s="775"/>
      <c r="F69" s="775"/>
      <c r="G69" s="775"/>
      <c r="H69" s="775"/>
      <c r="I69" s="687"/>
      <c r="J69" s="688">
        <f>D69+E69+F69+G69+H69+I69</f>
        <v>0</v>
      </c>
      <c r="K69" s="776">
        <f>C69+J69</f>
        <v>0</v>
      </c>
    </row>
    <row r="70" spans="1:11" s="1306" customFormat="1" ht="12" customHeight="1" thickBot="1" x14ac:dyDescent="0.25">
      <c r="A70" s="1310" t="s">
        <v>312</v>
      </c>
      <c r="B70" s="1201" t="s">
        <v>313</v>
      </c>
      <c r="C70" s="395">
        <f>'KV_9.1.1.sz.mell'!C70</f>
        <v>0</v>
      </c>
      <c r="D70" s="395">
        <f t="shared" ref="D70:K70" si="16">SUM(D71:D74)</f>
        <v>0</v>
      </c>
      <c r="E70" s="395">
        <f t="shared" si="16"/>
        <v>0</v>
      </c>
      <c r="F70" s="395">
        <f t="shared" si="16"/>
        <v>0</v>
      </c>
      <c r="G70" s="395">
        <f t="shared" si="16"/>
        <v>0</v>
      </c>
      <c r="H70" s="395">
        <f t="shared" si="16"/>
        <v>0</v>
      </c>
      <c r="I70" s="395">
        <f t="shared" si="16"/>
        <v>0</v>
      </c>
      <c r="J70" s="395">
        <f t="shared" si="16"/>
        <v>0</v>
      </c>
      <c r="K70" s="296">
        <f t="shared" si="16"/>
        <v>0</v>
      </c>
    </row>
    <row r="71" spans="1:11" s="1306" customFormat="1" ht="12" customHeight="1" x14ac:dyDescent="0.2">
      <c r="A71" s="1304" t="s">
        <v>148</v>
      </c>
      <c r="B71" s="1208" t="s">
        <v>314</v>
      </c>
      <c r="C71" s="691">
        <f>'KV_9.1.1.sz.mell'!C71</f>
        <v>0</v>
      </c>
      <c r="D71" s="703">
        <f>'RM_5.1.sz.mell'!D71</f>
        <v>0</v>
      </c>
      <c r="E71" s="399"/>
      <c r="F71" s="399"/>
      <c r="G71" s="399"/>
      <c r="H71" s="399"/>
      <c r="I71" s="399"/>
      <c r="J71" s="691">
        <f>D71+E71+F71+G71+H71+I71</f>
        <v>0</v>
      </c>
      <c r="K71" s="769">
        <f>C71+J71</f>
        <v>0</v>
      </c>
    </row>
    <row r="72" spans="1:11" s="1306" customFormat="1" ht="12" customHeight="1" x14ac:dyDescent="0.2">
      <c r="A72" s="1305" t="s">
        <v>149</v>
      </c>
      <c r="B72" s="1208" t="s">
        <v>570</v>
      </c>
      <c r="C72" s="691">
        <f>'KV_9.1.1.sz.mell'!C72</f>
        <v>0</v>
      </c>
      <c r="D72" s="703">
        <f>'RM_5.1.sz.mell'!D72</f>
        <v>0</v>
      </c>
      <c r="E72" s="399"/>
      <c r="F72" s="399"/>
      <c r="G72" s="399"/>
      <c r="H72" s="399"/>
      <c r="I72" s="399"/>
      <c r="J72" s="691">
        <f>D72+E72+F72+G72+H72+I72</f>
        <v>0</v>
      </c>
      <c r="K72" s="769">
        <f>C72+J72</f>
        <v>0</v>
      </c>
    </row>
    <row r="73" spans="1:11" s="1306" customFormat="1" ht="12" customHeight="1" x14ac:dyDescent="0.2">
      <c r="A73" s="1305" t="s">
        <v>337</v>
      </c>
      <c r="B73" s="1208" t="s">
        <v>315</v>
      </c>
      <c r="C73" s="691">
        <f>'KV_9.1.1.sz.mell'!C73</f>
        <v>0</v>
      </c>
      <c r="D73" s="703">
        <f>'RM_5.1.sz.mell'!D73</f>
        <v>0</v>
      </c>
      <c r="E73" s="399"/>
      <c r="F73" s="399"/>
      <c r="G73" s="399"/>
      <c r="H73" s="399"/>
      <c r="I73" s="399"/>
      <c r="J73" s="691">
        <f>D73+E73+F73+G73+H73+I73</f>
        <v>0</v>
      </c>
      <c r="K73" s="769">
        <f>C73+J73</f>
        <v>0</v>
      </c>
    </row>
    <row r="74" spans="1:11" s="1306" customFormat="1" ht="12" customHeight="1" thickBot="1" x14ac:dyDescent="0.3">
      <c r="A74" s="1307" t="s">
        <v>338</v>
      </c>
      <c r="B74" s="1209" t="s">
        <v>571</v>
      </c>
      <c r="C74" s="691">
        <f>'KV_9.1.1.sz.mell'!C74</f>
        <v>0</v>
      </c>
      <c r="D74" s="703">
        <f>'RM_5.1.sz.mell'!D74</f>
        <v>0</v>
      </c>
      <c r="E74" s="399"/>
      <c r="F74" s="399"/>
      <c r="G74" s="399"/>
      <c r="H74" s="399"/>
      <c r="I74" s="399"/>
      <c r="J74" s="691">
        <f>D74+E74+F74+G74+H74+I74</f>
        <v>0</v>
      </c>
      <c r="K74" s="769">
        <f>C74+J74</f>
        <v>0</v>
      </c>
    </row>
    <row r="75" spans="1:11" s="1306" customFormat="1" ht="12" customHeight="1" thickBot="1" x14ac:dyDescent="0.25">
      <c r="A75" s="1310" t="s">
        <v>316</v>
      </c>
      <c r="B75" s="1201" t="s">
        <v>317</v>
      </c>
      <c r="C75" s="395">
        <f>'KV_9.1.1.sz.mell'!C75</f>
        <v>99506649</v>
      </c>
      <c r="D75" s="395">
        <f t="shared" ref="D75:K75" si="17">SUM(D76:D77)</f>
        <v>0</v>
      </c>
      <c r="E75" s="395">
        <f t="shared" si="17"/>
        <v>0</v>
      </c>
      <c r="F75" s="395">
        <f t="shared" si="17"/>
        <v>0</v>
      </c>
      <c r="G75" s="395">
        <f t="shared" si="17"/>
        <v>0</v>
      </c>
      <c r="H75" s="395">
        <f t="shared" si="17"/>
        <v>0</v>
      </c>
      <c r="I75" s="395">
        <f t="shared" si="17"/>
        <v>0</v>
      </c>
      <c r="J75" s="395">
        <f t="shared" si="17"/>
        <v>0</v>
      </c>
      <c r="K75" s="296">
        <f t="shared" si="17"/>
        <v>99506649</v>
      </c>
    </row>
    <row r="76" spans="1:11" s="1306" customFormat="1" ht="12" customHeight="1" x14ac:dyDescent="0.2">
      <c r="A76" s="1304" t="s">
        <v>339</v>
      </c>
      <c r="B76" s="1195" t="s">
        <v>318</v>
      </c>
      <c r="C76" s="691">
        <f>'KV_9.1.1.sz.mell'!C76</f>
        <v>99506649</v>
      </c>
      <c r="D76" s="703">
        <f>'RM_5.1.sz.mell'!D76</f>
        <v>0</v>
      </c>
      <c r="E76" s="399"/>
      <c r="F76" s="399"/>
      <c r="G76" s="399"/>
      <c r="H76" s="399"/>
      <c r="I76" s="399"/>
      <c r="J76" s="691">
        <f>D76+E76+F76+G76+H76+I76</f>
        <v>0</v>
      </c>
      <c r="K76" s="769">
        <f>C76+J76</f>
        <v>99506649</v>
      </c>
    </row>
    <row r="77" spans="1:11" s="1306" customFormat="1" ht="12" customHeight="1" thickBot="1" x14ac:dyDescent="0.25">
      <c r="A77" s="1307" t="s">
        <v>340</v>
      </c>
      <c r="B77" s="1202" t="s">
        <v>319</v>
      </c>
      <c r="C77" s="691">
        <f>'KV_9.1.1.sz.mell'!C77</f>
        <v>0</v>
      </c>
      <c r="D77" s="703">
        <f>'RM_5.1.sz.mell'!D77</f>
        <v>0</v>
      </c>
      <c r="E77" s="399"/>
      <c r="F77" s="399"/>
      <c r="G77" s="399"/>
      <c r="H77" s="399"/>
      <c r="I77" s="399"/>
      <c r="J77" s="691">
        <f>D77+E77+F77+G77+H77+I77</f>
        <v>0</v>
      </c>
      <c r="K77" s="769">
        <f>C77+J77</f>
        <v>0</v>
      </c>
    </row>
    <row r="78" spans="1:11" s="73" customFormat="1" ht="12" customHeight="1" thickBot="1" x14ac:dyDescent="0.25">
      <c r="A78" s="1310" t="s">
        <v>320</v>
      </c>
      <c r="B78" s="1201" t="s">
        <v>321</v>
      </c>
      <c r="C78" s="395">
        <f>'KV_9.1.1.sz.mell'!C78</f>
        <v>0</v>
      </c>
      <c r="D78" s="395">
        <f t="shared" ref="D78:K78" si="18">SUM(D79:D81)</f>
        <v>2290030</v>
      </c>
      <c r="E78" s="395">
        <f t="shared" si="18"/>
        <v>0</v>
      </c>
      <c r="F78" s="395">
        <f t="shared" si="18"/>
        <v>0</v>
      </c>
      <c r="G78" s="395">
        <f t="shared" si="18"/>
        <v>0</v>
      </c>
      <c r="H78" s="395">
        <f t="shared" si="18"/>
        <v>0</v>
      </c>
      <c r="I78" s="395">
        <f t="shared" si="18"/>
        <v>0</v>
      </c>
      <c r="J78" s="395">
        <f t="shared" si="18"/>
        <v>2290030</v>
      </c>
      <c r="K78" s="296">
        <f t="shared" si="18"/>
        <v>2290030</v>
      </c>
    </row>
    <row r="79" spans="1:11" s="1306" customFormat="1" ht="12" customHeight="1" x14ac:dyDescent="0.2">
      <c r="A79" s="1304" t="s">
        <v>341</v>
      </c>
      <c r="B79" s="1195" t="s">
        <v>322</v>
      </c>
      <c r="C79" s="691">
        <f>'KV_9.1.1.sz.mell'!C79</f>
        <v>0</v>
      </c>
      <c r="D79" s="703">
        <f>'RM_5.1.sz.mell'!D79</f>
        <v>2290030</v>
      </c>
      <c r="E79" s="399"/>
      <c r="F79" s="399"/>
      <c r="G79" s="399"/>
      <c r="H79" s="399"/>
      <c r="I79" s="399"/>
      <c r="J79" s="691">
        <f>D79+E79+F79+G79+H79+I79</f>
        <v>2290030</v>
      </c>
      <c r="K79" s="769">
        <f>C79+J79</f>
        <v>2290030</v>
      </c>
    </row>
    <row r="80" spans="1:11" s="1306" customFormat="1" ht="12" customHeight="1" x14ac:dyDescent="0.2">
      <c r="A80" s="1305" t="s">
        <v>342</v>
      </c>
      <c r="B80" s="1197" t="s">
        <v>323</v>
      </c>
      <c r="C80" s="691">
        <f>'KV_9.1.1.sz.mell'!C80</f>
        <v>0</v>
      </c>
      <c r="D80" s="703">
        <f>'RM_5.1.sz.mell'!D80</f>
        <v>0</v>
      </c>
      <c r="E80" s="399"/>
      <c r="F80" s="399"/>
      <c r="G80" s="399"/>
      <c r="H80" s="399"/>
      <c r="I80" s="399"/>
      <c r="J80" s="691">
        <f>D80+E80+F80+G80+H80+I80</f>
        <v>0</v>
      </c>
      <c r="K80" s="769">
        <f>C80+J80</f>
        <v>0</v>
      </c>
    </row>
    <row r="81" spans="1:11" s="1306" customFormat="1" ht="12" customHeight="1" thickBot="1" x14ac:dyDescent="0.3">
      <c r="A81" s="1307" t="s">
        <v>343</v>
      </c>
      <c r="B81" s="1312" t="s">
        <v>738</v>
      </c>
      <c r="C81" s="691">
        <f>'KV_9.1.1.sz.mell'!C81</f>
        <v>0</v>
      </c>
      <c r="D81" s="703">
        <f>'RM_5.1.sz.mell'!D81</f>
        <v>0</v>
      </c>
      <c r="E81" s="399"/>
      <c r="F81" s="399"/>
      <c r="G81" s="399"/>
      <c r="H81" s="399"/>
      <c r="I81" s="399"/>
      <c r="J81" s="691">
        <f>D81+E81+F81+G81+H81+I81</f>
        <v>0</v>
      </c>
      <c r="K81" s="769">
        <f>C81+J81</f>
        <v>0</v>
      </c>
    </row>
    <row r="82" spans="1:11" s="1306" customFormat="1" ht="12" customHeight="1" thickBot="1" x14ac:dyDescent="0.25">
      <c r="A82" s="1310" t="s">
        <v>324</v>
      </c>
      <c r="B82" s="1201" t="s">
        <v>344</v>
      </c>
      <c r="C82" s="395">
        <f>'KV_9.1.1.sz.mell'!C82</f>
        <v>0</v>
      </c>
      <c r="D82" s="395">
        <f t="shared" ref="D82:K82" si="19">SUM(D83:D86)</f>
        <v>0</v>
      </c>
      <c r="E82" s="395">
        <f t="shared" si="19"/>
        <v>0</v>
      </c>
      <c r="F82" s="395">
        <f t="shared" si="19"/>
        <v>0</v>
      </c>
      <c r="G82" s="395">
        <f t="shared" si="19"/>
        <v>0</v>
      </c>
      <c r="H82" s="395">
        <f t="shared" si="19"/>
        <v>0</v>
      </c>
      <c r="I82" s="395">
        <f t="shared" si="19"/>
        <v>0</v>
      </c>
      <c r="J82" s="395">
        <f t="shared" si="19"/>
        <v>0</v>
      </c>
      <c r="K82" s="296">
        <f t="shared" si="19"/>
        <v>0</v>
      </c>
    </row>
    <row r="83" spans="1:11" s="1306" customFormat="1" ht="12" customHeight="1" x14ac:dyDescent="0.2">
      <c r="A83" s="1313" t="s">
        <v>325</v>
      </c>
      <c r="B83" s="1195" t="s">
        <v>326</v>
      </c>
      <c r="C83" s="691">
        <f>'KV_9.1.1.sz.mell'!C83</f>
        <v>0</v>
      </c>
      <c r="D83" s="703">
        <f>'RM_5.1.sz.mell'!D83</f>
        <v>0</v>
      </c>
      <c r="E83" s="399"/>
      <c r="F83" s="399"/>
      <c r="G83" s="399"/>
      <c r="H83" s="399"/>
      <c r="I83" s="399"/>
      <c r="J83" s="691">
        <f t="shared" ref="J83:J88" si="20">D83+E83+F83+G83+H83+I83</f>
        <v>0</v>
      </c>
      <c r="K83" s="769">
        <f t="shared" ref="K83:K88" si="21">C83+J83</f>
        <v>0</v>
      </c>
    </row>
    <row r="84" spans="1:11" s="1306" customFormat="1" ht="12" customHeight="1" x14ac:dyDescent="0.2">
      <c r="A84" s="1314" t="s">
        <v>327</v>
      </c>
      <c r="B84" s="1197" t="s">
        <v>328</v>
      </c>
      <c r="C84" s="691">
        <f>'KV_9.1.1.sz.mell'!C84</f>
        <v>0</v>
      </c>
      <c r="D84" s="703">
        <f>'RM_5.1.sz.mell'!D84</f>
        <v>0</v>
      </c>
      <c r="E84" s="399"/>
      <c r="F84" s="399"/>
      <c r="G84" s="399"/>
      <c r="H84" s="399"/>
      <c r="I84" s="399"/>
      <c r="J84" s="691">
        <f t="shared" si="20"/>
        <v>0</v>
      </c>
      <c r="K84" s="769">
        <f t="shared" si="21"/>
        <v>0</v>
      </c>
    </row>
    <row r="85" spans="1:11" s="1306" customFormat="1" ht="12" customHeight="1" x14ac:dyDescent="0.2">
      <c r="A85" s="1314" t="s">
        <v>329</v>
      </c>
      <c r="B85" s="1197" t="s">
        <v>330</v>
      </c>
      <c r="C85" s="691">
        <f>'KV_9.1.1.sz.mell'!C85</f>
        <v>0</v>
      </c>
      <c r="D85" s="703">
        <f>'RM_5.1.sz.mell'!D85</f>
        <v>0</v>
      </c>
      <c r="E85" s="399"/>
      <c r="F85" s="399"/>
      <c r="G85" s="399"/>
      <c r="H85" s="399"/>
      <c r="I85" s="399"/>
      <c r="J85" s="691">
        <f t="shared" si="20"/>
        <v>0</v>
      </c>
      <c r="K85" s="769">
        <f t="shared" si="21"/>
        <v>0</v>
      </c>
    </row>
    <row r="86" spans="1:11" s="73" customFormat="1" ht="12" customHeight="1" thickBot="1" x14ac:dyDescent="0.25">
      <c r="A86" s="1315" t="s">
        <v>331</v>
      </c>
      <c r="B86" s="1202" t="s">
        <v>332</v>
      </c>
      <c r="C86" s="691">
        <f>'KV_9.1.1.sz.mell'!C86</f>
        <v>0</v>
      </c>
      <c r="D86" s="703">
        <f>'RM_5.1.sz.mell'!D86</f>
        <v>0</v>
      </c>
      <c r="E86" s="399"/>
      <c r="F86" s="399"/>
      <c r="G86" s="399"/>
      <c r="H86" s="399"/>
      <c r="I86" s="399"/>
      <c r="J86" s="691">
        <f t="shared" si="20"/>
        <v>0</v>
      </c>
      <c r="K86" s="769">
        <f t="shared" si="21"/>
        <v>0</v>
      </c>
    </row>
    <row r="87" spans="1:11" s="73" customFormat="1" ht="12" customHeight="1" thickBot="1" x14ac:dyDescent="0.25">
      <c r="A87" s="1310" t="s">
        <v>333</v>
      </c>
      <c r="B87" s="1201" t="s">
        <v>474</v>
      </c>
      <c r="C87" s="395">
        <f>'KV_9.1.1.sz.mell'!C87</f>
        <v>0</v>
      </c>
      <c r="D87" s="462"/>
      <c r="E87" s="462"/>
      <c r="F87" s="462"/>
      <c r="G87" s="462"/>
      <c r="H87" s="462"/>
      <c r="I87" s="462"/>
      <c r="J87" s="395">
        <f t="shared" si="20"/>
        <v>0</v>
      </c>
      <c r="K87" s="296">
        <f t="shared" si="21"/>
        <v>0</v>
      </c>
    </row>
    <row r="88" spans="1:11" s="73" customFormat="1" ht="12" customHeight="1" thickBot="1" x14ac:dyDescent="0.25">
      <c r="A88" s="1310" t="s">
        <v>506</v>
      </c>
      <c r="B88" s="1201" t="s">
        <v>334</v>
      </c>
      <c r="C88" s="395">
        <f>'KV_9.1.1.sz.mell'!C88</f>
        <v>0</v>
      </c>
      <c r="D88" s="462"/>
      <c r="E88" s="462"/>
      <c r="F88" s="462"/>
      <c r="G88" s="462"/>
      <c r="H88" s="462"/>
      <c r="I88" s="462"/>
      <c r="J88" s="395">
        <f t="shared" si="20"/>
        <v>0</v>
      </c>
      <c r="K88" s="296">
        <f t="shared" si="21"/>
        <v>0</v>
      </c>
    </row>
    <row r="89" spans="1:11" s="73" customFormat="1" ht="12" customHeight="1" thickBot="1" x14ac:dyDescent="0.25">
      <c r="A89" s="1310" t="s">
        <v>507</v>
      </c>
      <c r="B89" s="1201" t="s">
        <v>477</v>
      </c>
      <c r="C89" s="402">
        <f>'KV_9.1.1.sz.mell'!C89</f>
        <v>99506649</v>
      </c>
      <c r="D89" s="402">
        <f t="shared" ref="D89:K89" si="22">+D66+D70+D75+D78+D82+D88+D87</f>
        <v>27392030</v>
      </c>
      <c r="E89" s="402">
        <f t="shared" si="22"/>
        <v>0</v>
      </c>
      <c r="F89" s="402">
        <f t="shared" si="22"/>
        <v>0</v>
      </c>
      <c r="G89" s="402">
        <f t="shared" si="22"/>
        <v>0</v>
      </c>
      <c r="H89" s="402">
        <f t="shared" si="22"/>
        <v>0</v>
      </c>
      <c r="I89" s="402">
        <f t="shared" si="22"/>
        <v>0</v>
      </c>
      <c r="J89" s="402">
        <f t="shared" si="22"/>
        <v>27392030</v>
      </c>
      <c r="K89" s="302">
        <f t="shared" si="22"/>
        <v>126898679</v>
      </c>
    </row>
    <row r="90" spans="1:11" s="73" customFormat="1" ht="12" customHeight="1" thickBot="1" x14ac:dyDescent="0.25">
      <c r="A90" s="1316" t="s">
        <v>508</v>
      </c>
      <c r="B90" s="1214" t="s">
        <v>509</v>
      </c>
      <c r="C90" s="402">
        <f>'KV_9.1.1.sz.mell'!C90</f>
        <v>255762142</v>
      </c>
      <c r="D90" s="402">
        <f t="shared" ref="D90:K90" si="23">+D65+D89</f>
        <v>103807783</v>
      </c>
      <c r="E90" s="402">
        <f t="shared" si="23"/>
        <v>0</v>
      </c>
      <c r="F90" s="402">
        <f t="shared" si="23"/>
        <v>0</v>
      </c>
      <c r="G90" s="402">
        <f t="shared" si="23"/>
        <v>0</v>
      </c>
      <c r="H90" s="402">
        <f t="shared" si="23"/>
        <v>0</v>
      </c>
      <c r="I90" s="402">
        <f t="shared" si="23"/>
        <v>0</v>
      </c>
      <c r="J90" s="402">
        <f t="shared" si="23"/>
        <v>103807783</v>
      </c>
      <c r="K90" s="302">
        <f t="shared" si="23"/>
        <v>359569925</v>
      </c>
    </row>
    <row r="91" spans="1:11" s="1306" customFormat="1" ht="15.15" customHeight="1" thickBot="1" x14ac:dyDescent="0.3">
      <c r="A91" s="1317"/>
      <c r="B91" s="1318"/>
      <c r="C91" s="361"/>
      <c r="D91" s="361"/>
      <c r="E91" s="361"/>
      <c r="F91" s="361"/>
      <c r="G91" s="361"/>
    </row>
    <row r="92" spans="1:11" s="1303" customFormat="1" ht="16.5" customHeight="1" thickBot="1" x14ac:dyDescent="0.3">
      <c r="A92" s="1682" t="s">
        <v>56</v>
      </c>
      <c r="B92" s="1683"/>
      <c r="C92" s="1683"/>
      <c r="D92" s="1683"/>
      <c r="E92" s="1683"/>
      <c r="F92" s="1683"/>
      <c r="G92" s="1683"/>
      <c r="H92" s="1683"/>
      <c r="I92" s="1683"/>
      <c r="J92" s="1683"/>
      <c r="K92" s="1684"/>
    </row>
    <row r="93" spans="1:11" s="1319" customFormat="1" ht="12" customHeight="1" thickBot="1" x14ac:dyDescent="0.3">
      <c r="A93" s="1190" t="s">
        <v>18</v>
      </c>
      <c r="B93" s="1222" t="s">
        <v>513</v>
      </c>
      <c r="C93" s="395">
        <f>'KV_9.1.1.sz.mell'!C93</f>
        <v>104762517</v>
      </c>
      <c r="D93" s="778">
        <f t="shared" ref="D93:K93" si="24">+D94+D95+D96+D97+D98+D111</f>
        <v>393657</v>
      </c>
      <c r="E93" s="778">
        <f t="shared" si="24"/>
        <v>0</v>
      </c>
      <c r="F93" s="778">
        <f t="shared" si="24"/>
        <v>0</v>
      </c>
      <c r="G93" s="778">
        <f t="shared" si="24"/>
        <v>0</v>
      </c>
      <c r="H93" s="778">
        <f t="shared" si="24"/>
        <v>0</v>
      </c>
      <c r="I93" s="394">
        <f t="shared" si="24"/>
        <v>0</v>
      </c>
      <c r="J93" s="394">
        <f t="shared" si="24"/>
        <v>393657</v>
      </c>
      <c r="K93" s="295">
        <f t="shared" si="24"/>
        <v>105156174</v>
      </c>
    </row>
    <row r="94" spans="1:11" ht="12" customHeight="1" x14ac:dyDescent="0.25">
      <c r="A94" s="1320" t="s">
        <v>97</v>
      </c>
      <c r="B94" s="1170" t="s">
        <v>49</v>
      </c>
      <c r="C94" s="1394">
        <f>'KV_9.1.1.sz.mell'!C94</f>
        <v>31476574</v>
      </c>
      <c r="D94" s="703">
        <f>'RM_5.1.sz.mell'!D94</f>
        <v>1079771</v>
      </c>
      <c r="E94" s="779"/>
      <c r="F94" s="779"/>
      <c r="G94" s="779"/>
      <c r="H94" s="779"/>
      <c r="I94" s="494"/>
      <c r="J94" s="696">
        <f t="shared" ref="J94:J113" si="25">D94+E94+F94+G94+H94+I94</f>
        <v>1079771</v>
      </c>
      <c r="K94" s="780">
        <f t="shared" ref="K94:K113" si="26">C94+J94</f>
        <v>32556345</v>
      </c>
    </row>
    <row r="95" spans="1:11" ht="12" customHeight="1" x14ac:dyDescent="0.25">
      <c r="A95" s="1305" t="s">
        <v>98</v>
      </c>
      <c r="B95" s="1172" t="s">
        <v>182</v>
      </c>
      <c r="C95" s="698">
        <f>'KV_9.1.1.sz.mell'!C95</f>
        <v>5289542</v>
      </c>
      <c r="D95" s="703">
        <f>'RM_5.1.sz.mell'!D95</f>
        <v>62051</v>
      </c>
      <c r="E95" s="396"/>
      <c r="F95" s="396"/>
      <c r="G95" s="396"/>
      <c r="H95" s="396"/>
      <c r="I95" s="396"/>
      <c r="J95" s="698">
        <f t="shared" si="25"/>
        <v>62051</v>
      </c>
      <c r="K95" s="766">
        <f t="shared" si="26"/>
        <v>5351593</v>
      </c>
    </row>
    <row r="96" spans="1:11" ht="12" customHeight="1" x14ac:dyDescent="0.25">
      <c r="A96" s="1305" t="s">
        <v>99</v>
      </c>
      <c r="B96" s="1172" t="s">
        <v>139</v>
      </c>
      <c r="C96" s="700">
        <f>'KV_9.1.1.sz.mell'!C96</f>
        <v>63210621</v>
      </c>
      <c r="D96" s="703">
        <f>'RM_5.1.sz.mell'!D96</f>
        <v>-1708348</v>
      </c>
      <c r="E96" s="398"/>
      <c r="F96" s="398"/>
      <c r="G96" s="398"/>
      <c r="H96" s="396"/>
      <c r="I96" s="398"/>
      <c r="J96" s="700">
        <f t="shared" si="25"/>
        <v>-1708348</v>
      </c>
      <c r="K96" s="767">
        <f t="shared" si="26"/>
        <v>61502273</v>
      </c>
    </row>
    <row r="97" spans="1:11" ht="12" customHeight="1" x14ac:dyDescent="0.25">
      <c r="A97" s="1305" t="s">
        <v>100</v>
      </c>
      <c r="B97" s="1224" t="s">
        <v>183</v>
      </c>
      <c r="C97" s="700">
        <f>'KV_9.1.1.sz.mell'!C97</f>
        <v>700000</v>
      </c>
      <c r="D97" s="703">
        <f>'RM_5.1.sz.mell'!D97</f>
        <v>280000</v>
      </c>
      <c r="E97" s="398"/>
      <c r="F97" s="398"/>
      <c r="G97" s="398"/>
      <c r="H97" s="398"/>
      <c r="I97" s="398"/>
      <c r="J97" s="700">
        <f t="shared" si="25"/>
        <v>280000</v>
      </c>
      <c r="K97" s="767">
        <f t="shared" si="26"/>
        <v>980000</v>
      </c>
    </row>
    <row r="98" spans="1:11" ht="12" customHeight="1" x14ac:dyDescent="0.25">
      <c r="A98" s="1305" t="s">
        <v>111</v>
      </c>
      <c r="B98" s="1225" t="s">
        <v>184</v>
      </c>
      <c r="C98" s="700">
        <f>'KV_9.1.1.sz.mell'!C98</f>
        <v>4085780</v>
      </c>
      <c r="D98" s="703">
        <f>'RM_5.1.sz.mell'!D98</f>
        <v>680183</v>
      </c>
      <c r="E98" s="398"/>
      <c r="F98" s="398"/>
      <c r="G98" s="398"/>
      <c r="H98" s="398"/>
      <c r="I98" s="398"/>
      <c r="J98" s="700">
        <f t="shared" si="25"/>
        <v>680183</v>
      </c>
      <c r="K98" s="767">
        <f t="shared" si="26"/>
        <v>4765963</v>
      </c>
    </row>
    <row r="99" spans="1:11" ht="12" customHeight="1" x14ac:dyDescent="0.25">
      <c r="A99" s="1305" t="s">
        <v>101</v>
      </c>
      <c r="B99" s="1172" t="s">
        <v>510</v>
      </c>
      <c r="C99" s="700">
        <f>'KV_9.1.1.sz.mell'!C99</f>
        <v>146100</v>
      </c>
      <c r="D99" s="703">
        <f>'RM_5.1.sz.mell'!D99</f>
        <v>1520</v>
      </c>
      <c r="E99" s="398"/>
      <c r="F99" s="398"/>
      <c r="G99" s="398"/>
      <c r="H99" s="398"/>
      <c r="I99" s="398"/>
      <c r="J99" s="700">
        <f t="shared" si="25"/>
        <v>1520</v>
      </c>
      <c r="K99" s="767">
        <f t="shared" si="26"/>
        <v>147620</v>
      </c>
    </row>
    <row r="100" spans="1:11" ht="12" customHeight="1" x14ac:dyDescent="0.2">
      <c r="A100" s="1305" t="s">
        <v>102</v>
      </c>
      <c r="B100" s="1227" t="s">
        <v>440</v>
      </c>
      <c r="C100" s="700">
        <f>'KV_9.1.1.sz.mell'!C100</f>
        <v>0</v>
      </c>
      <c r="D100" s="703">
        <f>'RM_5.1.sz.mell'!D100</f>
        <v>0</v>
      </c>
      <c r="E100" s="398"/>
      <c r="F100" s="398"/>
      <c r="G100" s="398"/>
      <c r="H100" s="398"/>
      <c r="I100" s="398"/>
      <c r="J100" s="700">
        <f t="shared" si="25"/>
        <v>0</v>
      </c>
      <c r="K100" s="767">
        <f t="shared" si="26"/>
        <v>0</v>
      </c>
    </row>
    <row r="101" spans="1:11" ht="12" customHeight="1" x14ac:dyDescent="0.2">
      <c r="A101" s="1305" t="s">
        <v>112</v>
      </c>
      <c r="B101" s="1227" t="s">
        <v>439</v>
      </c>
      <c r="C101" s="700">
        <f>'KV_9.1.1.sz.mell'!C101</f>
        <v>0</v>
      </c>
      <c r="D101" s="703">
        <f>'RM_5.1.sz.mell'!D101</f>
        <v>0</v>
      </c>
      <c r="E101" s="398"/>
      <c r="F101" s="398"/>
      <c r="G101" s="398"/>
      <c r="H101" s="398"/>
      <c r="I101" s="398"/>
      <c r="J101" s="700">
        <f t="shared" si="25"/>
        <v>0</v>
      </c>
      <c r="K101" s="767">
        <f t="shared" si="26"/>
        <v>0</v>
      </c>
    </row>
    <row r="102" spans="1:11" ht="12" customHeight="1" x14ac:dyDescent="0.2">
      <c r="A102" s="1305" t="s">
        <v>113</v>
      </c>
      <c r="B102" s="1227" t="s">
        <v>350</v>
      </c>
      <c r="C102" s="700">
        <f>'KV_9.1.1.sz.mell'!C102</f>
        <v>0</v>
      </c>
      <c r="D102" s="703">
        <f>'RM_5.1.sz.mell'!D102</f>
        <v>0</v>
      </c>
      <c r="E102" s="398"/>
      <c r="F102" s="398"/>
      <c r="G102" s="398"/>
      <c r="H102" s="398"/>
      <c r="I102" s="398"/>
      <c r="J102" s="700">
        <f t="shared" si="25"/>
        <v>0</v>
      </c>
      <c r="K102" s="767">
        <f t="shared" si="26"/>
        <v>0</v>
      </c>
    </row>
    <row r="103" spans="1:11" ht="12" customHeight="1" x14ac:dyDescent="0.25">
      <c r="A103" s="1305" t="s">
        <v>114</v>
      </c>
      <c r="B103" s="1228" t="s">
        <v>351</v>
      </c>
      <c r="C103" s="700">
        <f>'KV_9.1.1.sz.mell'!C103</f>
        <v>0</v>
      </c>
      <c r="D103" s="703">
        <f>'RM_5.1.sz.mell'!D103</f>
        <v>0</v>
      </c>
      <c r="E103" s="398"/>
      <c r="F103" s="398"/>
      <c r="G103" s="398"/>
      <c r="H103" s="398"/>
      <c r="I103" s="398"/>
      <c r="J103" s="700">
        <f t="shared" si="25"/>
        <v>0</v>
      </c>
      <c r="K103" s="767">
        <f t="shared" si="26"/>
        <v>0</v>
      </c>
    </row>
    <row r="104" spans="1:11" ht="12" customHeight="1" x14ac:dyDescent="0.25">
      <c r="A104" s="1305" t="s">
        <v>115</v>
      </c>
      <c r="B104" s="1228" t="s">
        <v>352</v>
      </c>
      <c r="C104" s="700">
        <f>'KV_9.1.1.sz.mell'!C104</f>
        <v>0</v>
      </c>
      <c r="D104" s="703">
        <f>'RM_5.1.sz.mell'!D104</f>
        <v>0</v>
      </c>
      <c r="E104" s="398"/>
      <c r="F104" s="398"/>
      <c r="G104" s="398"/>
      <c r="H104" s="398"/>
      <c r="I104" s="398"/>
      <c r="J104" s="700">
        <f t="shared" si="25"/>
        <v>0</v>
      </c>
      <c r="K104" s="767">
        <f t="shared" si="26"/>
        <v>0</v>
      </c>
    </row>
    <row r="105" spans="1:11" ht="12" customHeight="1" x14ac:dyDescent="0.2">
      <c r="A105" s="1305" t="s">
        <v>117</v>
      </c>
      <c r="B105" s="1227" t="s">
        <v>353</v>
      </c>
      <c r="C105" s="700">
        <f>'KV_9.1.1.sz.mell'!C105</f>
        <v>2557680</v>
      </c>
      <c r="D105" s="703">
        <f>'RM_5.1.sz.mell'!D105</f>
        <v>280663</v>
      </c>
      <c r="E105" s="398"/>
      <c r="F105" s="398"/>
      <c r="G105" s="398"/>
      <c r="H105" s="398"/>
      <c r="I105" s="398"/>
      <c r="J105" s="700">
        <f t="shared" si="25"/>
        <v>280663</v>
      </c>
      <c r="K105" s="767">
        <f t="shared" si="26"/>
        <v>2838343</v>
      </c>
    </row>
    <row r="106" spans="1:11" ht="12" customHeight="1" x14ac:dyDescent="0.2">
      <c r="A106" s="1305" t="s">
        <v>185</v>
      </c>
      <c r="B106" s="1227" t="s">
        <v>354</v>
      </c>
      <c r="C106" s="700">
        <f>'KV_9.1.1.sz.mell'!C106</f>
        <v>0</v>
      </c>
      <c r="D106" s="703">
        <f>'RM_5.1.sz.mell'!D106</f>
        <v>0</v>
      </c>
      <c r="E106" s="398"/>
      <c r="F106" s="398"/>
      <c r="G106" s="398"/>
      <c r="H106" s="398"/>
      <c r="I106" s="398"/>
      <c r="J106" s="700">
        <f t="shared" si="25"/>
        <v>0</v>
      </c>
      <c r="K106" s="767">
        <f t="shared" si="26"/>
        <v>0</v>
      </c>
    </row>
    <row r="107" spans="1:11" ht="12" customHeight="1" x14ac:dyDescent="0.25">
      <c r="A107" s="1305" t="s">
        <v>348</v>
      </c>
      <c r="B107" s="1228" t="s">
        <v>355</v>
      </c>
      <c r="C107" s="700">
        <f>'KV_9.1.1.sz.mell'!C107</f>
        <v>0</v>
      </c>
      <c r="D107" s="703">
        <f>'RM_5.1.sz.mell'!D107</f>
        <v>398000</v>
      </c>
      <c r="E107" s="398"/>
      <c r="F107" s="398"/>
      <c r="G107" s="398"/>
      <c r="H107" s="398"/>
      <c r="I107" s="398"/>
      <c r="J107" s="700">
        <f t="shared" si="25"/>
        <v>398000</v>
      </c>
      <c r="K107" s="767">
        <f t="shared" si="26"/>
        <v>398000</v>
      </c>
    </row>
    <row r="108" spans="1:11" ht="12" customHeight="1" x14ac:dyDescent="0.25">
      <c r="A108" s="1321" t="s">
        <v>349</v>
      </c>
      <c r="B108" s="1226" t="s">
        <v>356</v>
      </c>
      <c r="C108" s="700">
        <f>'KV_9.1.1.sz.mell'!C108</f>
        <v>0</v>
      </c>
      <c r="D108" s="703">
        <f>'RM_5.1.sz.mell'!D108</f>
        <v>0</v>
      </c>
      <c r="E108" s="398"/>
      <c r="F108" s="398"/>
      <c r="G108" s="398"/>
      <c r="H108" s="398"/>
      <c r="I108" s="398"/>
      <c r="J108" s="700">
        <f t="shared" si="25"/>
        <v>0</v>
      </c>
      <c r="K108" s="767">
        <f t="shared" si="26"/>
        <v>0</v>
      </c>
    </row>
    <row r="109" spans="1:11" ht="12" customHeight="1" x14ac:dyDescent="0.25">
      <c r="A109" s="1305" t="s">
        <v>437</v>
      </c>
      <c r="B109" s="1226" t="s">
        <v>357</v>
      </c>
      <c r="C109" s="700">
        <f>'KV_9.1.1.sz.mell'!C109</f>
        <v>0</v>
      </c>
      <c r="D109" s="703">
        <f>'RM_5.1.sz.mell'!D109</f>
        <v>0</v>
      </c>
      <c r="E109" s="398"/>
      <c r="F109" s="398"/>
      <c r="G109" s="398"/>
      <c r="H109" s="398"/>
      <c r="I109" s="398"/>
      <c r="J109" s="700">
        <f t="shared" si="25"/>
        <v>0</v>
      </c>
      <c r="K109" s="767">
        <f t="shared" si="26"/>
        <v>0</v>
      </c>
    </row>
    <row r="110" spans="1:11" ht="12" customHeight="1" x14ac:dyDescent="0.25">
      <c r="A110" s="1305" t="s">
        <v>438</v>
      </c>
      <c r="B110" s="1228" t="s">
        <v>358</v>
      </c>
      <c r="C110" s="698">
        <f>'KV_9.1.1.sz.mell'!C110</f>
        <v>1382000</v>
      </c>
      <c r="D110" s="703">
        <f>'RM_5.1.sz.mell'!D110</f>
        <v>0</v>
      </c>
      <c r="E110" s="396"/>
      <c r="F110" s="396"/>
      <c r="G110" s="396"/>
      <c r="H110" s="396"/>
      <c r="I110" s="396"/>
      <c r="J110" s="698">
        <f t="shared" si="25"/>
        <v>0</v>
      </c>
      <c r="K110" s="766">
        <f t="shared" si="26"/>
        <v>1382000</v>
      </c>
    </row>
    <row r="111" spans="1:11" ht="12" customHeight="1" x14ac:dyDescent="0.25">
      <c r="A111" s="1305" t="s">
        <v>442</v>
      </c>
      <c r="B111" s="1224" t="s">
        <v>50</v>
      </c>
      <c r="C111" s="698">
        <f>'KV_9.1.1.sz.mell'!C111</f>
        <v>0</v>
      </c>
      <c r="D111" s="703">
        <f>'RM_5.1.sz.mell'!D111</f>
        <v>0</v>
      </c>
      <c r="E111" s="396"/>
      <c r="F111" s="396"/>
      <c r="G111" s="396"/>
      <c r="H111" s="396"/>
      <c r="I111" s="396"/>
      <c r="J111" s="698">
        <f t="shared" si="25"/>
        <v>0</v>
      </c>
      <c r="K111" s="766">
        <f t="shared" si="26"/>
        <v>0</v>
      </c>
    </row>
    <row r="112" spans="1:11" ht="12" customHeight="1" x14ac:dyDescent="0.25">
      <c r="A112" s="1307" t="s">
        <v>443</v>
      </c>
      <c r="B112" s="1172" t="s">
        <v>511</v>
      </c>
      <c r="C112" s="700">
        <f>'KV_9.1.1.sz.mell'!C112</f>
        <v>0</v>
      </c>
      <c r="D112" s="703">
        <f>'RM_5.1.sz.mell'!D112</f>
        <v>0</v>
      </c>
      <c r="E112" s="398"/>
      <c r="F112" s="398"/>
      <c r="G112" s="398"/>
      <c r="H112" s="398"/>
      <c r="I112" s="398"/>
      <c r="J112" s="700">
        <f t="shared" si="25"/>
        <v>0</v>
      </c>
      <c r="K112" s="767">
        <f t="shared" si="26"/>
        <v>0</v>
      </c>
    </row>
    <row r="113" spans="1:11" ht="12" customHeight="1" thickBot="1" x14ac:dyDescent="0.3">
      <c r="A113" s="1308" t="s">
        <v>444</v>
      </c>
      <c r="B113" s="1322" t="s">
        <v>512</v>
      </c>
      <c r="C113" s="702">
        <f>'KV_9.1.1.sz.mell'!C113</f>
        <v>0</v>
      </c>
      <c r="D113" s="703">
        <f>'RM_5.1.sz.mell'!D113</f>
        <v>0</v>
      </c>
      <c r="E113" s="495"/>
      <c r="F113" s="495"/>
      <c r="G113" s="495"/>
      <c r="H113" s="495"/>
      <c r="I113" s="495"/>
      <c r="J113" s="702">
        <f t="shared" si="25"/>
        <v>0</v>
      </c>
      <c r="K113" s="781">
        <f t="shared" si="26"/>
        <v>0</v>
      </c>
    </row>
    <row r="114" spans="1:11" ht="12" customHeight="1" thickBot="1" x14ac:dyDescent="0.3">
      <c r="A114" s="1220" t="s">
        <v>19</v>
      </c>
      <c r="B114" s="1268" t="s">
        <v>359</v>
      </c>
      <c r="C114" s="395">
        <f>'KV_9.1.1.sz.mell'!C114</f>
        <v>102840261</v>
      </c>
      <c r="D114" s="395">
        <f t="shared" ref="D114:K114" si="27">+D115+D117+D119</f>
        <v>74366442</v>
      </c>
      <c r="E114" s="395">
        <f t="shared" si="27"/>
        <v>0</v>
      </c>
      <c r="F114" s="395">
        <f t="shared" si="27"/>
        <v>0</v>
      </c>
      <c r="G114" s="395">
        <f t="shared" si="27"/>
        <v>0</v>
      </c>
      <c r="H114" s="395">
        <f t="shared" si="27"/>
        <v>0</v>
      </c>
      <c r="I114" s="395">
        <f t="shared" si="27"/>
        <v>0</v>
      </c>
      <c r="J114" s="395">
        <f t="shared" si="27"/>
        <v>74366442</v>
      </c>
      <c r="K114" s="296">
        <f t="shared" si="27"/>
        <v>177206703</v>
      </c>
    </row>
    <row r="115" spans="1:11" ht="12" customHeight="1" x14ac:dyDescent="0.25">
      <c r="A115" s="1304" t="s">
        <v>103</v>
      </c>
      <c r="B115" s="1172" t="s">
        <v>229</v>
      </c>
      <c r="C115" s="680">
        <f>'KV_9.1.1.sz.mell'!C115</f>
        <v>78096049</v>
      </c>
      <c r="D115" s="703">
        <f>'RM_5.1.sz.mell'!D115</f>
        <v>38969082</v>
      </c>
      <c r="E115" s="397"/>
      <c r="F115" s="397"/>
      <c r="G115" s="397"/>
      <c r="H115" s="397"/>
      <c r="I115" s="397"/>
      <c r="J115" s="680">
        <f t="shared" ref="J115:J127" si="28">D115+E115+F115+G115+H115+I115</f>
        <v>38969082</v>
      </c>
      <c r="K115" s="408">
        <f t="shared" ref="K115:K127" si="29">C115+J115</f>
        <v>117065131</v>
      </c>
    </row>
    <row r="116" spans="1:11" ht="12" customHeight="1" x14ac:dyDescent="0.25">
      <c r="A116" s="1304" t="s">
        <v>104</v>
      </c>
      <c r="B116" s="1177" t="s">
        <v>363</v>
      </c>
      <c r="C116" s="680">
        <f>'KV_9.1.1.sz.mell'!C116</f>
        <v>0</v>
      </c>
      <c r="D116" s="703">
        <f>'RM_5.1.sz.mell'!D116</f>
        <v>0</v>
      </c>
      <c r="E116" s="397"/>
      <c r="F116" s="397"/>
      <c r="G116" s="397"/>
      <c r="H116" s="397"/>
      <c r="I116" s="397"/>
      <c r="J116" s="680">
        <f t="shared" si="28"/>
        <v>0</v>
      </c>
      <c r="K116" s="408">
        <f t="shared" si="29"/>
        <v>0</v>
      </c>
    </row>
    <row r="117" spans="1:11" ht="12" customHeight="1" x14ac:dyDescent="0.25">
      <c r="A117" s="1304" t="s">
        <v>105</v>
      </c>
      <c r="B117" s="1177" t="s">
        <v>186</v>
      </c>
      <c r="C117" s="698">
        <f>'KV_9.1.1.sz.mell'!C117</f>
        <v>24744212</v>
      </c>
      <c r="D117" s="703">
        <f>'RM_5.1.sz.mell'!D117</f>
        <v>35333360</v>
      </c>
      <c r="E117" s="396"/>
      <c r="F117" s="396"/>
      <c r="G117" s="396"/>
      <c r="H117" s="396"/>
      <c r="I117" s="396"/>
      <c r="J117" s="698">
        <f t="shared" si="28"/>
        <v>35333360</v>
      </c>
      <c r="K117" s="766">
        <f t="shared" si="29"/>
        <v>60077572</v>
      </c>
    </row>
    <row r="118" spans="1:11" ht="12" customHeight="1" x14ac:dyDescent="0.25">
      <c r="A118" s="1304" t="s">
        <v>106</v>
      </c>
      <c r="B118" s="1177" t="s">
        <v>364</v>
      </c>
      <c r="C118" s="698">
        <f>'KV_9.1.1.sz.mell'!C118</f>
        <v>0</v>
      </c>
      <c r="D118" s="703">
        <f>'RM_5.1.sz.mell'!D118</f>
        <v>0</v>
      </c>
      <c r="E118" s="396"/>
      <c r="F118" s="396"/>
      <c r="G118" s="396"/>
      <c r="H118" s="396"/>
      <c r="I118" s="396"/>
      <c r="J118" s="698">
        <f t="shared" si="28"/>
        <v>0</v>
      </c>
      <c r="K118" s="766">
        <f t="shared" si="29"/>
        <v>0</v>
      </c>
    </row>
    <row r="119" spans="1:11" ht="12" customHeight="1" x14ac:dyDescent="0.25">
      <c r="A119" s="1304" t="s">
        <v>107</v>
      </c>
      <c r="B119" s="1200" t="s">
        <v>231</v>
      </c>
      <c r="C119" s="698">
        <f>'KV_9.1.1.sz.mell'!C119</f>
        <v>0</v>
      </c>
      <c r="D119" s="703">
        <f>'RM_5.1.sz.mell'!D119</f>
        <v>64000</v>
      </c>
      <c r="E119" s="396"/>
      <c r="F119" s="396"/>
      <c r="G119" s="396"/>
      <c r="H119" s="396"/>
      <c r="I119" s="396"/>
      <c r="J119" s="698">
        <f t="shared" si="28"/>
        <v>64000</v>
      </c>
      <c r="K119" s="766">
        <f t="shared" si="29"/>
        <v>64000</v>
      </c>
    </row>
    <row r="120" spans="1:11" ht="12" customHeight="1" x14ac:dyDescent="0.25">
      <c r="A120" s="1304" t="s">
        <v>116</v>
      </c>
      <c r="B120" s="1198" t="s">
        <v>427</v>
      </c>
      <c r="C120" s="698">
        <f>'KV_9.1.1.sz.mell'!C120</f>
        <v>0</v>
      </c>
      <c r="D120" s="703">
        <f>'RM_5.1.sz.mell'!D120</f>
        <v>0</v>
      </c>
      <c r="E120" s="396"/>
      <c r="F120" s="396"/>
      <c r="G120" s="396"/>
      <c r="H120" s="396"/>
      <c r="I120" s="396"/>
      <c r="J120" s="698">
        <f t="shared" si="28"/>
        <v>0</v>
      </c>
      <c r="K120" s="766">
        <f t="shared" si="29"/>
        <v>0</v>
      </c>
    </row>
    <row r="121" spans="1:11" ht="12" customHeight="1" x14ac:dyDescent="0.25">
      <c r="A121" s="1304" t="s">
        <v>118</v>
      </c>
      <c r="B121" s="1231" t="s">
        <v>369</v>
      </c>
      <c r="C121" s="698">
        <f>'KV_9.1.1.sz.mell'!C121</f>
        <v>0</v>
      </c>
      <c r="D121" s="703">
        <f>'RM_5.1.sz.mell'!D121</f>
        <v>0</v>
      </c>
      <c r="E121" s="396"/>
      <c r="F121" s="396"/>
      <c r="G121" s="396"/>
      <c r="H121" s="396"/>
      <c r="I121" s="396"/>
      <c r="J121" s="698">
        <f t="shared" si="28"/>
        <v>0</v>
      </c>
      <c r="K121" s="766">
        <f t="shared" si="29"/>
        <v>0</v>
      </c>
    </row>
    <row r="122" spans="1:11" ht="12" customHeight="1" x14ac:dyDescent="0.25">
      <c r="A122" s="1304" t="s">
        <v>187</v>
      </c>
      <c r="B122" s="1228" t="s">
        <v>352</v>
      </c>
      <c r="C122" s="698">
        <f>'KV_9.1.1.sz.mell'!C122</f>
        <v>0</v>
      </c>
      <c r="D122" s="703">
        <f>'RM_5.1.sz.mell'!D122</f>
        <v>0</v>
      </c>
      <c r="E122" s="396"/>
      <c r="F122" s="396"/>
      <c r="G122" s="396"/>
      <c r="H122" s="396"/>
      <c r="I122" s="396"/>
      <c r="J122" s="698">
        <f t="shared" si="28"/>
        <v>0</v>
      </c>
      <c r="K122" s="766">
        <f t="shared" si="29"/>
        <v>0</v>
      </c>
    </row>
    <row r="123" spans="1:11" ht="12" customHeight="1" x14ac:dyDescent="0.25">
      <c r="A123" s="1304" t="s">
        <v>188</v>
      </c>
      <c r="B123" s="1228" t="s">
        <v>368</v>
      </c>
      <c r="C123" s="698">
        <f>'KV_9.1.1.sz.mell'!C123</f>
        <v>0</v>
      </c>
      <c r="D123" s="703">
        <f>'RM_5.1.sz.mell'!D123</f>
        <v>0</v>
      </c>
      <c r="E123" s="396"/>
      <c r="F123" s="396"/>
      <c r="G123" s="396"/>
      <c r="H123" s="396"/>
      <c r="I123" s="396"/>
      <c r="J123" s="698">
        <f t="shared" si="28"/>
        <v>0</v>
      </c>
      <c r="K123" s="766">
        <f t="shared" si="29"/>
        <v>0</v>
      </c>
    </row>
    <row r="124" spans="1:11" ht="12" customHeight="1" x14ac:dyDescent="0.25">
      <c r="A124" s="1304" t="s">
        <v>189</v>
      </c>
      <c r="B124" s="1228" t="s">
        <v>367</v>
      </c>
      <c r="C124" s="698">
        <f>'KV_9.1.1.sz.mell'!C124</f>
        <v>0</v>
      </c>
      <c r="D124" s="703">
        <f>'RM_5.1.sz.mell'!D124</f>
        <v>0</v>
      </c>
      <c r="E124" s="396"/>
      <c r="F124" s="396"/>
      <c r="G124" s="396"/>
      <c r="H124" s="396"/>
      <c r="I124" s="396"/>
      <c r="J124" s="698">
        <f t="shared" si="28"/>
        <v>0</v>
      </c>
      <c r="K124" s="766">
        <f t="shared" si="29"/>
        <v>0</v>
      </c>
    </row>
    <row r="125" spans="1:11" ht="12" customHeight="1" x14ac:dyDescent="0.25">
      <c r="A125" s="1304" t="s">
        <v>360</v>
      </c>
      <c r="B125" s="1228" t="s">
        <v>355</v>
      </c>
      <c r="C125" s="698">
        <f>'KV_9.1.1.sz.mell'!C125</f>
        <v>0</v>
      </c>
      <c r="D125" s="703">
        <f>'RM_5.1.sz.mell'!D125</f>
        <v>0</v>
      </c>
      <c r="E125" s="396"/>
      <c r="F125" s="396"/>
      <c r="G125" s="396"/>
      <c r="H125" s="396"/>
      <c r="I125" s="396"/>
      <c r="J125" s="698">
        <f t="shared" si="28"/>
        <v>0</v>
      </c>
      <c r="K125" s="766">
        <f t="shared" si="29"/>
        <v>0</v>
      </c>
    </row>
    <row r="126" spans="1:11" ht="12" customHeight="1" x14ac:dyDescent="0.25">
      <c r="A126" s="1304" t="s">
        <v>361</v>
      </c>
      <c r="B126" s="1228" t="s">
        <v>366</v>
      </c>
      <c r="C126" s="698">
        <f>'KV_9.1.1.sz.mell'!C126</f>
        <v>0</v>
      </c>
      <c r="D126" s="703">
        <f>'RM_5.1.sz.mell'!D126</f>
        <v>0</v>
      </c>
      <c r="E126" s="396"/>
      <c r="F126" s="396"/>
      <c r="G126" s="396"/>
      <c r="H126" s="396"/>
      <c r="I126" s="396"/>
      <c r="J126" s="698">
        <f t="shared" si="28"/>
        <v>0</v>
      </c>
      <c r="K126" s="766">
        <f t="shared" si="29"/>
        <v>0</v>
      </c>
    </row>
    <row r="127" spans="1:11" ht="12" customHeight="1" thickBot="1" x14ac:dyDescent="0.3">
      <c r="A127" s="1321" t="s">
        <v>362</v>
      </c>
      <c r="B127" s="1228" t="s">
        <v>365</v>
      </c>
      <c r="C127" s="700">
        <f>'KV_9.1.1.sz.mell'!C127</f>
        <v>0</v>
      </c>
      <c r="D127" s="703">
        <f>'RM_5.1.sz.mell'!D127</f>
        <v>64000</v>
      </c>
      <c r="E127" s="398"/>
      <c r="F127" s="398"/>
      <c r="G127" s="398"/>
      <c r="H127" s="398"/>
      <c r="I127" s="398"/>
      <c r="J127" s="700">
        <f t="shared" si="28"/>
        <v>64000</v>
      </c>
      <c r="K127" s="767">
        <f t="shared" si="29"/>
        <v>64000</v>
      </c>
    </row>
    <row r="128" spans="1:11" ht="12" customHeight="1" thickBot="1" x14ac:dyDescent="0.3">
      <c r="A128" s="1220" t="s">
        <v>20</v>
      </c>
      <c r="B128" s="1178" t="s">
        <v>447</v>
      </c>
      <c r="C128" s="395">
        <f>'KV_9.1.1.sz.mell'!C128</f>
        <v>207602778</v>
      </c>
      <c r="D128" s="395">
        <f t="shared" ref="D128:K128" si="30">+D93+D114</f>
        <v>74760099</v>
      </c>
      <c r="E128" s="395">
        <f t="shared" si="30"/>
        <v>0</v>
      </c>
      <c r="F128" s="395">
        <f t="shared" si="30"/>
        <v>0</v>
      </c>
      <c r="G128" s="395">
        <f t="shared" si="30"/>
        <v>0</v>
      </c>
      <c r="H128" s="395">
        <f t="shared" si="30"/>
        <v>0</v>
      </c>
      <c r="I128" s="395">
        <f t="shared" si="30"/>
        <v>0</v>
      </c>
      <c r="J128" s="395">
        <f t="shared" si="30"/>
        <v>74760099</v>
      </c>
      <c r="K128" s="296">
        <f t="shared" si="30"/>
        <v>282362877</v>
      </c>
    </row>
    <row r="129" spans="1:11" ht="12" customHeight="1" thickBot="1" x14ac:dyDescent="0.3">
      <c r="A129" s="1220" t="s">
        <v>21</v>
      </c>
      <c r="B129" s="1178" t="s">
        <v>448</v>
      </c>
      <c r="C129" s="395">
        <f>'KV_9.1.1.sz.mell'!C129</f>
        <v>638000</v>
      </c>
      <c r="D129" s="395">
        <f t="shared" ref="D129:K129" si="31">+D130+D131+D132</f>
        <v>25201513</v>
      </c>
      <c r="E129" s="395">
        <f t="shared" si="31"/>
        <v>0</v>
      </c>
      <c r="F129" s="395">
        <f t="shared" si="31"/>
        <v>0</v>
      </c>
      <c r="G129" s="395">
        <f t="shared" si="31"/>
        <v>0</v>
      </c>
      <c r="H129" s="395">
        <f t="shared" si="31"/>
        <v>0</v>
      </c>
      <c r="I129" s="395">
        <f t="shared" si="31"/>
        <v>0</v>
      </c>
      <c r="J129" s="395">
        <f t="shared" si="31"/>
        <v>25201513</v>
      </c>
      <c r="K129" s="296">
        <f t="shared" si="31"/>
        <v>25839513</v>
      </c>
    </row>
    <row r="130" spans="1:11" s="1319" customFormat="1" ht="12" customHeight="1" x14ac:dyDescent="0.25">
      <c r="A130" s="1304" t="s">
        <v>267</v>
      </c>
      <c r="B130" s="1176" t="s">
        <v>516</v>
      </c>
      <c r="C130" s="698">
        <f>'KV_9.1.1.sz.mell'!C130</f>
        <v>638000</v>
      </c>
      <c r="D130" s="703">
        <f>'RM_5.1.sz.mell'!D130</f>
        <v>-638000</v>
      </c>
      <c r="E130" s="396"/>
      <c r="F130" s="396"/>
      <c r="G130" s="396"/>
      <c r="H130" s="396"/>
      <c r="I130" s="396"/>
      <c r="J130" s="698">
        <f>D130+E130+F130+G130+H130+I130</f>
        <v>-638000</v>
      </c>
      <c r="K130" s="766">
        <f>C130+J130</f>
        <v>0</v>
      </c>
    </row>
    <row r="131" spans="1:11" ht="12" customHeight="1" x14ac:dyDescent="0.25">
      <c r="A131" s="1304" t="s">
        <v>268</v>
      </c>
      <c r="B131" s="1176" t="s">
        <v>456</v>
      </c>
      <c r="C131" s="698">
        <f>'KV_9.1.1.sz.mell'!C131</f>
        <v>0</v>
      </c>
      <c r="D131" s="703">
        <f>'RM_5.1.sz.mell'!D131</f>
        <v>25102000</v>
      </c>
      <c r="E131" s="396"/>
      <c r="F131" s="396"/>
      <c r="G131" s="396"/>
      <c r="H131" s="396"/>
      <c r="I131" s="396"/>
      <c r="J131" s="698">
        <f>D131+E131+F131+G131+H131+I131</f>
        <v>25102000</v>
      </c>
      <c r="K131" s="766">
        <f>C131+J131</f>
        <v>25102000</v>
      </c>
    </row>
    <row r="132" spans="1:11" ht="12" customHeight="1" thickBot="1" x14ac:dyDescent="0.3">
      <c r="A132" s="1321" t="s">
        <v>269</v>
      </c>
      <c r="B132" s="1173" t="s">
        <v>515</v>
      </c>
      <c r="C132" s="698">
        <f>'KV_9.1.1.sz.mell'!C132</f>
        <v>0</v>
      </c>
      <c r="D132" s="703">
        <f>'RM_5.1.sz.mell'!D132</f>
        <v>737513</v>
      </c>
      <c r="E132" s="396"/>
      <c r="F132" s="396"/>
      <c r="G132" s="396"/>
      <c r="H132" s="396"/>
      <c r="I132" s="396"/>
      <c r="J132" s="698">
        <f>D132+E132+F132+G132+H132+I132</f>
        <v>737513</v>
      </c>
      <c r="K132" s="766">
        <f>C132+J132</f>
        <v>737513</v>
      </c>
    </row>
    <row r="133" spans="1:11" ht="12" customHeight="1" thickBot="1" x14ac:dyDescent="0.3">
      <c r="A133" s="1220" t="s">
        <v>22</v>
      </c>
      <c r="B133" s="1178" t="s">
        <v>449</v>
      </c>
      <c r="C133" s="395">
        <f>'KV_9.1.1.sz.mell'!C133</f>
        <v>0</v>
      </c>
      <c r="D133" s="395">
        <f t="shared" ref="D133:K133" si="32">+D134+D135+D136+D137+D138+D139</f>
        <v>0</v>
      </c>
      <c r="E133" s="395">
        <f t="shared" si="32"/>
        <v>0</v>
      </c>
      <c r="F133" s="395">
        <f t="shared" si="32"/>
        <v>0</v>
      </c>
      <c r="G133" s="395">
        <f t="shared" si="32"/>
        <v>0</v>
      </c>
      <c r="H133" s="395">
        <f t="shared" si="32"/>
        <v>0</v>
      </c>
      <c r="I133" s="395">
        <f t="shared" si="32"/>
        <v>0</v>
      </c>
      <c r="J133" s="395">
        <f t="shared" si="32"/>
        <v>0</v>
      </c>
      <c r="K133" s="296">
        <f t="shared" si="32"/>
        <v>0</v>
      </c>
    </row>
    <row r="134" spans="1:11" ht="12" customHeight="1" x14ac:dyDescent="0.25">
      <c r="A134" s="1304" t="s">
        <v>90</v>
      </c>
      <c r="B134" s="1176" t="s">
        <v>458</v>
      </c>
      <c r="C134" s="698">
        <f>'KV_9.1.1.sz.mell'!C134</f>
        <v>0</v>
      </c>
      <c r="D134" s="703">
        <f>'RM_5.1.sz.mell'!D134</f>
        <v>0</v>
      </c>
      <c r="E134" s="396"/>
      <c r="F134" s="396"/>
      <c r="G134" s="396"/>
      <c r="H134" s="396"/>
      <c r="I134" s="396"/>
      <c r="J134" s="698">
        <f t="shared" ref="J134:J139" si="33">D134+E134+F134+G134+H134+I134</f>
        <v>0</v>
      </c>
      <c r="K134" s="766">
        <f t="shared" ref="K134:K139" si="34">C134+J134</f>
        <v>0</v>
      </c>
    </row>
    <row r="135" spans="1:11" ht="12" customHeight="1" x14ac:dyDescent="0.25">
      <c r="A135" s="1304" t="s">
        <v>91</v>
      </c>
      <c r="B135" s="1176" t="s">
        <v>450</v>
      </c>
      <c r="C135" s="698">
        <f>'KV_9.1.1.sz.mell'!C135</f>
        <v>0</v>
      </c>
      <c r="D135" s="703">
        <f>'RM_5.1.sz.mell'!D135</f>
        <v>0</v>
      </c>
      <c r="E135" s="396"/>
      <c r="F135" s="396"/>
      <c r="G135" s="396"/>
      <c r="H135" s="396"/>
      <c r="I135" s="396"/>
      <c r="J135" s="698">
        <f t="shared" si="33"/>
        <v>0</v>
      </c>
      <c r="K135" s="766">
        <f t="shared" si="34"/>
        <v>0</v>
      </c>
    </row>
    <row r="136" spans="1:11" ht="12" customHeight="1" x14ac:dyDescent="0.25">
      <c r="A136" s="1304" t="s">
        <v>92</v>
      </c>
      <c r="B136" s="1176" t="s">
        <v>451</v>
      </c>
      <c r="C136" s="698">
        <f>'KV_9.1.1.sz.mell'!C136</f>
        <v>0</v>
      </c>
      <c r="D136" s="703">
        <f>'RM_5.1.sz.mell'!D136</f>
        <v>0</v>
      </c>
      <c r="E136" s="396"/>
      <c r="F136" s="396"/>
      <c r="G136" s="396"/>
      <c r="H136" s="396"/>
      <c r="I136" s="396"/>
      <c r="J136" s="698">
        <f t="shared" si="33"/>
        <v>0</v>
      </c>
      <c r="K136" s="766">
        <f t="shared" si="34"/>
        <v>0</v>
      </c>
    </row>
    <row r="137" spans="1:11" ht="12" customHeight="1" x14ac:dyDescent="0.25">
      <c r="A137" s="1304" t="s">
        <v>174</v>
      </c>
      <c r="B137" s="1176" t="s">
        <v>514</v>
      </c>
      <c r="C137" s="698">
        <f>'KV_9.1.1.sz.mell'!C137</f>
        <v>0</v>
      </c>
      <c r="D137" s="703">
        <f>'RM_5.1.sz.mell'!D137</f>
        <v>0</v>
      </c>
      <c r="E137" s="396"/>
      <c r="F137" s="396"/>
      <c r="G137" s="396"/>
      <c r="H137" s="396"/>
      <c r="I137" s="396"/>
      <c r="J137" s="698">
        <f t="shared" si="33"/>
        <v>0</v>
      </c>
      <c r="K137" s="766">
        <f t="shared" si="34"/>
        <v>0</v>
      </c>
    </row>
    <row r="138" spans="1:11" ht="12" customHeight="1" x14ac:dyDescent="0.25">
      <c r="A138" s="1304" t="s">
        <v>175</v>
      </c>
      <c r="B138" s="1176" t="s">
        <v>453</v>
      </c>
      <c r="C138" s="698">
        <f>'KV_9.1.1.sz.mell'!C138</f>
        <v>0</v>
      </c>
      <c r="D138" s="703">
        <f>'RM_5.1.sz.mell'!D138</f>
        <v>0</v>
      </c>
      <c r="E138" s="396"/>
      <c r="F138" s="396"/>
      <c r="G138" s="396"/>
      <c r="H138" s="396"/>
      <c r="I138" s="396"/>
      <c r="J138" s="698">
        <f t="shared" si="33"/>
        <v>0</v>
      </c>
      <c r="K138" s="766">
        <f t="shared" si="34"/>
        <v>0</v>
      </c>
    </row>
    <row r="139" spans="1:11" s="1319" customFormat="1" ht="12" customHeight="1" thickBot="1" x14ac:dyDescent="0.3">
      <c r="A139" s="1321" t="s">
        <v>176</v>
      </c>
      <c r="B139" s="1173" t="s">
        <v>454</v>
      </c>
      <c r="C139" s="698">
        <f>'KV_9.1.1.sz.mell'!C139</f>
        <v>0</v>
      </c>
      <c r="D139" s="703">
        <f>'RM_5.1.sz.mell'!D139</f>
        <v>0</v>
      </c>
      <c r="E139" s="396"/>
      <c r="F139" s="396"/>
      <c r="G139" s="396"/>
      <c r="H139" s="396"/>
      <c r="I139" s="396"/>
      <c r="J139" s="698">
        <f t="shared" si="33"/>
        <v>0</v>
      </c>
      <c r="K139" s="766">
        <f t="shared" si="34"/>
        <v>0</v>
      </c>
    </row>
    <row r="140" spans="1:11" ht="12" customHeight="1" thickBot="1" x14ac:dyDescent="0.3">
      <c r="A140" s="1220" t="s">
        <v>23</v>
      </c>
      <c r="B140" s="1178" t="s">
        <v>540</v>
      </c>
      <c r="C140" s="402">
        <f>'KV_9.1.1.sz.mell'!C140</f>
        <v>47521364</v>
      </c>
      <c r="D140" s="402">
        <f t="shared" ref="D140:K140" si="35">+D141+D142+D144+D145+D143</f>
        <v>3846171</v>
      </c>
      <c r="E140" s="402">
        <f t="shared" si="35"/>
        <v>0</v>
      </c>
      <c r="F140" s="402">
        <f t="shared" si="35"/>
        <v>0</v>
      </c>
      <c r="G140" s="402">
        <f t="shared" si="35"/>
        <v>0</v>
      </c>
      <c r="H140" s="402">
        <f t="shared" si="35"/>
        <v>0</v>
      </c>
      <c r="I140" s="402">
        <f t="shared" si="35"/>
        <v>0</v>
      </c>
      <c r="J140" s="402">
        <f t="shared" si="35"/>
        <v>3846171</v>
      </c>
      <c r="K140" s="302">
        <f t="shared" si="35"/>
        <v>51367535</v>
      </c>
    </row>
    <row r="141" spans="1:11" x14ac:dyDescent="0.25">
      <c r="A141" s="1304" t="s">
        <v>93</v>
      </c>
      <c r="B141" s="1176" t="s">
        <v>370</v>
      </c>
      <c r="C141" s="698">
        <f>'KV_9.1.1.sz.mell'!C141</f>
        <v>0</v>
      </c>
      <c r="D141" s="703">
        <f>'RM_5.1.sz.mell'!D141</f>
        <v>0</v>
      </c>
      <c r="E141" s="396"/>
      <c r="F141" s="396"/>
      <c r="G141" s="396"/>
      <c r="H141" s="396"/>
      <c r="I141" s="396"/>
      <c r="J141" s="698">
        <f>D141+E141+F141+G141+H141+I141</f>
        <v>0</v>
      </c>
      <c r="K141" s="766">
        <f>C141+J141</f>
        <v>0</v>
      </c>
    </row>
    <row r="142" spans="1:11" ht="12" customHeight="1" x14ac:dyDescent="0.25">
      <c r="A142" s="1304" t="s">
        <v>94</v>
      </c>
      <c r="B142" s="1176" t="s">
        <v>371</v>
      </c>
      <c r="C142" s="698">
        <f>'KV_9.1.1.sz.mell'!C142</f>
        <v>0</v>
      </c>
      <c r="D142" s="703">
        <f>'RM_5.1.sz.mell'!D142</f>
        <v>1881073</v>
      </c>
      <c r="E142" s="396"/>
      <c r="F142" s="396"/>
      <c r="G142" s="396"/>
      <c r="H142" s="396"/>
      <c r="I142" s="396"/>
      <c r="J142" s="698">
        <f>D142+E142+F142+G142+H142+I142</f>
        <v>1881073</v>
      </c>
      <c r="K142" s="766">
        <f>C142+J142</f>
        <v>1881073</v>
      </c>
    </row>
    <row r="143" spans="1:11" ht="12" customHeight="1" x14ac:dyDescent="0.25">
      <c r="A143" s="1304" t="s">
        <v>287</v>
      </c>
      <c r="B143" s="1176" t="s">
        <v>539</v>
      </c>
      <c r="C143" s="698">
        <f>'KV_9.1.1.sz.mell'!C143</f>
        <v>47521364</v>
      </c>
      <c r="D143" s="703">
        <f>'RM_5.1.sz.mell'!D143</f>
        <v>1965098</v>
      </c>
      <c r="E143" s="396"/>
      <c r="F143" s="396"/>
      <c r="G143" s="396"/>
      <c r="H143" s="396"/>
      <c r="I143" s="396"/>
      <c r="J143" s="698">
        <f>D143+E143+F143+G143+H143+I143</f>
        <v>1965098</v>
      </c>
      <c r="K143" s="766">
        <f>C143+J143</f>
        <v>49486462</v>
      </c>
    </row>
    <row r="144" spans="1:11" s="1319" customFormat="1" ht="12" customHeight="1" x14ac:dyDescent="0.25">
      <c r="A144" s="1304" t="s">
        <v>288</v>
      </c>
      <c r="B144" s="1176" t="s">
        <v>463</v>
      </c>
      <c r="C144" s="698">
        <f>'KV_9.1.1.sz.mell'!C144</f>
        <v>0</v>
      </c>
      <c r="D144" s="703">
        <f>'RM_5.1.sz.mell'!D144</f>
        <v>0</v>
      </c>
      <c r="E144" s="396"/>
      <c r="F144" s="396"/>
      <c r="G144" s="396"/>
      <c r="H144" s="396"/>
      <c r="I144" s="396"/>
      <c r="J144" s="698">
        <f>D144+E144+F144+G144+H144+I144</f>
        <v>0</v>
      </c>
      <c r="K144" s="766">
        <f>C144+J144</f>
        <v>0</v>
      </c>
    </row>
    <row r="145" spans="1:11" s="1319" customFormat="1" ht="12" customHeight="1" thickBot="1" x14ac:dyDescent="0.3">
      <c r="A145" s="1321" t="s">
        <v>289</v>
      </c>
      <c r="B145" s="1173" t="s">
        <v>389</v>
      </c>
      <c r="C145" s="698">
        <f>'KV_9.1.1.sz.mell'!C145</f>
        <v>0</v>
      </c>
      <c r="D145" s="703">
        <f>'RM_5.1.sz.mell'!D145</f>
        <v>0</v>
      </c>
      <c r="E145" s="396"/>
      <c r="F145" s="396"/>
      <c r="G145" s="396"/>
      <c r="H145" s="396"/>
      <c r="I145" s="396"/>
      <c r="J145" s="698">
        <f>D145+E145+F145+G145+H145+I145</f>
        <v>0</v>
      </c>
      <c r="K145" s="766">
        <f>C145+J145</f>
        <v>0</v>
      </c>
    </row>
    <row r="146" spans="1:11" s="1319" customFormat="1" ht="12" customHeight="1" thickBot="1" x14ac:dyDescent="0.3">
      <c r="A146" s="1220" t="s">
        <v>24</v>
      </c>
      <c r="B146" s="1178" t="s">
        <v>464</v>
      </c>
      <c r="C146" s="497">
        <f>'KV_9.1.1.sz.mell'!C146</f>
        <v>0</v>
      </c>
      <c r="D146" s="497">
        <f t="shared" ref="D146:K146" si="36">+D147+D148+D149+D150+D151</f>
        <v>0</v>
      </c>
      <c r="E146" s="497">
        <f t="shared" si="36"/>
        <v>0</v>
      </c>
      <c r="F146" s="497">
        <f t="shared" si="36"/>
        <v>0</v>
      </c>
      <c r="G146" s="497">
        <f t="shared" si="36"/>
        <v>0</v>
      </c>
      <c r="H146" s="497">
        <f t="shared" si="36"/>
        <v>0</v>
      </c>
      <c r="I146" s="497">
        <f t="shared" si="36"/>
        <v>0</v>
      </c>
      <c r="J146" s="497">
        <f t="shared" si="36"/>
        <v>0</v>
      </c>
      <c r="K146" s="305">
        <f t="shared" si="36"/>
        <v>0</v>
      </c>
    </row>
    <row r="147" spans="1:11" s="1319" customFormat="1" ht="12" customHeight="1" x14ac:dyDescent="0.25">
      <c r="A147" s="1304" t="s">
        <v>95</v>
      </c>
      <c r="B147" s="1176" t="s">
        <v>459</v>
      </c>
      <c r="C147" s="698">
        <f>'KV_9.1.1.sz.mell'!C147</f>
        <v>0</v>
      </c>
      <c r="D147" s="703">
        <f>'RM_5.1.sz.mell'!D147</f>
        <v>0</v>
      </c>
      <c r="E147" s="396"/>
      <c r="F147" s="396"/>
      <c r="G147" s="396"/>
      <c r="H147" s="396"/>
      <c r="I147" s="396"/>
      <c r="J147" s="698">
        <f t="shared" ref="J147:J153" si="37">D147+E147+F147+G147+H147+I147</f>
        <v>0</v>
      </c>
      <c r="K147" s="766">
        <f t="shared" ref="K147:K153" si="38">C147+J147</f>
        <v>0</v>
      </c>
    </row>
    <row r="148" spans="1:11" s="1319" customFormat="1" ht="12" customHeight="1" x14ac:dyDescent="0.25">
      <c r="A148" s="1304" t="s">
        <v>96</v>
      </c>
      <c r="B148" s="1176" t="s">
        <v>466</v>
      </c>
      <c r="C148" s="698">
        <f>'KV_9.1.1.sz.mell'!C148</f>
        <v>0</v>
      </c>
      <c r="D148" s="703">
        <f>'RM_5.1.sz.mell'!D148</f>
        <v>0</v>
      </c>
      <c r="E148" s="396"/>
      <c r="F148" s="396"/>
      <c r="G148" s="396"/>
      <c r="H148" s="396"/>
      <c r="I148" s="396"/>
      <c r="J148" s="698">
        <f t="shared" si="37"/>
        <v>0</v>
      </c>
      <c r="K148" s="766">
        <f t="shared" si="38"/>
        <v>0</v>
      </c>
    </row>
    <row r="149" spans="1:11" s="1319" customFormat="1" ht="12" customHeight="1" x14ac:dyDescent="0.25">
      <c r="A149" s="1304" t="s">
        <v>299</v>
      </c>
      <c r="B149" s="1176" t="s">
        <v>461</v>
      </c>
      <c r="C149" s="698">
        <f>'KV_9.1.1.sz.mell'!C149</f>
        <v>0</v>
      </c>
      <c r="D149" s="703">
        <f>'RM_5.1.sz.mell'!D149</f>
        <v>0</v>
      </c>
      <c r="E149" s="396"/>
      <c r="F149" s="396"/>
      <c r="G149" s="396"/>
      <c r="H149" s="396"/>
      <c r="I149" s="396"/>
      <c r="J149" s="698">
        <f t="shared" si="37"/>
        <v>0</v>
      </c>
      <c r="K149" s="766">
        <f t="shared" si="38"/>
        <v>0</v>
      </c>
    </row>
    <row r="150" spans="1:11" s="1319" customFormat="1" ht="12" customHeight="1" x14ac:dyDescent="0.25">
      <c r="A150" s="1304" t="s">
        <v>300</v>
      </c>
      <c r="B150" s="1176" t="s">
        <v>517</v>
      </c>
      <c r="C150" s="698">
        <f>'KV_9.1.1.sz.mell'!C150</f>
        <v>0</v>
      </c>
      <c r="D150" s="703">
        <f>'RM_5.1.sz.mell'!D150</f>
        <v>0</v>
      </c>
      <c r="E150" s="396"/>
      <c r="F150" s="396"/>
      <c r="G150" s="396"/>
      <c r="H150" s="396"/>
      <c r="I150" s="396"/>
      <c r="J150" s="698">
        <f t="shared" si="37"/>
        <v>0</v>
      </c>
      <c r="K150" s="766">
        <f t="shared" si="38"/>
        <v>0</v>
      </c>
    </row>
    <row r="151" spans="1:11" ht="12.75" customHeight="1" thickBot="1" x14ac:dyDescent="0.3">
      <c r="A151" s="1321" t="s">
        <v>465</v>
      </c>
      <c r="B151" s="1173" t="s">
        <v>468</v>
      </c>
      <c r="C151" s="700">
        <f>'KV_9.1.1.sz.mell'!C151</f>
        <v>0</v>
      </c>
      <c r="D151" s="703">
        <f>'RM_5.1.sz.mell'!D151</f>
        <v>0</v>
      </c>
      <c r="E151" s="398"/>
      <c r="F151" s="398"/>
      <c r="G151" s="398"/>
      <c r="H151" s="398"/>
      <c r="I151" s="398"/>
      <c r="J151" s="700">
        <f t="shared" si="37"/>
        <v>0</v>
      </c>
      <c r="K151" s="767">
        <f t="shared" si="38"/>
        <v>0</v>
      </c>
    </row>
    <row r="152" spans="1:11" ht="12.75" customHeight="1" thickBot="1" x14ac:dyDescent="0.3">
      <c r="A152" s="1323" t="s">
        <v>25</v>
      </c>
      <c r="B152" s="1178" t="s">
        <v>469</v>
      </c>
      <c r="C152" s="497">
        <f>'KV_9.1.1.sz.mell'!C152</f>
        <v>0</v>
      </c>
      <c r="D152" s="498"/>
      <c r="E152" s="498"/>
      <c r="F152" s="498"/>
      <c r="G152" s="498"/>
      <c r="H152" s="498"/>
      <c r="I152" s="498"/>
      <c r="J152" s="497">
        <f t="shared" si="37"/>
        <v>0</v>
      </c>
      <c r="K152" s="305">
        <f t="shared" si="38"/>
        <v>0</v>
      </c>
    </row>
    <row r="153" spans="1:11" ht="12.75" customHeight="1" thickBot="1" x14ac:dyDescent="0.3">
      <c r="A153" s="1323" t="s">
        <v>26</v>
      </c>
      <c r="B153" s="1178" t="s">
        <v>470</v>
      </c>
      <c r="C153" s="497">
        <f>'KV_9.1.1.sz.mell'!C153</f>
        <v>0</v>
      </c>
      <c r="D153" s="498"/>
      <c r="E153" s="498"/>
      <c r="F153" s="498"/>
      <c r="G153" s="498"/>
      <c r="H153" s="498"/>
      <c r="I153" s="498"/>
      <c r="J153" s="497">
        <f t="shared" si="37"/>
        <v>0</v>
      </c>
      <c r="K153" s="305">
        <f t="shared" si="38"/>
        <v>0</v>
      </c>
    </row>
    <row r="154" spans="1:11" ht="12" customHeight="1" thickBot="1" x14ac:dyDescent="0.3">
      <c r="A154" s="1220" t="s">
        <v>27</v>
      </c>
      <c r="B154" s="1178" t="s">
        <v>472</v>
      </c>
      <c r="C154" s="499">
        <f>'KV_9.1.1.sz.mell'!C154</f>
        <v>48159364</v>
      </c>
      <c r="D154" s="499">
        <f t="shared" ref="D154:K154" si="39">+D129+D133+D140+D146+D152+D153</f>
        <v>29047684</v>
      </c>
      <c r="E154" s="499">
        <f t="shared" si="39"/>
        <v>0</v>
      </c>
      <c r="F154" s="499">
        <f t="shared" si="39"/>
        <v>0</v>
      </c>
      <c r="G154" s="499">
        <f t="shared" si="39"/>
        <v>0</v>
      </c>
      <c r="H154" s="499">
        <f t="shared" si="39"/>
        <v>0</v>
      </c>
      <c r="I154" s="499">
        <f t="shared" si="39"/>
        <v>0</v>
      </c>
      <c r="J154" s="499">
        <f t="shared" si="39"/>
        <v>29047684</v>
      </c>
      <c r="K154" s="423">
        <f t="shared" si="39"/>
        <v>77207048</v>
      </c>
    </row>
    <row r="155" spans="1:11" ht="15.15" customHeight="1" thickBot="1" x14ac:dyDescent="0.3">
      <c r="A155" s="1324" t="s">
        <v>28</v>
      </c>
      <c r="B155" s="1233" t="s">
        <v>471</v>
      </c>
      <c r="C155" s="499">
        <f>'KV_9.1.1.sz.mell'!C155</f>
        <v>255762142</v>
      </c>
      <c r="D155" s="499">
        <f t="shared" ref="D155:K155" si="40">+D128+D154</f>
        <v>103807783</v>
      </c>
      <c r="E155" s="499">
        <f t="shared" si="40"/>
        <v>0</v>
      </c>
      <c r="F155" s="499">
        <f t="shared" si="40"/>
        <v>0</v>
      </c>
      <c r="G155" s="499">
        <f t="shared" si="40"/>
        <v>0</v>
      </c>
      <c r="H155" s="499">
        <f t="shared" si="40"/>
        <v>0</v>
      </c>
      <c r="I155" s="499">
        <f t="shared" si="40"/>
        <v>0</v>
      </c>
      <c r="J155" s="499">
        <f t="shared" si="40"/>
        <v>103807783</v>
      </c>
      <c r="K155" s="423">
        <f t="shared" si="40"/>
        <v>359569925</v>
      </c>
    </row>
    <row r="156" spans="1:11" ht="13.8" thickBot="1" x14ac:dyDescent="0.3">
      <c r="C156" s="616">
        <f>'KV_9.1.1.sz.mell'!C156</f>
        <v>0</v>
      </c>
      <c r="D156" s="616"/>
      <c r="E156" s="616"/>
      <c r="F156" s="616"/>
      <c r="G156" s="616"/>
      <c r="H156" s="616"/>
      <c r="I156" s="782"/>
      <c r="J156" s="782"/>
      <c r="K156" s="782">
        <f>K90-K155</f>
        <v>0</v>
      </c>
    </row>
    <row r="157" spans="1:11" ht="15.15" customHeight="1" thickBot="1" x14ac:dyDescent="0.3">
      <c r="A157" s="1187" t="s">
        <v>518</v>
      </c>
      <c r="B157" s="1188"/>
      <c r="C157" s="1395">
        <f>'KV_9.1.1.sz.mell'!C157</f>
        <v>8</v>
      </c>
      <c r="D157" s="1329"/>
      <c r="E157" s="1329"/>
      <c r="F157" s="1329"/>
      <c r="G157" s="1329"/>
      <c r="H157" s="1329"/>
      <c r="I157" s="1328"/>
      <c r="J157" s="783">
        <f>D157+E157+F157+G157+H157+I157</f>
        <v>0</v>
      </c>
      <c r="K157" s="305">
        <f>C157+J157</f>
        <v>8</v>
      </c>
    </row>
    <row r="158" spans="1:11" ht="14.4" customHeight="1" thickBot="1" x14ac:dyDescent="0.3">
      <c r="A158" s="1187" t="s">
        <v>205</v>
      </c>
      <c r="B158" s="1188"/>
      <c r="C158" s="1395">
        <f>'KV_9.1.1.sz.mell'!C158</f>
        <v>8</v>
      </c>
      <c r="D158" s="1329"/>
      <c r="E158" s="1329"/>
      <c r="F158" s="1329"/>
      <c r="G158" s="1329"/>
      <c r="H158" s="1329"/>
      <c r="I158" s="1328"/>
      <c r="J158" s="783">
        <f>D158+E158+F158+G158+H158+I158</f>
        <v>0</v>
      </c>
      <c r="K158" s="305">
        <f>C158+J158</f>
        <v>8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tabColor theme="3"/>
  </sheetPr>
  <dimension ref="A1:K158"/>
  <sheetViews>
    <sheetView view="pageBreakPreview" topLeftCell="A131" zoomScale="90" zoomScaleNormal="120" zoomScaleSheetLayoutView="90" workbookViewId="0">
      <selection activeCell="D10" sqref="D10"/>
    </sheetView>
  </sheetViews>
  <sheetFormatPr defaultColWidth="9.33203125" defaultRowHeight="13.2" x14ac:dyDescent="0.25"/>
  <cols>
    <col min="1" max="1" width="12.44140625" style="1325" customWidth="1"/>
    <col min="2" max="2" width="62" style="1326" customWidth="1"/>
    <col min="3" max="3" width="15.77734375" style="1327" customWidth="1"/>
    <col min="4" max="7" width="14.77734375" style="1327" customWidth="1"/>
    <col min="8" max="9" width="14.77734375" style="41" customWidth="1"/>
    <col min="10" max="11" width="15.77734375" style="41" customWidth="1"/>
    <col min="12" max="16384" width="9.33203125" style="41"/>
  </cols>
  <sheetData>
    <row r="1" spans="1:11" s="764" customFormat="1" ht="16.5" customHeight="1" thickBot="1" x14ac:dyDescent="0.3">
      <c r="A1" s="763"/>
      <c r="B1" s="1672" t="str">
        <f>CONCATENATE("5.1.2. melléklet ",RM_ALAPADATOK!A7," ",RM_ALAPADATOK!B7," ",RM_ALAPADATOK!C7," ",RM_ALAPADATOK!D7," ",RM_ALAPADATOK!E7," ",RM_ALAPADATOK!F7," ",RM_ALAPADATOK!G7," ",RM_ALAPADATOK!H7)</f>
        <v>5.1.2. melléklet a … / 2019 ( VI. ) önkormányzati rendelethez</v>
      </c>
      <c r="C1" s="1673"/>
      <c r="D1" s="1673"/>
      <c r="E1" s="1673"/>
      <c r="F1" s="1673"/>
      <c r="G1" s="1673"/>
      <c r="H1" s="1673"/>
      <c r="I1" s="1673"/>
      <c r="J1" s="1673"/>
      <c r="K1" s="1673"/>
    </row>
    <row r="2" spans="1:11" s="1292" customFormat="1" ht="21.15" customHeight="1" thickBot="1" x14ac:dyDescent="0.3">
      <c r="A2" s="1290" t="s">
        <v>60</v>
      </c>
      <c r="B2" s="1674" t="str">
        <f>CONCATENATE(RM_ALAPADATOK!A3)</f>
        <v>Hercegkút Község Önkormányzata</v>
      </c>
      <c r="C2" s="1675"/>
      <c r="D2" s="1675"/>
      <c r="E2" s="1675"/>
      <c r="F2" s="1675"/>
      <c r="G2" s="1675"/>
      <c r="H2" s="1675"/>
      <c r="I2" s="1676"/>
      <c r="J2" s="1677"/>
      <c r="K2" s="1332" t="s">
        <v>53</v>
      </c>
    </row>
    <row r="3" spans="1:11" s="1292" customFormat="1" ht="23.4" thickBot="1" x14ac:dyDescent="0.3">
      <c r="A3" s="1290" t="s">
        <v>202</v>
      </c>
      <c r="B3" s="1678" t="s">
        <v>682</v>
      </c>
      <c r="C3" s="1679"/>
      <c r="D3" s="1679"/>
      <c r="E3" s="1679"/>
      <c r="F3" s="1679"/>
      <c r="G3" s="1679"/>
      <c r="H3" s="1679"/>
      <c r="I3" s="1680"/>
      <c r="J3" s="1681"/>
      <c r="K3" s="1291" t="s">
        <v>59</v>
      </c>
    </row>
    <row r="4" spans="1:11" s="1297" customFormat="1" ht="15.9" customHeight="1" thickBot="1" x14ac:dyDescent="0.35">
      <c r="A4" s="1293"/>
      <c r="B4" s="1293"/>
      <c r="C4" s="1294"/>
      <c r="D4" s="1294"/>
      <c r="E4" s="1294"/>
      <c r="F4" s="1294"/>
      <c r="G4" s="1294"/>
      <c r="H4" s="1295"/>
      <c r="I4" s="1295"/>
      <c r="J4" s="1295"/>
      <c r="K4" s="1296" t="str">
        <f>CONCATENATE('RM_2.2.sz.mell.'!I2)</f>
        <v>Forintban!</v>
      </c>
    </row>
    <row r="5" spans="1:11" ht="40.5" customHeight="1" thickBot="1" x14ac:dyDescent="0.3">
      <c r="A5" s="960" t="s">
        <v>204</v>
      </c>
      <c r="B5" s="1298" t="s">
        <v>562</v>
      </c>
      <c r="C5" s="1299" t="str">
        <f>CONCATENATE('RM_1.1.sz.mell.'!C9:K9)</f>
        <v>Eredeti
előirányzat</v>
      </c>
      <c r="D5" s="784" t="str">
        <f>CONCATENATE('RM_1.1.sz.mell.'!D9)</f>
        <v>Módosítás</v>
      </c>
      <c r="E5" s="784" t="str">
        <f>CONCATENATE('RM_1.1.sz.mell.'!E9)</f>
        <v xml:space="preserve">… . sz. módosítás </v>
      </c>
      <c r="F5" s="784" t="str">
        <f>CONCATENATE('RM_1.1.sz.mell.'!F9)</f>
        <v xml:space="preserve">… . sz. módosítás </v>
      </c>
      <c r="G5" s="784" t="str">
        <f>CONCATENATE('RM_1.1.sz.mell.'!G9)</f>
        <v xml:space="preserve">… . sz. módosítás </v>
      </c>
      <c r="H5" s="784" t="str">
        <f>CONCATENATE('RM_1.1.sz.mell.'!H9)</f>
        <v xml:space="preserve">… . sz. módosítás </v>
      </c>
      <c r="I5" s="784" t="str">
        <f>CONCATENATE('RM_1.1.sz.mell.'!I9)</f>
        <v xml:space="preserve">… . sz. módosítás </v>
      </c>
      <c r="J5" s="784" t="s">
        <v>733</v>
      </c>
      <c r="K5" s="1300" t="str">
        <f>CONCATENATE('RM_1.1.sz.mell.'!K9)</f>
        <v>….számú módosítás utáni előirányzat</v>
      </c>
    </row>
    <row r="6" spans="1:11" s="1303" customFormat="1" ht="12.9" customHeight="1" thickBot="1" x14ac:dyDescent="0.3">
      <c r="A6" s="1165" t="s">
        <v>492</v>
      </c>
      <c r="B6" s="1166" t="s">
        <v>493</v>
      </c>
      <c r="C6" s="1301" t="s">
        <v>494</v>
      </c>
      <c r="D6" s="1301" t="s">
        <v>496</v>
      </c>
      <c r="E6" s="1302" t="s">
        <v>495</v>
      </c>
      <c r="F6" s="1302" t="s">
        <v>497</v>
      </c>
      <c r="G6" s="1302" t="s">
        <v>498</v>
      </c>
      <c r="H6" s="1302" t="s">
        <v>499</v>
      </c>
      <c r="I6" s="1302" t="s">
        <v>735</v>
      </c>
      <c r="J6" s="1302" t="s">
        <v>736</v>
      </c>
      <c r="K6" s="765" t="s">
        <v>737</v>
      </c>
    </row>
    <row r="7" spans="1:11" s="1303" customFormat="1" ht="15.9" customHeight="1" thickBot="1" x14ac:dyDescent="0.3">
      <c r="A7" s="1682" t="s">
        <v>55</v>
      </c>
      <c r="B7" s="1683"/>
      <c r="C7" s="1683"/>
      <c r="D7" s="1683"/>
      <c r="E7" s="1683"/>
      <c r="F7" s="1683"/>
      <c r="G7" s="1683"/>
      <c r="H7" s="1683"/>
      <c r="I7" s="1683"/>
      <c r="J7" s="1683"/>
      <c r="K7" s="1684"/>
    </row>
    <row r="8" spans="1:11" s="1303" customFormat="1" ht="12" customHeight="1" thickBot="1" x14ac:dyDescent="0.3">
      <c r="A8" s="1220" t="s">
        <v>18</v>
      </c>
      <c r="B8" s="1193" t="s">
        <v>251</v>
      </c>
      <c r="C8" s="706">
        <f>'KV_9.1.2.sz.mell.'!C8</f>
        <v>0</v>
      </c>
      <c r="D8" s="706">
        <f t="shared" ref="D8:I8" si="0">+D9+D10+D11+D12+D13+D14</f>
        <v>0</v>
      </c>
      <c r="E8" s="706">
        <f t="shared" si="0"/>
        <v>0</v>
      </c>
      <c r="F8" s="706">
        <f t="shared" si="0"/>
        <v>0</v>
      </c>
      <c r="G8" s="706">
        <f t="shared" si="0"/>
        <v>0</v>
      </c>
      <c r="H8" s="706">
        <f t="shared" si="0"/>
        <v>0</v>
      </c>
      <c r="I8" s="395">
        <f t="shared" si="0"/>
        <v>0</v>
      </c>
      <c r="J8" s="395">
        <f>+J9+J10+J11+J12+J13+J14</f>
        <v>0</v>
      </c>
      <c r="K8" s="296">
        <f>+K9+K10+K11+K12+K13+K14</f>
        <v>0</v>
      </c>
    </row>
    <row r="9" spans="1:11" s="73" customFormat="1" ht="12" customHeight="1" x14ac:dyDescent="0.2">
      <c r="A9" s="1304" t="s">
        <v>97</v>
      </c>
      <c r="B9" s="1195" t="s">
        <v>252</v>
      </c>
      <c r="C9" s="1381">
        <f>'KV_9.1.2.sz.mell.'!C9</f>
        <v>0</v>
      </c>
      <c r="D9" s="703"/>
      <c r="E9" s="703"/>
      <c r="F9" s="703"/>
      <c r="G9" s="703"/>
      <c r="H9" s="703"/>
      <c r="I9" s="397"/>
      <c r="J9" s="680">
        <f>D9+E9+F9+G9+H9+I9</f>
        <v>0</v>
      </c>
      <c r="K9" s="408">
        <f t="shared" ref="K9:K14" si="1">C9+J9</f>
        <v>0</v>
      </c>
    </row>
    <row r="10" spans="1:11" s="1306" customFormat="1" ht="12" customHeight="1" x14ac:dyDescent="0.2">
      <c r="A10" s="1305" t="s">
        <v>98</v>
      </c>
      <c r="B10" s="1197" t="s">
        <v>253</v>
      </c>
      <c r="C10" s="1382">
        <f>'KV_9.1.2.sz.mell.'!C10</f>
        <v>0</v>
      </c>
      <c r="D10" s="704"/>
      <c r="E10" s="704"/>
      <c r="F10" s="704"/>
      <c r="G10" s="704"/>
      <c r="H10" s="704"/>
      <c r="I10" s="396"/>
      <c r="J10" s="680">
        <f t="shared" ref="J10:J64" si="2">D10+E10+F10+G10+H10+I10</f>
        <v>0</v>
      </c>
      <c r="K10" s="408">
        <f t="shared" si="1"/>
        <v>0</v>
      </c>
    </row>
    <row r="11" spans="1:11" s="1306" customFormat="1" ht="12" customHeight="1" x14ac:dyDescent="0.2">
      <c r="A11" s="1305" t="s">
        <v>99</v>
      </c>
      <c r="B11" s="1197" t="s">
        <v>254</v>
      </c>
      <c r="C11" s="1382">
        <f>'KV_9.1.2.sz.mell.'!C11</f>
        <v>0</v>
      </c>
      <c r="D11" s="704"/>
      <c r="E11" s="704"/>
      <c r="F11" s="704"/>
      <c r="G11" s="704"/>
      <c r="H11" s="704"/>
      <c r="I11" s="396"/>
      <c r="J11" s="680">
        <f t="shared" si="2"/>
        <v>0</v>
      </c>
      <c r="K11" s="408">
        <f t="shared" si="1"/>
        <v>0</v>
      </c>
    </row>
    <row r="12" spans="1:11" s="1306" customFormat="1" ht="12" customHeight="1" x14ac:dyDescent="0.2">
      <c r="A12" s="1305" t="s">
        <v>100</v>
      </c>
      <c r="B12" s="1197" t="s">
        <v>255</v>
      </c>
      <c r="C12" s="1382">
        <f>'KV_9.1.2.sz.mell.'!C12</f>
        <v>0</v>
      </c>
      <c r="D12" s="704"/>
      <c r="E12" s="704"/>
      <c r="F12" s="704"/>
      <c r="G12" s="704"/>
      <c r="H12" s="704"/>
      <c r="I12" s="396"/>
      <c r="J12" s="680">
        <f t="shared" si="2"/>
        <v>0</v>
      </c>
      <c r="K12" s="408">
        <f t="shared" si="1"/>
        <v>0</v>
      </c>
    </row>
    <row r="13" spans="1:11" s="1306" customFormat="1" ht="12" customHeight="1" x14ac:dyDescent="0.2">
      <c r="A13" s="1305" t="s">
        <v>147</v>
      </c>
      <c r="B13" s="1197" t="s">
        <v>505</v>
      </c>
      <c r="C13" s="1382">
        <f>'KV_9.1.2.sz.mell.'!C13</f>
        <v>0</v>
      </c>
      <c r="D13" s="704"/>
      <c r="E13" s="704"/>
      <c r="F13" s="704"/>
      <c r="G13" s="704"/>
      <c r="H13" s="704"/>
      <c r="I13" s="396"/>
      <c r="J13" s="680">
        <f t="shared" si="2"/>
        <v>0</v>
      </c>
      <c r="K13" s="408">
        <f t="shared" si="1"/>
        <v>0</v>
      </c>
    </row>
    <row r="14" spans="1:11" s="73" customFormat="1" ht="12" customHeight="1" thickBot="1" x14ac:dyDescent="0.25">
      <c r="A14" s="1307" t="s">
        <v>101</v>
      </c>
      <c r="B14" s="1202" t="s">
        <v>432</v>
      </c>
      <c r="C14" s="1382">
        <f>'KV_9.1.2.sz.mell.'!C14</f>
        <v>0</v>
      </c>
      <c r="D14" s="704"/>
      <c r="E14" s="704"/>
      <c r="F14" s="704"/>
      <c r="G14" s="704"/>
      <c r="H14" s="704"/>
      <c r="I14" s="396"/>
      <c r="J14" s="680">
        <f t="shared" si="2"/>
        <v>0</v>
      </c>
      <c r="K14" s="408">
        <f t="shared" si="1"/>
        <v>0</v>
      </c>
    </row>
    <row r="15" spans="1:11" s="73" customFormat="1" ht="12" customHeight="1" thickBot="1" x14ac:dyDescent="0.3">
      <c r="A15" s="1220" t="s">
        <v>19</v>
      </c>
      <c r="B15" s="1201" t="s">
        <v>256</v>
      </c>
      <c r="C15" s="706">
        <f>'KV_9.1.2.sz.mell.'!C15</f>
        <v>0</v>
      </c>
      <c r="D15" s="706">
        <f t="shared" ref="D15:K15" si="3">+D16+D17+D18+D19+D20</f>
        <v>0</v>
      </c>
      <c r="E15" s="706">
        <f t="shared" si="3"/>
        <v>0</v>
      </c>
      <c r="F15" s="706">
        <f t="shared" si="3"/>
        <v>0</v>
      </c>
      <c r="G15" s="706">
        <f t="shared" si="3"/>
        <v>0</v>
      </c>
      <c r="H15" s="706">
        <f t="shared" si="3"/>
        <v>0</v>
      </c>
      <c r="I15" s="395">
        <f t="shared" si="3"/>
        <v>0</v>
      </c>
      <c r="J15" s="395">
        <f t="shared" si="3"/>
        <v>0</v>
      </c>
      <c r="K15" s="296">
        <f t="shared" si="3"/>
        <v>0</v>
      </c>
    </row>
    <row r="16" spans="1:11" s="73" customFormat="1" ht="12" customHeight="1" x14ac:dyDescent="0.2">
      <c r="A16" s="1304" t="s">
        <v>103</v>
      </c>
      <c r="B16" s="1195" t="s">
        <v>257</v>
      </c>
      <c r="C16" s="1381">
        <f>'KV_9.1.2.sz.mell.'!C16</f>
        <v>0</v>
      </c>
      <c r="D16" s="703"/>
      <c r="E16" s="703"/>
      <c r="F16" s="703"/>
      <c r="G16" s="703"/>
      <c r="H16" s="703"/>
      <c r="I16" s="397"/>
      <c r="J16" s="680">
        <f t="shared" si="2"/>
        <v>0</v>
      </c>
      <c r="K16" s="408">
        <f t="shared" ref="K16:K21" si="4">C16+J16</f>
        <v>0</v>
      </c>
    </row>
    <row r="17" spans="1:11" s="73" customFormat="1" ht="12" customHeight="1" x14ac:dyDescent="0.2">
      <c r="A17" s="1305" t="s">
        <v>104</v>
      </c>
      <c r="B17" s="1197" t="s">
        <v>258</v>
      </c>
      <c r="C17" s="1382">
        <f>'KV_9.1.2.sz.mell.'!C17</f>
        <v>0</v>
      </c>
      <c r="D17" s="704"/>
      <c r="E17" s="704"/>
      <c r="F17" s="704"/>
      <c r="G17" s="704"/>
      <c r="H17" s="704"/>
      <c r="I17" s="396"/>
      <c r="J17" s="698">
        <f t="shared" si="2"/>
        <v>0</v>
      </c>
      <c r="K17" s="766">
        <f t="shared" si="4"/>
        <v>0</v>
      </c>
    </row>
    <row r="18" spans="1:11" s="73" customFormat="1" ht="12" customHeight="1" x14ac:dyDescent="0.2">
      <c r="A18" s="1305" t="s">
        <v>105</v>
      </c>
      <c r="B18" s="1197" t="s">
        <v>421</v>
      </c>
      <c r="C18" s="1382">
        <f>'KV_9.1.2.sz.mell.'!C18</f>
        <v>0</v>
      </c>
      <c r="D18" s="704"/>
      <c r="E18" s="704"/>
      <c r="F18" s="704"/>
      <c r="G18" s="704"/>
      <c r="H18" s="704"/>
      <c r="I18" s="396"/>
      <c r="J18" s="698">
        <f t="shared" si="2"/>
        <v>0</v>
      </c>
      <c r="K18" s="766">
        <f t="shared" si="4"/>
        <v>0</v>
      </c>
    </row>
    <row r="19" spans="1:11" s="73" customFormat="1" ht="12" customHeight="1" x14ac:dyDescent="0.2">
      <c r="A19" s="1305" t="s">
        <v>106</v>
      </c>
      <c r="B19" s="1197" t="s">
        <v>422</v>
      </c>
      <c r="C19" s="1382">
        <f>'KV_9.1.2.sz.mell.'!C19</f>
        <v>0</v>
      </c>
      <c r="D19" s="704"/>
      <c r="E19" s="704"/>
      <c r="F19" s="704"/>
      <c r="G19" s="704"/>
      <c r="H19" s="704"/>
      <c r="I19" s="396"/>
      <c r="J19" s="698">
        <f t="shared" si="2"/>
        <v>0</v>
      </c>
      <c r="K19" s="766">
        <f t="shared" si="4"/>
        <v>0</v>
      </c>
    </row>
    <row r="20" spans="1:11" s="73" customFormat="1" ht="12" customHeight="1" x14ac:dyDescent="0.2">
      <c r="A20" s="1305" t="s">
        <v>107</v>
      </c>
      <c r="B20" s="1197" t="s">
        <v>259</v>
      </c>
      <c r="C20" s="1382">
        <f>'KV_9.1.2.sz.mell.'!C20</f>
        <v>0</v>
      </c>
      <c r="D20" s="704"/>
      <c r="E20" s="704"/>
      <c r="F20" s="704"/>
      <c r="G20" s="704"/>
      <c r="H20" s="704"/>
      <c r="I20" s="396"/>
      <c r="J20" s="698">
        <f t="shared" si="2"/>
        <v>0</v>
      </c>
      <c r="K20" s="766">
        <f t="shared" si="4"/>
        <v>0</v>
      </c>
    </row>
    <row r="21" spans="1:11" s="1306" customFormat="1" ht="12" customHeight="1" thickBot="1" x14ac:dyDescent="0.25">
      <c r="A21" s="1307" t="s">
        <v>116</v>
      </c>
      <c r="B21" s="1202" t="s">
        <v>260</v>
      </c>
      <c r="C21" s="1383">
        <f>'KV_9.1.2.sz.mell.'!C21</f>
        <v>0</v>
      </c>
      <c r="D21" s="705"/>
      <c r="E21" s="705"/>
      <c r="F21" s="705"/>
      <c r="G21" s="705"/>
      <c r="H21" s="705"/>
      <c r="I21" s="398"/>
      <c r="J21" s="700">
        <f t="shared" si="2"/>
        <v>0</v>
      </c>
      <c r="K21" s="767">
        <f t="shared" si="4"/>
        <v>0</v>
      </c>
    </row>
    <row r="22" spans="1:11" s="1306" customFormat="1" ht="12" customHeight="1" thickBot="1" x14ac:dyDescent="0.3">
      <c r="A22" s="1220" t="s">
        <v>20</v>
      </c>
      <c r="B22" s="1193" t="s">
        <v>261</v>
      </c>
      <c r="C22" s="706">
        <f>'KV_9.1.2.sz.mell.'!C22</f>
        <v>0</v>
      </c>
      <c r="D22" s="706">
        <f t="shared" ref="D22:K22" si="5">+D23+D24+D25+D26+D27</f>
        <v>0</v>
      </c>
      <c r="E22" s="706">
        <f t="shared" si="5"/>
        <v>0</v>
      </c>
      <c r="F22" s="706">
        <f t="shared" si="5"/>
        <v>0</v>
      </c>
      <c r="G22" s="706">
        <f t="shared" si="5"/>
        <v>0</v>
      </c>
      <c r="H22" s="706">
        <f t="shared" si="5"/>
        <v>0</v>
      </c>
      <c r="I22" s="395">
        <f t="shared" si="5"/>
        <v>0</v>
      </c>
      <c r="J22" s="395">
        <f t="shared" si="5"/>
        <v>0</v>
      </c>
      <c r="K22" s="296">
        <f t="shared" si="5"/>
        <v>0</v>
      </c>
    </row>
    <row r="23" spans="1:11" s="1306" customFormat="1" ht="12" customHeight="1" x14ac:dyDescent="0.2">
      <c r="A23" s="1304" t="s">
        <v>86</v>
      </c>
      <c r="B23" s="1195" t="s">
        <v>262</v>
      </c>
      <c r="C23" s="1381">
        <f>'KV_9.1.2.sz.mell.'!C23</f>
        <v>0</v>
      </c>
      <c r="D23" s="703"/>
      <c r="E23" s="703"/>
      <c r="F23" s="703"/>
      <c r="G23" s="703"/>
      <c r="H23" s="703"/>
      <c r="I23" s="397"/>
      <c r="J23" s="680">
        <f t="shared" si="2"/>
        <v>0</v>
      </c>
      <c r="K23" s="408">
        <f t="shared" ref="K23:K28" si="6">C23+J23</f>
        <v>0</v>
      </c>
    </row>
    <row r="24" spans="1:11" s="73" customFormat="1" ht="12" customHeight="1" x14ac:dyDescent="0.2">
      <c r="A24" s="1305" t="s">
        <v>87</v>
      </c>
      <c r="B24" s="1197" t="s">
        <v>263</v>
      </c>
      <c r="C24" s="1382">
        <f>'KV_9.1.2.sz.mell.'!C24</f>
        <v>0</v>
      </c>
      <c r="D24" s="704"/>
      <c r="E24" s="704"/>
      <c r="F24" s="704"/>
      <c r="G24" s="704"/>
      <c r="H24" s="704"/>
      <c r="I24" s="396"/>
      <c r="J24" s="698">
        <f t="shared" si="2"/>
        <v>0</v>
      </c>
      <c r="K24" s="766">
        <f t="shared" si="6"/>
        <v>0</v>
      </c>
    </row>
    <row r="25" spans="1:11" s="1306" customFormat="1" ht="12" customHeight="1" x14ac:dyDescent="0.2">
      <c r="A25" s="1305" t="s">
        <v>88</v>
      </c>
      <c r="B25" s="1197" t="s">
        <v>423</v>
      </c>
      <c r="C25" s="1382">
        <f>'KV_9.1.2.sz.mell.'!C25</f>
        <v>0</v>
      </c>
      <c r="D25" s="704"/>
      <c r="E25" s="704"/>
      <c r="F25" s="704"/>
      <c r="G25" s="704"/>
      <c r="H25" s="704"/>
      <c r="I25" s="396"/>
      <c r="J25" s="698">
        <f t="shared" si="2"/>
        <v>0</v>
      </c>
      <c r="K25" s="766">
        <f t="shared" si="6"/>
        <v>0</v>
      </c>
    </row>
    <row r="26" spans="1:11" s="1306" customFormat="1" ht="12" customHeight="1" x14ac:dyDescent="0.2">
      <c r="A26" s="1305" t="s">
        <v>89</v>
      </c>
      <c r="B26" s="1197" t="s">
        <v>424</v>
      </c>
      <c r="C26" s="1382">
        <f>'KV_9.1.2.sz.mell.'!C26</f>
        <v>0</v>
      </c>
      <c r="D26" s="704"/>
      <c r="E26" s="704"/>
      <c r="F26" s="704"/>
      <c r="G26" s="704"/>
      <c r="H26" s="704"/>
      <c r="I26" s="396"/>
      <c r="J26" s="698">
        <f t="shared" si="2"/>
        <v>0</v>
      </c>
      <c r="K26" s="766">
        <f t="shared" si="6"/>
        <v>0</v>
      </c>
    </row>
    <row r="27" spans="1:11" s="1306" customFormat="1" ht="12" customHeight="1" x14ac:dyDescent="0.2">
      <c r="A27" s="1305" t="s">
        <v>170</v>
      </c>
      <c r="B27" s="1197" t="s">
        <v>264</v>
      </c>
      <c r="C27" s="1382">
        <f>'KV_9.1.2.sz.mell.'!C27</f>
        <v>0</v>
      </c>
      <c r="D27" s="704"/>
      <c r="E27" s="704"/>
      <c r="F27" s="704"/>
      <c r="G27" s="704"/>
      <c r="H27" s="704"/>
      <c r="I27" s="396"/>
      <c r="J27" s="698">
        <f t="shared" si="2"/>
        <v>0</v>
      </c>
      <c r="K27" s="766">
        <f t="shared" si="6"/>
        <v>0</v>
      </c>
    </row>
    <row r="28" spans="1:11" s="1306" customFormat="1" ht="12" customHeight="1" thickBot="1" x14ac:dyDescent="0.25">
      <c r="A28" s="1307" t="s">
        <v>171</v>
      </c>
      <c r="B28" s="1202" t="s">
        <v>265</v>
      </c>
      <c r="C28" s="1383">
        <f>'KV_9.1.2.sz.mell.'!C28</f>
        <v>0</v>
      </c>
      <c r="D28" s="705"/>
      <c r="E28" s="705"/>
      <c r="F28" s="705"/>
      <c r="G28" s="705"/>
      <c r="H28" s="705"/>
      <c r="I28" s="398"/>
      <c r="J28" s="700">
        <f t="shared" si="2"/>
        <v>0</v>
      </c>
      <c r="K28" s="767">
        <f t="shared" si="6"/>
        <v>0</v>
      </c>
    </row>
    <row r="29" spans="1:11" s="1306" customFormat="1" ht="12" customHeight="1" thickBot="1" x14ac:dyDescent="0.3">
      <c r="A29" s="1220" t="s">
        <v>172</v>
      </c>
      <c r="B29" s="1193" t="s">
        <v>559</v>
      </c>
      <c r="C29" s="402">
        <f>'KV_9.1.2.sz.mell.'!C29</f>
        <v>0</v>
      </c>
      <c r="D29" s="402">
        <f t="shared" ref="D29:K29" si="7">+D30+D31+D32+D33+D34+D35+D36</f>
        <v>0</v>
      </c>
      <c r="E29" s="402">
        <f t="shared" si="7"/>
        <v>0</v>
      </c>
      <c r="F29" s="402">
        <f t="shared" si="7"/>
        <v>0</v>
      </c>
      <c r="G29" s="402">
        <f t="shared" si="7"/>
        <v>0</v>
      </c>
      <c r="H29" s="402">
        <f t="shared" si="7"/>
        <v>0</v>
      </c>
      <c r="I29" s="402">
        <f t="shared" si="7"/>
        <v>0</v>
      </c>
      <c r="J29" s="402">
        <f t="shared" si="7"/>
        <v>0</v>
      </c>
      <c r="K29" s="302">
        <f t="shared" si="7"/>
        <v>0</v>
      </c>
    </row>
    <row r="30" spans="1:11" s="1306" customFormat="1" ht="12" customHeight="1" x14ac:dyDescent="0.2">
      <c r="A30" s="1304" t="s">
        <v>267</v>
      </c>
      <c r="B30" s="1195" t="s">
        <v>554</v>
      </c>
      <c r="C30" s="680">
        <f>'KV_9.1.2.sz.mell.'!C30</f>
        <v>0</v>
      </c>
      <c r="D30" s="397"/>
      <c r="E30" s="397"/>
      <c r="F30" s="397"/>
      <c r="G30" s="397"/>
      <c r="H30" s="397"/>
      <c r="I30" s="397"/>
      <c r="J30" s="680">
        <f t="shared" si="2"/>
        <v>0</v>
      </c>
      <c r="K30" s="408">
        <f t="shared" ref="K30:K36" si="8">C30+J30</f>
        <v>0</v>
      </c>
    </row>
    <row r="31" spans="1:11" s="1306" customFormat="1" ht="12" customHeight="1" x14ac:dyDescent="0.2">
      <c r="A31" s="1305" t="s">
        <v>268</v>
      </c>
      <c r="B31" s="1197" t="s">
        <v>555</v>
      </c>
      <c r="C31" s="698">
        <f>'KV_9.1.2.sz.mell.'!C31</f>
        <v>0</v>
      </c>
      <c r="D31" s="396"/>
      <c r="E31" s="396"/>
      <c r="F31" s="396"/>
      <c r="G31" s="396"/>
      <c r="H31" s="396"/>
      <c r="I31" s="396"/>
      <c r="J31" s="698">
        <f t="shared" si="2"/>
        <v>0</v>
      </c>
      <c r="K31" s="766">
        <f t="shared" si="8"/>
        <v>0</v>
      </c>
    </row>
    <row r="32" spans="1:11" s="1306" customFormat="1" ht="12" customHeight="1" x14ac:dyDescent="0.2">
      <c r="A32" s="1305" t="s">
        <v>269</v>
      </c>
      <c r="B32" s="1197" t="s">
        <v>556</v>
      </c>
      <c r="C32" s="698">
        <f>'KV_9.1.2.sz.mell.'!C32</f>
        <v>0</v>
      </c>
      <c r="D32" s="396"/>
      <c r="E32" s="396"/>
      <c r="F32" s="396"/>
      <c r="G32" s="396"/>
      <c r="H32" s="396"/>
      <c r="I32" s="396"/>
      <c r="J32" s="698">
        <f t="shared" si="2"/>
        <v>0</v>
      </c>
      <c r="K32" s="766">
        <f t="shared" si="8"/>
        <v>0</v>
      </c>
    </row>
    <row r="33" spans="1:11" s="1306" customFormat="1" ht="12" customHeight="1" x14ac:dyDescent="0.2">
      <c r="A33" s="1305" t="s">
        <v>270</v>
      </c>
      <c r="B33" s="1197" t="s">
        <v>557</v>
      </c>
      <c r="C33" s="698">
        <f>'KV_9.1.2.sz.mell.'!C33</f>
        <v>0</v>
      </c>
      <c r="D33" s="396"/>
      <c r="E33" s="396"/>
      <c r="F33" s="396"/>
      <c r="G33" s="396"/>
      <c r="H33" s="396"/>
      <c r="I33" s="396"/>
      <c r="J33" s="698">
        <f t="shared" si="2"/>
        <v>0</v>
      </c>
      <c r="K33" s="766">
        <f t="shared" si="8"/>
        <v>0</v>
      </c>
    </row>
    <row r="34" spans="1:11" s="1306" customFormat="1" ht="12" customHeight="1" x14ac:dyDescent="0.2">
      <c r="A34" s="1305" t="s">
        <v>551</v>
      </c>
      <c r="B34" s="1197" t="s">
        <v>271</v>
      </c>
      <c r="C34" s="698">
        <f>'KV_9.1.2.sz.mell.'!C34</f>
        <v>0</v>
      </c>
      <c r="D34" s="396"/>
      <c r="E34" s="396"/>
      <c r="F34" s="396"/>
      <c r="G34" s="396"/>
      <c r="H34" s="396"/>
      <c r="I34" s="396"/>
      <c r="J34" s="698">
        <f t="shared" si="2"/>
        <v>0</v>
      </c>
      <c r="K34" s="766">
        <f t="shared" si="8"/>
        <v>0</v>
      </c>
    </row>
    <row r="35" spans="1:11" s="1306" customFormat="1" ht="12" customHeight="1" x14ac:dyDescent="0.2">
      <c r="A35" s="1305" t="s">
        <v>552</v>
      </c>
      <c r="B35" s="1197" t="s">
        <v>272</v>
      </c>
      <c r="C35" s="698">
        <f>'KV_9.1.2.sz.mell.'!C35</f>
        <v>0</v>
      </c>
      <c r="D35" s="396"/>
      <c r="E35" s="396"/>
      <c r="F35" s="396"/>
      <c r="G35" s="396"/>
      <c r="H35" s="396"/>
      <c r="I35" s="396"/>
      <c r="J35" s="698">
        <f t="shared" si="2"/>
        <v>0</v>
      </c>
      <c r="K35" s="766">
        <f t="shared" si="8"/>
        <v>0</v>
      </c>
    </row>
    <row r="36" spans="1:11" s="1306" customFormat="1" ht="12" customHeight="1" thickBot="1" x14ac:dyDescent="0.25">
      <c r="A36" s="1307" t="s">
        <v>553</v>
      </c>
      <c r="B36" s="1202" t="s">
        <v>273</v>
      </c>
      <c r="C36" s="700">
        <f>'KV_9.1.2.sz.mell.'!C36</f>
        <v>0</v>
      </c>
      <c r="D36" s="398"/>
      <c r="E36" s="398"/>
      <c r="F36" s="398"/>
      <c r="G36" s="398"/>
      <c r="H36" s="398"/>
      <c r="I36" s="398"/>
      <c r="J36" s="700">
        <f t="shared" si="2"/>
        <v>0</v>
      </c>
      <c r="K36" s="767">
        <f t="shared" si="8"/>
        <v>0</v>
      </c>
    </row>
    <row r="37" spans="1:11" s="1306" customFormat="1" ht="12" customHeight="1" thickBot="1" x14ac:dyDescent="0.3">
      <c r="A37" s="1220" t="s">
        <v>22</v>
      </c>
      <c r="B37" s="1193" t="s">
        <v>433</v>
      </c>
      <c r="C37" s="706">
        <f>'KV_9.1.2.sz.mell.'!C37</f>
        <v>0</v>
      </c>
      <c r="D37" s="706">
        <f t="shared" ref="D37:K37" si="9">SUM(D38:D48)</f>
        <v>0</v>
      </c>
      <c r="E37" s="706">
        <f t="shared" si="9"/>
        <v>0</v>
      </c>
      <c r="F37" s="706">
        <f t="shared" si="9"/>
        <v>0</v>
      </c>
      <c r="G37" s="706">
        <f t="shared" si="9"/>
        <v>0</v>
      </c>
      <c r="H37" s="706">
        <f t="shared" si="9"/>
        <v>0</v>
      </c>
      <c r="I37" s="395">
        <f t="shared" si="9"/>
        <v>0</v>
      </c>
      <c r="J37" s="395">
        <f t="shared" si="9"/>
        <v>0</v>
      </c>
      <c r="K37" s="296">
        <f t="shared" si="9"/>
        <v>0</v>
      </c>
    </row>
    <row r="38" spans="1:11" s="1306" customFormat="1" ht="12" customHeight="1" x14ac:dyDescent="0.2">
      <c r="A38" s="1304" t="s">
        <v>90</v>
      </c>
      <c r="B38" s="1195" t="s">
        <v>276</v>
      </c>
      <c r="C38" s="1381">
        <f>'KV_9.1.2.sz.mell.'!C38</f>
        <v>0</v>
      </c>
      <c r="D38" s="703"/>
      <c r="E38" s="703"/>
      <c r="F38" s="703"/>
      <c r="G38" s="703"/>
      <c r="H38" s="703"/>
      <c r="I38" s="397"/>
      <c r="J38" s="680">
        <f t="shared" si="2"/>
        <v>0</v>
      </c>
      <c r="K38" s="408">
        <f t="shared" ref="K38:K48" si="10">C38+J38</f>
        <v>0</v>
      </c>
    </row>
    <row r="39" spans="1:11" s="1306" customFormat="1" ht="12" customHeight="1" x14ac:dyDescent="0.2">
      <c r="A39" s="1305" t="s">
        <v>91</v>
      </c>
      <c r="B39" s="1197" t="s">
        <v>277</v>
      </c>
      <c r="C39" s="1382">
        <f>'KV_9.1.2.sz.mell.'!C39</f>
        <v>0</v>
      </c>
      <c r="D39" s="704"/>
      <c r="E39" s="704"/>
      <c r="F39" s="704"/>
      <c r="G39" s="704"/>
      <c r="H39" s="704"/>
      <c r="I39" s="396"/>
      <c r="J39" s="698">
        <f t="shared" si="2"/>
        <v>0</v>
      </c>
      <c r="K39" s="766">
        <f t="shared" si="10"/>
        <v>0</v>
      </c>
    </row>
    <row r="40" spans="1:11" s="1306" customFormat="1" ht="12" customHeight="1" x14ac:dyDescent="0.2">
      <c r="A40" s="1305" t="s">
        <v>92</v>
      </c>
      <c r="B40" s="1197" t="s">
        <v>278</v>
      </c>
      <c r="C40" s="1382">
        <f>'KV_9.1.2.sz.mell.'!C40</f>
        <v>0</v>
      </c>
      <c r="D40" s="704"/>
      <c r="E40" s="704"/>
      <c r="F40" s="704"/>
      <c r="G40" s="704"/>
      <c r="H40" s="704"/>
      <c r="I40" s="396"/>
      <c r="J40" s="698">
        <f t="shared" si="2"/>
        <v>0</v>
      </c>
      <c r="K40" s="766">
        <f t="shared" si="10"/>
        <v>0</v>
      </c>
    </row>
    <row r="41" spans="1:11" s="1306" customFormat="1" ht="12" customHeight="1" x14ac:dyDescent="0.2">
      <c r="A41" s="1305" t="s">
        <v>174</v>
      </c>
      <c r="B41" s="1197" t="s">
        <v>279</v>
      </c>
      <c r="C41" s="1382">
        <f>'KV_9.1.2.sz.mell.'!C41</f>
        <v>0</v>
      </c>
      <c r="D41" s="704"/>
      <c r="E41" s="704"/>
      <c r="F41" s="704"/>
      <c r="G41" s="704"/>
      <c r="H41" s="704"/>
      <c r="I41" s="396"/>
      <c r="J41" s="698">
        <f t="shared" si="2"/>
        <v>0</v>
      </c>
      <c r="K41" s="766">
        <f t="shared" si="10"/>
        <v>0</v>
      </c>
    </row>
    <row r="42" spans="1:11" s="1306" customFormat="1" ht="12" customHeight="1" x14ac:dyDescent="0.2">
      <c r="A42" s="1305" t="s">
        <v>175</v>
      </c>
      <c r="B42" s="1197" t="s">
        <v>280</v>
      </c>
      <c r="C42" s="1382">
        <f>'KV_9.1.2.sz.mell.'!C42</f>
        <v>0</v>
      </c>
      <c r="D42" s="704"/>
      <c r="E42" s="704"/>
      <c r="F42" s="704"/>
      <c r="G42" s="704"/>
      <c r="H42" s="704"/>
      <c r="I42" s="396"/>
      <c r="J42" s="698">
        <f t="shared" si="2"/>
        <v>0</v>
      </c>
      <c r="K42" s="766">
        <f t="shared" si="10"/>
        <v>0</v>
      </c>
    </row>
    <row r="43" spans="1:11" s="1306" customFormat="1" ht="12" customHeight="1" x14ac:dyDescent="0.2">
      <c r="A43" s="1305" t="s">
        <v>176</v>
      </c>
      <c r="B43" s="1197" t="s">
        <v>281</v>
      </c>
      <c r="C43" s="1382">
        <f>'KV_9.1.2.sz.mell.'!C43</f>
        <v>0</v>
      </c>
      <c r="D43" s="704"/>
      <c r="E43" s="704"/>
      <c r="F43" s="704"/>
      <c r="G43" s="704"/>
      <c r="H43" s="704"/>
      <c r="I43" s="396"/>
      <c r="J43" s="698">
        <f t="shared" si="2"/>
        <v>0</v>
      </c>
      <c r="K43" s="766">
        <f t="shared" si="10"/>
        <v>0</v>
      </c>
    </row>
    <row r="44" spans="1:11" s="1306" customFormat="1" ht="12" customHeight="1" x14ac:dyDescent="0.2">
      <c r="A44" s="1305" t="s">
        <v>177</v>
      </c>
      <c r="B44" s="1197" t="s">
        <v>282</v>
      </c>
      <c r="C44" s="1382">
        <f>'KV_9.1.2.sz.mell.'!C44</f>
        <v>0</v>
      </c>
      <c r="D44" s="704"/>
      <c r="E44" s="704"/>
      <c r="F44" s="704"/>
      <c r="G44" s="704"/>
      <c r="H44" s="704"/>
      <c r="I44" s="396"/>
      <c r="J44" s="698">
        <f t="shared" si="2"/>
        <v>0</v>
      </c>
      <c r="K44" s="766">
        <f t="shared" si="10"/>
        <v>0</v>
      </c>
    </row>
    <row r="45" spans="1:11" s="1306" customFormat="1" ht="12" customHeight="1" x14ac:dyDescent="0.2">
      <c r="A45" s="1305" t="s">
        <v>178</v>
      </c>
      <c r="B45" s="1197" t="s">
        <v>283</v>
      </c>
      <c r="C45" s="1382">
        <f>'KV_9.1.2.sz.mell.'!C45</f>
        <v>0</v>
      </c>
      <c r="D45" s="704"/>
      <c r="E45" s="704"/>
      <c r="F45" s="704"/>
      <c r="G45" s="704"/>
      <c r="H45" s="704"/>
      <c r="I45" s="396"/>
      <c r="J45" s="698">
        <f t="shared" si="2"/>
        <v>0</v>
      </c>
      <c r="K45" s="766">
        <f t="shared" si="10"/>
        <v>0</v>
      </c>
    </row>
    <row r="46" spans="1:11" s="1306" customFormat="1" ht="12" customHeight="1" x14ac:dyDescent="0.2">
      <c r="A46" s="1305" t="s">
        <v>274</v>
      </c>
      <c r="B46" s="1197" t="s">
        <v>284</v>
      </c>
      <c r="C46" s="1390">
        <f>'KV_9.1.2.sz.mell.'!C46</f>
        <v>0</v>
      </c>
      <c r="D46" s="768"/>
      <c r="E46" s="768"/>
      <c r="F46" s="768"/>
      <c r="G46" s="768"/>
      <c r="H46" s="768"/>
      <c r="I46" s="399"/>
      <c r="J46" s="691">
        <f t="shared" si="2"/>
        <v>0</v>
      </c>
      <c r="K46" s="769">
        <f t="shared" si="10"/>
        <v>0</v>
      </c>
    </row>
    <row r="47" spans="1:11" s="1306" customFormat="1" ht="12" customHeight="1" x14ac:dyDescent="0.2">
      <c r="A47" s="1307" t="s">
        <v>275</v>
      </c>
      <c r="B47" s="1202" t="s">
        <v>435</v>
      </c>
      <c r="C47" s="1391">
        <f>'KV_9.1.2.sz.mell.'!C47</f>
        <v>0</v>
      </c>
      <c r="D47" s="770"/>
      <c r="E47" s="770"/>
      <c r="F47" s="770"/>
      <c r="G47" s="770"/>
      <c r="H47" s="770"/>
      <c r="I47" s="400"/>
      <c r="J47" s="771">
        <f t="shared" si="2"/>
        <v>0</v>
      </c>
      <c r="K47" s="772">
        <f t="shared" si="10"/>
        <v>0</v>
      </c>
    </row>
    <row r="48" spans="1:11" s="1306" customFormat="1" ht="12" customHeight="1" thickBot="1" x14ac:dyDescent="0.25">
      <c r="A48" s="1307" t="s">
        <v>434</v>
      </c>
      <c r="B48" s="1202" t="s">
        <v>285</v>
      </c>
      <c r="C48" s="1391">
        <f>'KV_9.1.2.sz.mell.'!C48</f>
        <v>0</v>
      </c>
      <c r="D48" s="770"/>
      <c r="E48" s="770"/>
      <c r="F48" s="770"/>
      <c r="G48" s="770"/>
      <c r="H48" s="770"/>
      <c r="I48" s="400"/>
      <c r="J48" s="771">
        <f t="shared" si="2"/>
        <v>0</v>
      </c>
      <c r="K48" s="772">
        <f t="shared" si="10"/>
        <v>0</v>
      </c>
    </row>
    <row r="49" spans="1:11" s="1306" customFormat="1" ht="12" customHeight="1" thickBot="1" x14ac:dyDescent="0.3">
      <c r="A49" s="1220" t="s">
        <v>23</v>
      </c>
      <c r="B49" s="1193" t="s">
        <v>286</v>
      </c>
      <c r="C49" s="706">
        <f>'KV_9.1.2.sz.mell.'!C49</f>
        <v>0</v>
      </c>
      <c r="D49" s="706">
        <f t="shared" ref="D49:K49" si="11">SUM(D50:D54)</f>
        <v>0</v>
      </c>
      <c r="E49" s="706">
        <f t="shared" si="11"/>
        <v>0</v>
      </c>
      <c r="F49" s="706">
        <f t="shared" si="11"/>
        <v>0</v>
      </c>
      <c r="G49" s="706">
        <f t="shared" si="11"/>
        <v>0</v>
      </c>
      <c r="H49" s="706">
        <f t="shared" si="11"/>
        <v>0</v>
      </c>
      <c r="I49" s="395">
        <f t="shared" si="11"/>
        <v>0</v>
      </c>
      <c r="J49" s="395">
        <f t="shared" si="11"/>
        <v>0</v>
      </c>
      <c r="K49" s="296">
        <f t="shared" si="11"/>
        <v>0</v>
      </c>
    </row>
    <row r="50" spans="1:11" s="1306" customFormat="1" ht="12" customHeight="1" x14ac:dyDescent="0.2">
      <c r="A50" s="1304" t="s">
        <v>93</v>
      </c>
      <c r="B50" s="1195" t="s">
        <v>290</v>
      </c>
      <c r="C50" s="1392">
        <f>'KV_9.1.2.sz.mell.'!C50</f>
        <v>0</v>
      </c>
      <c r="D50" s="773"/>
      <c r="E50" s="773"/>
      <c r="F50" s="773"/>
      <c r="G50" s="773"/>
      <c r="H50" s="773"/>
      <c r="I50" s="459"/>
      <c r="J50" s="684">
        <f t="shared" si="2"/>
        <v>0</v>
      </c>
      <c r="K50" s="774">
        <f>C50+J50</f>
        <v>0</v>
      </c>
    </row>
    <row r="51" spans="1:11" s="1306" customFormat="1" ht="12" customHeight="1" x14ac:dyDescent="0.2">
      <c r="A51" s="1305" t="s">
        <v>94</v>
      </c>
      <c r="B51" s="1197" t="s">
        <v>291</v>
      </c>
      <c r="C51" s="1390">
        <f>'KV_9.1.2.sz.mell.'!C51</f>
        <v>0</v>
      </c>
      <c r="D51" s="768"/>
      <c r="E51" s="768"/>
      <c r="F51" s="768"/>
      <c r="G51" s="768"/>
      <c r="H51" s="768"/>
      <c r="I51" s="399"/>
      <c r="J51" s="691">
        <f t="shared" si="2"/>
        <v>0</v>
      </c>
      <c r="K51" s="769">
        <f>C51+J51</f>
        <v>0</v>
      </c>
    </row>
    <row r="52" spans="1:11" s="1306" customFormat="1" ht="12" customHeight="1" x14ac:dyDescent="0.2">
      <c r="A52" s="1305" t="s">
        <v>287</v>
      </c>
      <c r="B52" s="1197" t="s">
        <v>292</v>
      </c>
      <c r="C52" s="1390">
        <f>'KV_9.1.2.sz.mell.'!C52</f>
        <v>0</v>
      </c>
      <c r="D52" s="768"/>
      <c r="E52" s="768"/>
      <c r="F52" s="768"/>
      <c r="G52" s="768"/>
      <c r="H52" s="768"/>
      <c r="I52" s="399"/>
      <c r="J52" s="691">
        <f t="shared" si="2"/>
        <v>0</v>
      </c>
      <c r="K52" s="769">
        <f>C52+J52</f>
        <v>0</v>
      </c>
    </row>
    <row r="53" spans="1:11" s="1306" customFormat="1" ht="12" customHeight="1" x14ac:dyDescent="0.2">
      <c r="A53" s="1305" t="s">
        <v>288</v>
      </c>
      <c r="B53" s="1197" t="s">
        <v>293</v>
      </c>
      <c r="C53" s="1390">
        <f>'KV_9.1.2.sz.mell.'!C53</f>
        <v>0</v>
      </c>
      <c r="D53" s="768"/>
      <c r="E53" s="768"/>
      <c r="F53" s="768"/>
      <c r="G53" s="768"/>
      <c r="H53" s="768"/>
      <c r="I53" s="399"/>
      <c r="J53" s="691">
        <f t="shared" si="2"/>
        <v>0</v>
      </c>
      <c r="K53" s="769">
        <f>C53+J53</f>
        <v>0</v>
      </c>
    </row>
    <row r="54" spans="1:11" s="1306" customFormat="1" ht="12" customHeight="1" thickBot="1" x14ac:dyDescent="0.25">
      <c r="A54" s="1308" t="s">
        <v>289</v>
      </c>
      <c r="B54" s="1309" t="s">
        <v>294</v>
      </c>
      <c r="C54" s="1393">
        <f>'KV_9.1.2.sz.mell.'!C54</f>
        <v>0</v>
      </c>
      <c r="D54" s="775"/>
      <c r="E54" s="775"/>
      <c r="F54" s="775"/>
      <c r="G54" s="775"/>
      <c r="H54" s="775"/>
      <c r="I54" s="687"/>
      <c r="J54" s="688">
        <f t="shared" si="2"/>
        <v>0</v>
      </c>
      <c r="K54" s="776">
        <f>C54+J54</f>
        <v>0</v>
      </c>
    </row>
    <row r="55" spans="1:11" s="1306" customFormat="1" ht="12" customHeight="1" thickBot="1" x14ac:dyDescent="0.3">
      <c r="A55" s="1220" t="s">
        <v>179</v>
      </c>
      <c r="B55" s="1193" t="s">
        <v>295</v>
      </c>
      <c r="C55" s="706">
        <f>'KV_9.1.2.sz.mell.'!C55</f>
        <v>0</v>
      </c>
      <c r="D55" s="706">
        <f t="shared" ref="D55:K55" si="12">SUM(D56:D58)</f>
        <v>0</v>
      </c>
      <c r="E55" s="706">
        <f t="shared" si="12"/>
        <v>0</v>
      </c>
      <c r="F55" s="706">
        <f t="shared" si="12"/>
        <v>0</v>
      </c>
      <c r="G55" s="706">
        <f t="shared" si="12"/>
        <v>0</v>
      </c>
      <c r="H55" s="706">
        <f t="shared" si="12"/>
        <v>0</v>
      </c>
      <c r="I55" s="395">
        <f t="shared" si="12"/>
        <v>0</v>
      </c>
      <c r="J55" s="395">
        <f t="shared" si="12"/>
        <v>0</v>
      </c>
      <c r="K55" s="296">
        <f t="shared" si="12"/>
        <v>0</v>
      </c>
    </row>
    <row r="56" spans="1:11" s="1306" customFormat="1" ht="12" customHeight="1" x14ac:dyDescent="0.2">
      <c r="A56" s="1304" t="s">
        <v>95</v>
      </c>
      <c r="B56" s="1195" t="s">
        <v>296</v>
      </c>
      <c r="C56" s="1381">
        <f>'KV_9.1.2.sz.mell.'!C56</f>
        <v>0</v>
      </c>
      <c r="D56" s="703"/>
      <c r="E56" s="703"/>
      <c r="F56" s="703"/>
      <c r="G56" s="703"/>
      <c r="H56" s="703"/>
      <c r="I56" s="397"/>
      <c r="J56" s="680">
        <f t="shared" si="2"/>
        <v>0</v>
      </c>
      <c r="K56" s="408">
        <f>C56+J56</f>
        <v>0</v>
      </c>
    </row>
    <row r="57" spans="1:11" s="1306" customFormat="1" ht="12" customHeight="1" x14ac:dyDescent="0.2">
      <c r="A57" s="1305" t="s">
        <v>96</v>
      </c>
      <c r="B57" s="1197" t="s">
        <v>425</v>
      </c>
      <c r="C57" s="1382">
        <f>'KV_9.1.2.sz.mell.'!C57</f>
        <v>0</v>
      </c>
      <c r="D57" s="704"/>
      <c r="E57" s="704"/>
      <c r="F57" s="704"/>
      <c r="G57" s="704"/>
      <c r="H57" s="704"/>
      <c r="I57" s="396"/>
      <c r="J57" s="698">
        <f t="shared" si="2"/>
        <v>0</v>
      </c>
      <c r="K57" s="766">
        <f>C57+J57</f>
        <v>0</v>
      </c>
    </row>
    <row r="58" spans="1:11" s="1306" customFormat="1" ht="12" customHeight="1" x14ac:dyDescent="0.2">
      <c r="A58" s="1305" t="s">
        <v>299</v>
      </c>
      <c r="B58" s="1197" t="s">
        <v>297</v>
      </c>
      <c r="C58" s="1382">
        <f>'KV_9.1.2.sz.mell.'!C58</f>
        <v>0</v>
      </c>
      <c r="D58" s="704"/>
      <c r="E58" s="704"/>
      <c r="F58" s="704"/>
      <c r="G58" s="704"/>
      <c r="H58" s="704"/>
      <c r="I58" s="396"/>
      <c r="J58" s="698">
        <f t="shared" si="2"/>
        <v>0</v>
      </c>
      <c r="K58" s="766">
        <f>C58+J58</f>
        <v>0</v>
      </c>
    </row>
    <row r="59" spans="1:11" s="1306" customFormat="1" ht="12" customHeight="1" thickBot="1" x14ac:dyDescent="0.25">
      <c r="A59" s="1307" t="s">
        <v>300</v>
      </c>
      <c r="B59" s="1202" t="s">
        <v>298</v>
      </c>
      <c r="C59" s="1383">
        <f>'KV_9.1.2.sz.mell.'!C59</f>
        <v>0</v>
      </c>
      <c r="D59" s="705"/>
      <c r="E59" s="705"/>
      <c r="F59" s="705"/>
      <c r="G59" s="705"/>
      <c r="H59" s="705"/>
      <c r="I59" s="398"/>
      <c r="J59" s="700">
        <f t="shared" si="2"/>
        <v>0</v>
      </c>
      <c r="K59" s="767">
        <f>C59+J59</f>
        <v>0</v>
      </c>
    </row>
    <row r="60" spans="1:11" s="1306" customFormat="1" ht="12" customHeight="1" thickBot="1" x14ac:dyDescent="0.3">
      <c r="A60" s="1220" t="s">
        <v>25</v>
      </c>
      <c r="B60" s="1201" t="s">
        <v>301</v>
      </c>
      <c r="C60" s="706">
        <f>'KV_9.1.2.sz.mell.'!C60</f>
        <v>0</v>
      </c>
      <c r="D60" s="706">
        <f t="shared" ref="D60:K60" si="13">SUM(D61:D63)</f>
        <v>0</v>
      </c>
      <c r="E60" s="706">
        <f t="shared" si="13"/>
        <v>0</v>
      </c>
      <c r="F60" s="706">
        <f t="shared" si="13"/>
        <v>0</v>
      </c>
      <c r="G60" s="706">
        <f t="shared" si="13"/>
        <v>0</v>
      </c>
      <c r="H60" s="706">
        <f t="shared" si="13"/>
        <v>0</v>
      </c>
      <c r="I60" s="395">
        <f t="shared" si="13"/>
        <v>0</v>
      </c>
      <c r="J60" s="395">
        <f t="shared" si="13"/>
        <v>0</v>
      </c>
      <c r="K60" s="296">
        <f t="shared" si="13"/>
        <v>0</v>
      </c>
    </row>
    <row r="61" spans="1:11" s="1306" customFormat="1" ht="12" customHeight="1" x14ac:dyDescent="0.2">
      <c r="A61" s="1304" t="s">
        <v>180</v>
      </c>
      <c r="B61" s="1195" t="s">
        <v>303</v>
      </c>
      <c r="C61" s="1390">
        <f>'KV_9.1.2.sz.mell.'!C61</f>
        <v>0</v>
      </c>
      <c r="D61" s="768"/>
      <c r="E61" s="768"/>
      <c r="F61" s="768"/>
      <c r="G61" s="768"/>
      <c r="H61" s="768"/>
      <c r="I61" s="399"/>
      <c r="J61" s="691">
        <f t="shared" si="2"/>
        <v>0</v>
      </c>
      <c r="K61" s="769">
        <f>C61+J61</f>
        <v>0</v>
      </c>
    </row>
    <row r="62" spans="1:11" s="1306" customFormat="1" ht="12" customHeight="1" x14ac:dyDescent="0.2">
      <c r="A62" s="1305" t="s">
        <v>181</v>
      </c>
      <c r="B62" s="1197" t="s">
        <v>426</v>
      </c>
      <c r="C62" s="1390">
        <f>'KV_9.1.2.sz.mell.'!C62</f>
        <v>0</v>
      </c>
      <c r="D62" s="768"/>
      <c r="E62" s="768"/>
      <c r="F62" s="768"/>
      <c r="G62" s="768"/>
      <c r="H62" s="768"/>
      <c r="I62" s="399"/>
      <c r="J62" s="691">
        <f t="shared" si="2"/>
        <v>0</v>
      </c>
      <c r="K62" s="769">
        <f>C62+J62</f>
        <v>0</v>
      </c>
    </row>
    <row r="63" spans="1:11" s="1306" customFormat="1" ht="12" customHeight="1" x14ac:dyDescent="0.2">
      <c r="A63" s="1305" t="s">
        <v>230</v>
      </c>
      <c r="B63" s="1197" t="s">
        <v>304</v>
      </c>
      <c r="C63" s="1390">
        <f>'KV_9.1.2.sz.mell.'!C63</f>
        <v>0</v>
      </c>
      <c r="D63" s="768"/>
      <c r="E63" s="768"/>
      <c r="F63" s="768"/>
      <c r="G63" s="768"/>
      <c r="H63" s="768"/>
      <c r="I63" s="399"/>
      <c r="J63" s="691">
        <f t="shared" si="2"/>
        <v>0</v>
      </c>
      <c r="K63" s="769">
        <f>C63+J63</f>
        <v>0</v>
      </c>
    </row>
    <row r="64" spans="1:11" s="1306" customFormat="1" ht="12" customHeight="1" thickBot="1" x14ac:dyDescent="0.25">
      <c r="A64" s="1307" t="s">
        <v>302</v>
      </c>
      <c r="B64" s="1202" t="s">
        <v>305</v>
      </c>
      <c r="C64" s="1390">
        <f>'KV_9.1.2.sz.mell.'!C64</f>
        <v>0</v>
      </c>
      <c r="D64" s="768"/>
      <c r="E64" s="768"/>
      <c r="F64" s="768"/>
      <c r="G64" s="768"/>
      <c r="H64" s="768"/>
      <c r="I64" s="399"/>
      <c r="J64" s="691">
        <f t="shared" si="2"/>
        <v>0</v>
      </c>
      <c r="K64" s="769">
        <f>C64+J64</f>
        <v>0</v>
      </c>
    </row>
    <row r="65" spans="1:11" s="1306" customFormat="1" ht="12" customHeight="1" thickBot="1" x14ac:dyDescent="0.3">
      <c r="A65" s="1220" t="s">
        <v>26</v>
      </c>
      <c r="B65" s="1193" t="s">
        <v>306</v>
      </c>
      <c r="C65" s="707">
        <f>'KV_9.1.2.sz.mell.'!C65</f>
        <v>0</v>
      </c>
      <c r="D65" s="707">
        <f t="shared" ref="D65:K65" si="14">+D8+D15+D22+D29+D37+D49+D55+D60</f>
        <v>0</v>
      </c>
      <c r="E65" s="707">
        <f t="shared" si="14"/>
        <v>0</v>
      </c>
      <c r="F65" s="707">
        <f t="shared" si="14"/>
        <v>0</v>
      </c>
      <c r="G65" s="707">
        <f t="shared" si="14"/>
        <v>0</v>
      </c>
      <c r="H65" s="707">
        <f t="shared" si="14"/>
        <v>0</v>
      </c>
      <c r="I65" s="402">
        <f t="shared" si="14"/>
        <v>0</v>
      </c>
      <c r="J65" s="402">
        <f t="shared" si="14"/>
        <v>0</v>
      </c>
      <c r="K65" s="302">
        <f t="shared" si="14"/>
        <v>0</v>
      </c>
    </row>
    <row r="66" spans="1:11" s="1306" customFormat="1" ht="12" customHeight="1" thickBot="1" x14ac:dyDescent="0.25">
      <c r="A66" s="1310" t="s">
        <v>393</v>
      </c>
      <c r="B66" s="1201" t="s">
        <v>308</v>
      </c>
      <c r="C66" s="706">
        <f>'KV_9.1.2.sz.mell.'!C66</f>
        <v>0</v>
      </c>
      <c r="D66" s="706">
        <f t="shared" ref="D66:K66" si="15">SUM(D67:D69)</f>
        <v>0</v>
      </c>
      <c r="E66" s="706">
        <f t="shared" si="15"/>
        <v>0</v>
      </c>
      <c r="F66" s="706">
        <f t="shared" si="15"/>
        <v>0</v>
      </c>
      <c r="G66" s="706">
        <f t="shared" si="15"/>
        <v>0</v>
      </c>
      <c r="H66" s="706">
        <f t="shared" si="15"/>
        <v>0</v>
      </c>
      <c r="I66" s="395">
        <f t="shared" si="15"/>
        <v>0</v>
      </c>
      <c r="J66" s="395">
        <f t="shared" si="15"/>
        <v>0</v>
      </c>
      <c r="K66" s="296">
        <f t="shared" si="15"/>
        <v>0</v>
      </c>
    </row>
    <row r="67" spans="1:11" s="1306" customFormat="1" ht="12" customHeight="1" x14ac:dyDescent="0.2">
      <c r="A67" s="1304" t="s">
        <v>336</v>
      </c>
      <c r="B67" s="1195" t="s">
        <v>309</v>
      </c>
      <c r="C67" s="1390">
        <f>'KV_9.1.2.sz.mell.'!C67</f>
        <v>0</v>
      </c>
      <c r="D67" s="768"/>
      <c r="E67" s="768"/>
      <c r="F67" s="768"/>
      <c r="G67" s="768"/>
      <c r="H67" s="768"/>
      <c r="I67" s="399"/>
      <c r="J67" s="691">
        <f>D67+E67+F67+G67+H67+I67</f>
        <v>0</v>
      </c>
      <c r="K67" s="769">
        <f>C67+J67</f>
        <v>0</v>
      </c>
    </row>
    <row r="68" spans="1:11" s="1306" customFormat="1" ht="12" customHeight="1" x14ac:dyDescent="0.2">
      <c r="A68" s="1305" t="s">
        <v>345</v>
      </c>
      <c r="B68" s="1197" t="s">
        <v>310</v>
      </c>
      <c r="C68" s="1390">
        <f>'KV_9.1.2.sz.mell.'!C68</f>
        <v>0</v>
      </c>
      <c r="D68" s="768"/>
      <c r="E68" s="768"/>
      <c r="F68" s="768"/>
      <c r="G68" s="768"/>
      <c r="H68" s="768"/>
      <c r="I68" s="399"/>
      <c r="J68" s="691">
        <f>D68+E68+F68+G68+H68+I68</f>
        <v>0</v>
      </c>
      <c r="K68" s="769">
        <f>C68+J68</f>
        <v>0</v>
      </c>
    </row>
    <row r="69" spans="1:11" s="1306" customFormat="1" ht="12" customHeight="1" thickBot="1" x14ac:dyDescent="0.25">
      <c r="A69" s="1308" t="s">
        <v>346</v>
      </c>
      <c r="B69" s="1311" t="s">
        <v>311</v>
      </c>
      <c r="C69" s="1393">
        <f>'KV_9.1.2.sz.mell.'!C69</f>
        <v>0</v>
      </c>
      <c r="D69" s="775"/>
      <c r="E69" s="775"/>
      <c r="F69" s="775"/>
      <c r="G69" s="775"/>
      <c r="H69" s="775"/>
      <c r="I69" s="687"/>
      <c r="J69" s="688">
        <f>D69+E69+F69+G69+H69+I69</f>
        <v>0</v>
      </c>
      <c r="K69" s="776">
        <f>C69+J69</f>
        <v>0</v>
      </c>
    </row>
    <row r="70" spans="1:11" s="1306" customFormat="1" ht="12" customHeight="1" thickBot="1" x14ac:dyDescent="0.25">
      <c r="A70" s="1310" t="s">
        <v>312</v>
      </c>
      <c r="B70" s="1201" t="s">
        <v>313</v>
      </c>
      <c r="C70" s="395">
        <f>'KV_9.1.2.sz.mell.'!C70</f>
        <v>0</v>
      </c>
      <c r="D70" s="395">
        <f t="shared" ref="D70:K70" si="16">SUM(D71:D74)</f>
        <v>0</v>
      </c>
      <c r="E70" s="395">
        <f t="shared" si="16"/>
        <v>0</v>
      </c>
      <c r="F70" s="395">
        <f t="shared" si="16"/>
        <v>0</v>
      </c>
      <c r="G70" s="395">
        <f t="shared" si="16"/>
        <v>0</v>
      </c>
      <c r="H70" s="395">
        <f t="shared" si="16"/>
        <v>0</v>
      </c>
      <c r="I70" s="395">
        <f t="shared" si="16"/>
        <v>0</v>
      </c>
      <c r="J70" s="395">
        <f t="shared" si="16"/>
        <v>0</v>
      </c>
      <c r="K70" s="296">
        <f t="shared" si="16"/>
        <v>0</v>
      </c>
    </row>
    <row r="71" spans="1:11" s="1306" customFormat="1" ht="12" customHeight="1" x14ac:dyDescent="0.2">
      <c r="A71" s="1304" t="s">
        <v>148</v>
      </c>
      <c r="B71" s="1208" t="s">
        <v>314</v>
      </c>
      <c r="C71" s="691">
        <f>'KV_9.1.2.sz.mell.'!C71</f>
        <v>0</v>
      </c>
      <c r="D71" s="399"/>
      <c r="E71" s="399"/>
      <c r="F71" s="399"/>
      <c r="G71" s="399"/>
      <c r="H71" s="399"/>
      <c r="I71" s="399"/>
      <c r="J71" s="691">
        <f>D71+E71+F71+G71+H71+I71</f>
        <v>0</v>
      </c>
      <c r="K71" s="769">
        <f>C71+J71</f>
        <v>0</v>
      </c>
    </row>
    <row r="72" spans="1:11" s="1306" customFormat="1" ht="12" customHeight="1" x14ac:dyDescent="0.2">
      <c r="A72" s="1305" t="s">
        <v>149</v>
      </c>
      <c r="B72" s="1208" t="s">
        <v>570</v>
      </c>
      <c r="C72" s="691">
        <f>'KV_9.1.2.sz.mell.'!C72</f>
        <v>0</v>
      </c>
      <c r="D72" s="399"/>
      <c r="E72" s="399"/>
      <c r="F72" s="399"/>
      <c r="G72" s="399"/>
      <c r="H72" s="399"/>
      <c r="I72" s="399"/>
      <c r="J72" s="691">
        <f>D72+E72+F72+G72+H72+I72</f>
        <v>0</v>
      </c>
      <c r="K72" s="769">
        <f>C72+J72</f>
        <v>0</v>
      </c>
    </row>
    <row r="73" spans="1:11" s="1306" customFormat="1" ht="12" customHeight="1" x14ac:dyDescent="0.2">
      <c r="A73" s="1305" t="s">
        <v>337</v>
      </c>
      <c r="B73" s="1208" t="s">
        <v>315</v>
      </c>
      <c r="C73" s="691">
        <f>'KV_9.1.2.sz.mell.'!C73</f>
        <v>0</v>
      </c>
      <c r="D73" s="399"/>
      <c r="E73" s="399"/>
      <c r="F73" s="399"/>
      <c r="G73" s="399"/>
      <c r="H73" s="399"/>
      <c r="I73" s="399"/>
      <c r="J73" s="691">
        <f>D73+E73+F73+G73+H73+I73</f>
        <v>0</v>
      </c>
      <c r="K73" s="769">
        <f>C73+J73</f>
        <v>0</v>
      </c>
    </row>
    <row r="74" spans="1:11" s="1306" customFormat="1" ht="12" customHeight="1" thickBot="1" x14ac:dyDescent="0.3">
      <c r="A74" s="1307" t="s">
        <v>338</v>
      </c>
      <c r="B74" s="1209" t="s">
        <v>571</v>
      </c>
      <c r="C74" s="691">
        <f>'KV_9.1.2.sz.mell.'!C74</f>
        <v>0</v>
      </c>
      <c r="D74" s="399"/>
      <c r="E74" s="399"/>
      <c r="F74" s="399"/>
      <c r="G74" s="399"/>
      <c r="H74" s="399"/>
      <c r="I74" s="399"/>
      <c r="J74" s="691">
        <f>D74+E74+F74+G74+H74+I74</f>
        <v>0</v>
      </c>
      <c r="K74" s="769">
        <f>C74+J74</f>
        <v>0</v>
      </c>
    </row>
    <row r="75" spans="1:11" s="1306" customFormat="1" ht="12" customHeight="1" thickBot="1" x14ac:dyDescent="0.25">
      <c r="A75" s="1310" t="s">
        <v>316</v>
      </c>
      <c r="B75" s="1201" t="s">
        <v>317</v>
      </c>
      <c r="C75" s="395">
        <f>'KV_9.1.2.sz.mell.'!C75</f>
        <v>0</v>
      </c>
      <c r="D75" s="395">
        <f t="shared" ref="D75:K75" si="17">SUM(D76:D77)</f>
        <v>0</v>
      </c>
      <c r="E75" s="395">
        <f t="shared" si="17"/>
        <v>0</v>
      </c>
      <c r="F75" s="395">
        <f t="shared" si="17"/>
        <v>0</v>
      </c>
      <c r="G75" s="395">
        <f t="shared" si="17"/>
        <v>0</v>
      </c>
      <c r="H75" s="395">
        <f t="shared" si="17"/>
        <v>0</v>
      </c>
      <c r="I75" s="395">
        <f t="shared" si="17"/>
        <v>0</v>
      </c>
      <c r="J75" s="395">
        <f t="shared" si="17"/>
        <v>0</v>
      </c>
      <c r="K75" s="296">
        <f t="shared" si="17"/>
        <v>0</v>
      </c>
    </row>
    <row r="76" spans="1:11" s="1306" customFormat="1" ht="12" customHeight="1" x14ac:dyDescent="0.2">
      <c r="A76" s="1304" t="s">
        <v>339</v>
      </c>
      <c r="B76" s="1195" t="s">
        <v>318</v>
      </c>
      <c r="C76" s="691">
        <f>'KV_9.1.2.sz.mell.'!C76</f>
        <v>0</v>
      </c>
      <c r="D76" s="399"/>
      <c r="E76" s="399"/>
      <c r="F76" s="399"/>
      <c r="G76" s="399"/>
      <c r="H76" s="399"/>
      <c r="I76" s="399"/>
      <c r="J76" s="691">
        <f>D76+E76+F76+G76+H76+I76</f>
        <v>0</v>
      </c>
      <c r="K76" s="769">
        <f>C76+J76</f>
        <v>0</v>
      </c>
    </row>
    <row r="77" spans="1:11" s="1306" customFormat="1" ht="12" customHeight="1" thickBot="1" x14ac:dyDescent="0.25">
      <c r="A77" s="1307" t="s">
        <v>340</v>
      </c>
      <c r="B77" s="1202" t="s">
        <v>319</v>
      </c>
      <c r="C77" s="691">
        <f>'KV_9.1.2.sz.mell.'!C77</f>
        <v>0</v>
      </c>
      <c r="D77" s="399"/>
      <c r="E77" s="399"/>
      <c r="F77" s="399"/>
      <c r="G77" s="399"/>
      <c r="H77" s="399"/>
      <c r="I77" s="399"/>
      <c r="J77" s="691">
        <f>D77+E77+F77+G77+H77+I77</f>
        <v>0</v>
      </c>
      <c r="K77" s="769">
        <f>C77+J77</f>
        <v>0</v>
      </c>
    </row>
    <row r="78" spans="1:11" s="73" customFormat="1" ht="12" customHeight="1" thickBot="1" x14ac:dyDescent="0.25">
      <c r="A78" s="1310" t="s">
        <v>320</v>
      </c>
      <c r="B78" s="1201" t="s">
        <v>321</v>
      </c>
      <c r="C78" s="395">
        <f>'KV_9.1.2.sz.mell.'!C78</f>
        <v>0</v>
      </c>
      <c r="D78" s="395">
        <f t="shared" ref="D78:K78" si="18">SUM(D79:D81)</f>
        <v>0</v>
      </c>
      <c r="E78" s="395">
        <f t="shared" si="18"/>
        <v>0</v>
      </c>
      <c r="F78" s="395">
        <f t="shared" si="18"/>
        <v>0</v>
      </c>
      <c r="G78" s="395">
        <f t="shared" si="18"/>
        <v>0</v>
      </c>
      <c r="H78" s="395">
        <f t="shared" si="18"/>
        <v>0</v>
      </c>
      <c r="I78" s="395">
        <f t="shared" si="18"/>
        <v>0</v>
      </c>
      <c r="J78" s="395">
        <f t="shared" si="18"/>
        <v>0</v>
      </c>
      <c r="K78" s="296">
        <f t="shared" si="18"/>
        <v>0</v>
      </c>
    </row>
    <row r="79" spans="1:11" s="1306" customFormat="1" ht="12" customHeight="1" x14ac:dyDescent="0.2">
      <c r="A79" s="1304" t="s">
        <v>341</v>
      </c>
      <c r="B79" s="1195" t="s">
        <v>322</v>
      </c>
      <c r="C79" s="691">
        <f>'KV_9.1.2.sz.mell.'!C79</f>
        <v>0</v>
      </c>
      <c r="D79" s="399"/>
      <c r="E79" s="399"/>
      <c r="F79" s="399"/>
      <c r="G79" s="399"/>
      <c r="H79" s="399"/>
      <c r="I79" s="399"/>
      <c r="J79" s="691">
        <f>D79+E79+F79+G79+H79+I79</f>
        <v>0</v>
      </c>
      <c r="K79" s="769">
        <f>C79+J79</f>
        <v>0</v>
      </c>
    </row>
    <row r="80" spans="1:11" s="1306" customFormat="1" ht="12" customHeight="1" x14ac:dyDescent="0.2">
      <c r="A80" s="1305" t="s">
        <v>342</v>
      </c>
      <c r="B80" s="1197" t="s">
        <v>323</v>
      </c>
      <c r="C80" s="691">
        <f>'KV_9.1.2.sz.mell.'!C80</f>
        <v>0</v>
      </c>
      <c r="D80" s="399"/>
      <c r="E80" s="399"/>
      <c r="F80" s="399"/>
      <c r="G80" s="399"/>
      <c r="H80" s="399"/>
      <c r="I80" s="399"/>
      <c r="J80" s="691">
        <f>D80+E80+F80+G80+H80+I80</f>
        <v>0</v>
      </c>
      <c r="K80" s="769">
        <f>C80+J80</f>
        <v>0</v>
      </c>
    </row>
    <row r="81" spans="1:11" s="1306" customFormat="1" ht="12" customHeight="1" thickBot="1" x14ac:dyDescent="0.3">
      <c r="A81" s="1307" t="s">
        <v>343</v>
      </c>
      <c r="B81" s="1312" t="s">
        <v>738</v>
      </c>
      <c r="C81" s="691">
        <f>'KV_9.1.2.sz.mell.'!C81</f>
        <v>0</v>
      </c>
      <c r="D81" s="399"/>
      <c r="E81" s="399"/>
      <c r="F81" s="399"/>
      <c r="G81" s="399"/>
      <c r="H81" s="399"/>
      <c r="I81" s="399"/>
      <c r="J81" s="691">
        <f>D81+E81+F81+G81+H81+I81</f>
        <v>0</v>
      </c>
      <c r="K81" s="769">
        <f>C81+J81</f>
        <v>0</v>
      </c>
    </row>
    <row r="82" spans="1:11" s="1306" customFormat="1" ht="12" customHeight="1" thickBot="1" x14ac:dyDescent="0.25">
      <c r="A82" s="1310" t="s">
        <v>324</v>
      </c>
      <c r="B82" s="1201" t="s">
        <v>344</v>
      </c>
      <c r="C82" s="395">
        <f>'KV_9.1.2.sz.mell.'!C82</f>
        <v>0</v>
      </c>
      <c r="D82" s="395">
        <f t="shared" ref="D82:K82" si="19">SUM(D83:D86)</f>
        <v>0</v>
      </c>
      <c r="E82" s="395">
        <f t="shared" si="19"/>
        <v>0</v>
      </c>
      <c r="F82" s="395">
        <f t="shared" si="19"/>
        <v>0</v>
      </c>
      <c r="G82" s="395">
        <f t="shared" si="19"/>
        <v>0</v>
      </c>
      <c r="H82" s="395">
        <f t="shared" si="19"/>
        <v>0</v>
      </c>
      <c r="I82" s="395">
        <f t="shared" si="19"/>
        <v>0</v>
      </c>
      <c r="J82" s="395">
        <f t="shared" si="19"/>
        <v>0</v>
      </c>
      <c r="K82" s="296">
        <f t="shared" si="19"/>
        <v>0</v>
      </c>
    </row>
    <row r="83" spans="1:11" s="1306" customFormat="1" ht="12" customHeight="1" x14ac:dyDescent="0.2">
      <c r="A83" s="1313" t="s">
        <v>325</v>
      </c>
      <c r="B83" s="1195" t="s">
        <v>326</v>
      </c>
      <c r="C83" s="691">
        <f>'KV_9.1.2.sz.mell.'!C83</f>
        <v>0</v>
      </c>
      <c r="D83" s="399"/>
      <c r="E83" s="399"/>
      <c r="F83" s="399"/>
      <c r="G83" s="399"/>
      <c r="H83" s="399"/>
      <c r="I83" s="399"/>
      <c r="J83" s="691">
        <f t="shared" ref="J83:J88" si="20">D83+E83+F83+G83+H83+I83</f>
        <v>0</v>
      </c>
      <c r="K83" s="769">
        <f t="shared" ref="K83:K88" si="21">C83+J83</f>
        <v>0</v>
      </c>
    </row>
    <row r="84" spans="1:11" s="1306" customFormat="1" ht="12" customHeight="1" x14ac:dyDescent="0.2">
      <c r="A84" s="1314" t="s">
        <v>327</v>
      </c>
      <c r="B84" s="1197" t="s">
        <v>328</v>
      </c>
      <c r="C84" s="691">
        <f>'KV_9.1.2.sz.mell.'!C84</f>
        <v>0</v>
      </c>
      <c r="D84" s="399"/>
      <c r="E84" s="399"/>
      <c r="F84" s="399"/>
      <c r="G84" s="399"/>
      <c r="H84" s="399"/>
      <c r="I84" s="399"/>
      <c r="J84" s="691">
        <f t="shared" si="20"/>
        <v>0</v>
      </c>
      <c r="K84" s="769">
        <f t="shared" si="21"/>
        <v>0</v>
      </c>
    </row>
    <row r="85" spans="1:11" s="1306" customFormat="1" ht="12" customHeight="1" x14ac:dyDescent="0.2">
      <c r="A85" s="1314" t="s">
        <v>329</v>
      </c>
      <c r="B85" s="1197" t="s">
        <v>330</v>
      </c>
      <c r="C85" s="691">
        <f>'KV_9.1.2.sz.mell.'!C85</f>
        <v>0</v>
      </c>
      <c r="D85" s="399"/>
      <c r="E85" s="399"/>
      <c r="F85" s="399"/>
      <c r="G85" s="399"/>
      <c r="H85" s="399"/>
      <c r="I85" s="399"/>
      <c r="J85" s="691">
        <f t="shared" si="20"/>
        <v>0</v>
      </c>
      <c r="K85" s="769">
        <f t="shared" si="21"/>
        <v>0</v>
      </c>
    </row>
    <row r="86" spans="1:11" s="73" customFormat="1" ht="12" customHeight="1" thickBot="1" x14ac:dyDescent="0.25">
      <c r="A86" s="1315" t="s">
        <v>331</v>
      </c>
      <c r="B86" s="1202" t="s">
        <v>332</v>
      </c>
      <c r="C86" s="691">
        <f>'KV_9.1.2.sz.mell.'!C86</f>
        <v>0</v>
      </c>
      <c r="D86" s="399"/>
      <c r="E86" s="399"/>
      <c r="F86" s="399"/>
      <c r="G86" s="399"/>
      <c r="H86" s="399"/>
      <c r="I86" s="399"/>
      <c r="J86" s="691">
        <f t="shared" si="20"/>
        <v>0</v>
      </c>
      <c r="K86" s="769">
        <f t="shared" si="21"/>
        <v>0</v>
      </c>
    </row>
    <row r="87" spans="1:11" s="73" customFormat="1" ht="12" customHeight="1" thickBot="1" x14ac:dyDescent="0.25">
      <c r="A87" s="1310" t="s">
        <v>333</v>
      </c>
      <c r="B87" s="1201" t="s">
        <v>474</v>
      </c>
      <c r="C87" s="395">
        <f>'KV_9.1.2.sz.mell.'!C87</f>
        <v>0</v>
      </c>
      <c r="D87" s="462"/>
      <c r="E87" s="462"/>
      <c r="F87" s="462"/>
      <c r="G87" s="462"/>
      <c r="H87" s="462"/>
      <c r="I87" s="462"/>
      <c r="J87" s="395">
        <f t="shared" si="20"/>
        <v>0</v>
      </c>
      <c r="K87" s="296">
        <f t="shared" si="21"/>
        <v>0</v>
      </c>
    </row>
    <row r="88" spans="1:11" s="73" customFormat="1" ht="12" customHeight="1" thickBot="1" x14ac:dyDescent="0.25">
      <c r="A88" s="1310" t="s">
        <v>506</v>
      </c>
      <c r="B88" s="1201" t="s">
        <v>334</v>
      </c>
      <c r="C88" s="395">
        <f>'KV_9.1.2.sz.mell.'!C88</f>
        <v>0</v>
      </c>
      <c r="D88" s="462"/>
      <c r="E88" s="462"/>
      <c r="F88" s="462"/>
      <c r="G88" s="462"/>
      <c r="H88" s="462"/>
      <c r="I88" s="462"/>
      <c r="J88" s="395">
        <f t="shared" si="20"/>
        <v>0</v>
      </c>
      <c r="K88" s="296">
        <f t="shared" si="21"/>
        <v>0</v>
      </c>
    </row>
    <row r="89" spans="1:11" s="73" customFormat="1" ht="12" customHeight="1" thickBot="1" x14ac:dyDescent="0.25">
      <c r="A89" s="1310" t="s">
        <v>507</v>
      </c>
      <c r="B89" s="1201" t="s">
        <v>477</v>
      </c>
      <c r="C89" s="402">
        <f>'KV_9.1.2.sz.mell.'!C89</f>
        <v>0</v>
      </c>
      <c r="D89" s="402">
        <f t="shared" ref="D89:K89" si="22">+D66+D70+D75+D78+D82+D88+D87</f>
        <v>0</v>
      </c>
      <c r="E89" s="402">
        <f t="shared" si="22"/>
        <v>0</v>
      </c>
      <c r="F89" s="402">
        <f t="shared" si="22"/>
        <v>0</v>
      </c>
      <c r="G89" s="402">
        <f t="shared" si="22"/>
        <v>0</v>
      </c>
      <c r="H89" s="402">
        <f t="shared" si="22"/>
        <v>0</v>
      </c>
      <c r="I89" s="402">
        <f t="shared" si="22"/>
        <v>0</v>
      </c>
      <c r="J89" s="402">
        <f t="shared" si="22"/>
        <v>0</v>
      </c>
      <c r="K89" s="302">
        <f t="shared" si="22"/>
        <v>0</v>
      </c>
    </row>
    <row r="90" spans="1:11" s="73" customFormat="1" ht="12" customHeight="1" thickBot="1" x14ac:dyDescent="0.25">
      <c r="A90" s="1316" t="s">
        <v>508</v>
      </c>
      <c r="B90" s="1214" t="s">
        <v>509</v>
      </c>
      <c r="C90" s="402">
        <f>'KV_9.1.2.sz.mell.'!C90</f>
        <v>0</v>
      </c>
      <c r="D90" s="402">
        <f t="shared" ref="D90:K90" si="23">+D65+D89</f>
        <v>0</v>
      </c>
      <c r="E90" s="402">
        <f t="shared" si="23"/>
        <v>0</v>
      </c>
      <c r="F90" s="402">
        <f t="shared" si="23"/>
        <v>0</v>
      </c>
      <c r="G90" s="402">
        <f t="shared" si="23"/>
        <v>0</v>
      </c>
      <c r="H90" s="402">
        <f t="shared" si="23"/>
        <v>0</v>
      </c>
      <c r="I90" s="402">
        <f t="shared" si="23"/>
        <v>0</v>
      </c>
      <c r="J90" s="402">
        <f t="shared" si="23"/>
        <v>0</v>
      </c>
      <c r="K90" s="302">
        <f t="shared" si="23"/>
        <v>0</v>
      </c>
    </row>
    <row r="91" spans="1:11" s="1306" customFormat="1" ht="15.15" customHeight="1" thickBot="1" x14ac:dyDescent="0.3">
      <c r="A91" s="1317"/>
      <c r="B91" s="1318"/>
      <c r="C91" s="361"/>
      <c r="D91" s="361"/>
      <c r="E91" s="361"/>
      <c r="F91" s="361"/>
      <c r="G91" s="361"/>
    </row>
    <row r="92" spans="1:11" s="1303" customFormat="1" ht="16.5" customHeight="1" thickBot="1" x14ac:dyDescent="0.3">
      <c r="A92" s="1682" t="s">
        <v>56</v>
      </c>
      <c r="B92" s="1683"/>
      <c r="C92" s="1683"/>
      <c r="D92" s="1683"/>
      <c r="E92" s="1683"/>
      <c r="F92" s="1683"/>
      <c r="G92" s="1683"/>
      <c r="H92" s="1683"/>
      <c r="I92" s="1683"/>
      <c r="J92" s="1683"/>
      <c r="K92" s="1684"/>
    </row>
    <row r="93" spans="1:11" s="1319" customFormat="1" ht="12" customHeight="1" thickBot="1" x14ac:dyDescent="0.3">
      <c r="A93" s="1190" t="s">
        <v>18</v>
      </c>
      <c r="B93" s="1222" t="s">
        <v>513</v>
      </c>
      <c r="C93" s="778">
        <f>'KV_9.1.2.sz.mell.'!C93</f>
        <v>0</v>
      </c>
      <c r="D93" s="778">
        <f t="shared" ref="D93:K93" si="24">+D94+D95+D96+D97+D98+D111</f>
        <v>0</v>
      </c>
      <c r="E93" s="778">
        <f t="shared" si="24"/>
        <v>0</v>
      </c>
      <c r="F93" s="778">
        <f t="shared" si="24"/>
        <v>0</v>
      </c>
      <c r="G93" s="778">
        <f t="shared" si="24"/>
        <v>0</v>
      </c>
      <c r="H93" s="778">
        <f t="shared" si="24"/>
        <v>0</v>
      </c>
      <c r="I93" s="394">
        <f t="shared" si="24"/>
        <v>0</v>
      </c>
      <c r="J93" s="394">
        <f t="shared" si="24"/>
        <v>0</v>
      </c>
      <c r="K93" s="295">
        <f t="shared" si="24"/>
        <v>0</v>
      </c>
    </row>
    <row r="94" spans="1:11" ht="12" customHeight="1" x14ac:dyDescent="0.25">
      <c r="A94" s="1320" t="s">
        <v>97</v>
      </c>
      <c r="B94" s="1170" t="s">
        <v>49</v>
      </c>
      <c r="C94" s="1394">
        <f>'KV_9.1.2.sz.mell.'!C94</f>
        <v>0</v>
      </c>
      <c r="D94" s="779"/>
      <c r="E94" s="779"/>
      <c r="F94" s="779"/>
      <c r="G94" s="779"/>
      <c r="H94" s="779"/>
      <c r="I94" s="494"/>
      <c r="J94" s="696">
        <f t="shared" ref="J94:J113" si="25">D94+E94+F94+G94+H94+I94</f>
        <v>0</v>
      </c>
      <c r="K94" s="780">
        <f t="shared" ref="K94:K113" si="26">C94+J94</f>
        <v>0</v>
      </c>
    </row>
    <row r="95" spans="1:11" ht="12" customHeight="1" x14ac:dyDescent="0.25">
      <c r="A95" s="1305" t="s">
        <v>98</v>
      </c>
      <c r="B95" s="1172" t="s">
        <v>182</v>
      </c>
      <c r="C95" s="698">
        <f>'KV_9.1.2.sz.mell.'!C95</f>
        <v>0</v>
      </c>
      <c r="D95" s="396"/>
      <c r="E95" s="396"/>
      <c r="F95" s="396"/>
      <c r="G95" s="396"/>
      <c r="H95" s="396"/>
      <c r="I95" s="396"/>
      <c r="J95" s="698">
        <f t="shared" si="25"/>
        <v>0</v>
      </c>
      <c r="K95" s="766">
        <f t="shared" si="26"/>
        <v>0</v>
      </c>
    </row>
    <row r="96" spans="1:11" ht="12" customHeight="1" x14ac:dyDescent="0.25">
      <c r="A96" s="1305" t="s">
        <v>99</v>
      </c>
      <c r="B96" s="1172" t="s">
        <v>139</v>
      </c>
      <c r="C96" s="700">
        <f>'KV_9.1.2.sz.mell.'!C96</f>
        <v>0</v>
      </c>
      <c r="D96" s="398"/>
      <c r="E96" s="398"/>
      <c r="F96" s="398"/>
      <c r="G96" s="398"/>
      <c r="H96" s="396"/>
      <c r="I96" s="398"/>
      <c r="J96" s="700">
        <f t="shared" si="25"/>
        <v>0</v>
      </c>
      <c r="K96" s="767">
        <f t="shared" si="26"/>
        <v>0</v>
      </c>
    </row>
    <row r="97" spans="1:11" ht="12" customHeight="1" x14ac:dyDescent="0.25">
      <c r="A97" s="1305" t="s">
        <v>100</v>
      </c>
      <c r="B97" s="1224" t="s">
        <v>183</v>
      </c>
      <c r="C97" s="700">
        <f>'KV_9.1.2.sz.mell.'!C97</f>
        <v>0</v>
      </c>
      <c r="D97" s="398"/>
      <c r="E97" s="398"/>
      <c r="F97" s="398"/>
      <c r="G97" s="398"/>
      <c r="H97" s="398"/>
      <c r="I97" s="398"/>
      <c r="J97" s="700">
        <f t="shared" si="25"/>
        <v>0</v>
      </c>
      <c r="K97" s="767">
        <f t="shared" si="26"/>
        <v>0</v>
      </c>
    </row>
    <row r="98" spans="1:11" ht="12" customHeight="1" x14ac:dyDescent="0.25">
      <c r="A98" s="1305" t="s">
        <v>111</v>
      </c>
      <c r="B98" s="1225" t="s">
        <v>184</v>
      </c>
      <c r="C98" s="700">
        <f>'KV_9.1.2.sz.mell.'!C98</f>
        <v>0</v>
      </c>
      <c r="D98" s="398"/>
      <c r="E98" s="398"/>
      <c r="F98" s="398"/>
      <c r="G98" s="398"/>
      <c r="H98" s="398"/>
      <c r="I98" s="398"/>
      <c r="J98" s="700">
        <f t="shared" si="25"/>
        <v>0</v>
      </c>
      <c r="K98" s="767">
        <f t="shared" si="26"/>
        <v>0</v>
      </c>
    </row>
    <row r="99" spans="1:11" ht="12" customHeight="1" x14ac:dyDescent="0.25">
      <c r="A99" s="1305" t="s">
        <v>101</v>
      </c>
      <c r="B99" s="1172" t="s">
        <v>510</v>
      </c>
      <c r="C99" s="700">
        <f>'KV_9.1.2.sz.mell.'!C99</f>
        <v>0</v>
      </c>
      <c r="D99" s="398"/>
      <c r="E99" s="398"/>
      <c r="F99" s="398"/>
      <c r="G99" s="398"/>
      <c r="H99" s="398"/>
      <c r="I99" s="398"/>
      <c r="J99" s="700">
        <f t="shared" si="25"/>
        <v>0</v>
      </c>
      <c r="K99" s="767">
        <f t="shared" si="26"/>
        <v>0</v>
      </c>
    </row>
    <row r="100" spans="1:11" ht="12" customHeight="1" x14ac:dyDescent="0.2">
      <c r="A100" s="1305" t="s">
        <v>102</v>
      </c>
      <c r="B100" s="1227" t="s">
        <v>440</v>
      </c>
      <c r="C100" s="700">
        <f>'KV_9.1.2.sz.mell.'!C100</f>
        <v>0</v>
      </c>
      <c r="D100" s="398"/>
      <c r="E100" s="398"/>
      <c r="F100" s="398"/>
      <c r="G100" s="398"/>
      <c r="H100" s="398"/>
      <c r="I100" s="398"/>
      <c r="J100" s="700">
        <f t="shared" si="25"/>
        <v>0</v>
      </c>
      <c r="K100" s="767">
        <f t="shared" si="26"/>
        <v>0</v>
      </c>
    </row>
    <row r="101" spans="1:11" ht="12" customHeight="1" x14ac:dyDescent="0.2">
      <c r="A101" s="1305" t="s">
        <v>112</v>
      </c>
      <c r="B101" s="1227" t="s">
        <v>439</v>
      </c>
      <c r="C101" s="700">
        <f>'KV_9.1.2.sz.mell.'!C101</f>
        <v>0</v>
      </c>
      <c r="D101" s="398"/>
      <c r="E101" s="398"/>
      <c r="F101" s="398"/>
      <c r="G101" s="398"/>
      <c r="H101" s="398"/>
      <c r="I101" s="398"/>
      <c r="J101" s="700">
        <f t="shared" si="25"/>
        <v>0</v>
      </c>
      <c r="K101" s="767">
        <f t="shared" si="26"/>
        <v>0</v>
      </c>
    </row>
    <row r="102" spans="1:11" ht="12" customHeight="1" x14ac:dyDescent="0.2">
      <c r="A102" s="1305" t="s">
        <v>113</v>
      </c>
      <c r="B102" s="1227" t="s">
        <v>350</v>
      </c>
      <c r="C102" s="700">
        <f>'KV_9.1.2.sz.mell.'!C102</f>
        <v>0</v>
      </c>
      <c r="D102" s="398"/>
      <c r="E102" s="398"/>
      <c r="F102" s="398"/>
      <c r="G102" s="398"/>
      <c r="H102" s="398"/>
      <c r="I102" s="398"/>
      <c r="J102" s="700">
        <f t="shared" si="25"/>
        <v>0</v>
      </c>
      <c r="K102" s="767">
        <f t="shared" si="26"/>
        <v>0</v>
      </c>
    </row>
    <row r="103" spans="1:11" ht="12" customHeight="1" x14ac:dyDescent="0.25">
      <c r="A103" s="1305" t="s">
        <v>114</v>
      </c>
      <c r="B103" s="1228" t="s">
        <v>351</v>
      </c>
      <c r="C103" s="700">
        <f>'KV_9.1.2.sz.mell.'!C103</f>
        <v>0</v>
      </c>
      <c r="D103" s="398"/>
      <c r="E103" s="398"/>
      <c r="F103" s="398"/>
      <c r="G103" s="398"/>
      <c r="H103" s="398"/>
      <c r="I103" s="398"/>
      <c r="J103" s="700">
        <f t="shared" si="25"/>
        <v>0</v>
      </c>
      <c r="K103" s="767">
        <f t="shared" si="26"/>
        <v>0</v>
      </c>
    </row>
    <row r="104" spans="1:11" ht="12" customHeight="1" x14ac:dyDescent="0.25">
      <c r="A104" s="1305" t="s">
        <v>115</v>
      </c>
      <c r="B104" s="1228" t="s">
        <v>352</v>
      </c>
      <c r="C104" s="700">
        <f>'KV_9.1.2.sz.mell.'!C104</f>
        <v>0</v>
      </c>
      <c r="D104" s="398"/>
      <c r="E104" s="398"/>
      <c r="F104" s="398"/>
      <c r="G104" s="398"/>
      <c r="H104" s="398"/>
      <c r="I104" s="398"/>
      <c r="J104" s="700">
        <f t="shared" si="25"/>
        <v>0</v>
      </c>
      <c r="K104" s="767">
        <f t="shared" si="26"/>
        <v>0</v>
      </c>
    </row>
    <row r="105" spans="1:11" ht="12" customHeight="1" x14ac:dyDescent="0.2">
      <c r="A105" s="1305" t="s">
        <v>117</v>
      </c>
      <c r="B105" s="1227" t="s">
        <v>353</v>
      </c>
      <c r="C105" s="700">
        <f>'KV_9.1.2.sz.mell.'!C105</f>
        <v>0</v>
      </c>
      <c r="D105" s="398"/>
      <c r="E105" s="398"/>
      <c r="F105" s="398"/>
      <c r="G105" s="398"/>
      <c r="H105" s="398"/>
      <c r="I105" s="398"/>
      <c r="J105" s="700">
        <f t="shared" si="25"/>
        <v>0</v>
      </c>
      <c r="K105" s="767">
        <f t="shared" si="26"/>
        <v>0</v>
      </c>
    </row>
    <row r="106" spans="1:11" ht="12" customHeight="1" x14ac:dyDescent="0.2">
      <c r="A106" s="1305" t="s">
        <v>185</v>
      </c>
      <c r="B106" s="1227" t="s">
        <v>354</v>
      </c>
      <c r="C106" s="700">
        <f>'KV_9.1.2.sz.mell.'!C106</f>
        <v>0</v>
      </c>
      <c r="D106" s="398"/>
      <c r="E106" s="398"/>
      <c r="F106" s="398"/>
      <c r="G106" s="398"/>
      <c r="H106" s="398"/>
      <c r="I106" s="398"/>
      <c r="J106" s="700">
        <f t="shared" si="25"/>
        <v>0</v>
      </c>
      <c r="K106" s="767">
        <f t="shared" si="26"/>
        <v>0</v>
      </c>
    </row>
    <row r="107" spans="1:11" ht="12" customHeight="1" x14ac:dyDescent="0.25">
      <c r="A107" s="1305" t="s">
        <v>348</v>
      </c>
      <c r="B107" s="1228" t="s">
        <v>355</v>
      </c>
      <c r="C107" s="700">
        <f>'KV_9.1.2.sz.mell.'!C107</f>
        <v>0</v>
      </c>
      <c r="D107" s="398"/>
      <c r="E107" s="398"/>
      <c r="F107" s="398"/>
      <c r="G107" s="398"/>
      <c r="H107" s="398"/>
      <c r="I107" s="398"/>
      <c r="J107" s="700">
        <f t="shared" si="25"/>
        <v>0</v>
      </c>
      <c r="K107" s="767">
        <f t="shared" si="26"/>
        <v>0</v>
      </c>
    </row>
    <row r="108" spans="1:11" ht="12" customHeight="1" x14ac:dyDescent="0.25">
      <c r="A108" s="1321" t="s">
        <v>349</v>
      </c>
      <c r="B108" s="1226" t="s">
        <v>356</v>
      </c>
      <c r="C108" s="700">
        <f>'KV_9.1.2.sz.mell.'!C108</f>
        <v>0</v>
      </c>
      <c r="D108" s="398"/>
      <c r="E108" s="398"/>
      <c r="F108" s="398"/>
      <c r="G108" s="398"/>
      <c r="H108" s="398"/>
      <c r="I108" s="398"/>
      <c r="J108" s="700">
        <f t="shared" si="25"/>
        <v>0</v>
      </c>
      <c r="K108" s="767">
        <f t="shared" si="26"/>
        <v>0</v>
      </c>
    </row>
    <row r="109" spans="1:11" ht="12" customHeight="1" x14ac:dyDescent="0.25">
      <c r="A109" s="1305" t="s">
        <v>437</v>
      </c>
      <c r="B109" s="1226" t="s">
        <v>357</v>
      </c>
      <c r="C109" s="700">
        <f>'KV_9.1.2.sz.mell.'!C109</f>
        <v>0</v>
      </c>
      <c r="D109" s="398"/>
      <c r="E109" s="398"/>
      <c r="F109" s="398"/>
      <c r="G109" s="398"/>
      <c r="H109" s="398"/>
      <c r="I109" s="398"/>
      <c r="J109" s="700">
        <f t="shared" si="25"/>
        <v>0</v>
      </c>
      <c r="K109" s="767">
        <f t="shared" si="26"/>
        <v>0</v>
      </c>
    </row>
    <row r="110" spans="1:11" ht="12" customHeight="1" x14ac:dyDescent="0.25">
      <c r="A110" s="1305" t="s">
        <v>438</v>
      </c>
      <c r="B110" s="1228" t="s">
        <v>358</v>
      </c>
      <c r="C110" s="698">
        <f>'KV_9.1.2.sz.mell.'!C110</f>
        <v>0</v>
      </c>
      <c r="D110" s="396"/>
      <c r="E110" s="396"/>
      <c r="F110" s="396"/>
      <c r="G110" s="396"/>
      <c r="H110" s="396"/>
      <c r="I110" s="396"/>
      <c r="J110" s="698">
        <f t="shared" si="25"/>
        <v>0</v>
      </c>
      <c r="K110" s="766">
        <f t="shared" si="26"/>
        <v>0</v>
      </c>
    </row>
    <row r="111" spans="1:11" ht="12" customHeight="1" x14ac:dyDescent="0.25">
      <c r="A111" s="1305" t="s">
        <v>442</v>
      </c>
      <c r="B111" s="1224" t="s">
        <v>50</v>
      </c>
      <c r="C111" s="698">
        <f>'KV_9.1.2.sz.mell.'!C111</f>
        <v>0</v>
      </c>
      <c r="D111" s="396"/>
      <c r="E111" s="396"/>
      <c r="F111" s="396"/>
      <c r="G111" s="396"/>
      <c r="H111" s="396"/>
      <c r="I111" s="396"/>
      <c r="J111" s="698">
        <f t="shared" si="25"/>
        <v>0</v>
      </c>
      <c r="K111" s="766">
        <f t="shared" si="26"/>
        <v>0</v>
      </c>
    </row>
    <row r="112" spans="1:11" ht="12" customHeight="1" x14ac:dyDescent="0.25">
      <c r="A112" s="1307" t="s">
        <v>443</v>
      </c>
      <c r="B112" s="1172" t="s">
        <v>511</v>
      </c>
      <c r="C112" s="700">
        <f>'KV_9.1.2.sz.mell.'!C112</f>
        <v>0</v>
      </c>
      <c r="D112" s="398"/>
      <c r="E112" s="398"/>
      <c r="F112" s="398"/>
      <c r="G112" s="398"/>
      <c r="H112" s="398"/>
      <c r="I112" s="398"/>
      <c r="J112" s="700">
        <f t="shared" si="25"/>
        <v>0</v>
      </c>
      <c r="K112" s="767">
        <f t="shared" si="26"/>
        <v>0</v>
      </c>
    </row>
    <row r="113" spans="1:11" ht="12" customHeight="1" thickBot="1" x14ac:dyDescent="0.3">
      <c r="A113" s="1308" t="s">
        <v>444</v>
      </c>
      <c r="B113" s="1322" t="s">
        <v>512</v>
      </c>
      <c r="C113" s="702">
        <f>'KV_9.1.2.sz.mell.'!C113</f>
        <v>0</v>
      </c>
      <c r="D113" s="495"/>
      <c r="E113" s="495"/>
      <c r="F113" s="495"/>
      <c r="G113" s="495"/>
      <c r="H113" s="495"/>
      <c r="I113" s="495"/>
      <c r="J113" s="702">
        <f t="shared" si="25"/>
        <v>0</v>
      </c>
      <c r="K113" s="781">
        <f t="shared" si="26"/>
        <v>0</v>
      </c>
    </row>
    <row r="114" spans="1:11" ht="12" customHeight="1" thickBot="1" x14ac:dyDescent="0.3">
      <c r="A114" s="1220" t="s">
        <v>19</v>
      </c>
      <c r="B114" s="1268" t="s">
        <v>359</v>
      </c>
      <c r="C114" s="395">
        <f>'KV_9.1.2.sz.mell.'!C114</f>
        <v>0</v>
      </c>
      <c r="D114" s="395">
        <f t="shared" ref="D114:K114" si="27">+D115+D117+D119</f>
        <v>0</v>
      </c>
      <c r="E114" s="395">
        <f t="shared" si="27"/>
        <v>0</v>
      </c>
      <c r="F114" s="395">
        <f t="shared" si="27"/>
        <v>0</v>
      </c>
      <c r="G114" s="395">
        <f t="shared" si="27"/>
        <v>0</v>
      </c>
      <c r="H114" s="395">
        <f t="shared" si="27"/>
        <v>0</v>
      </c>
      <c r="I114" s="395">
        <f t="shared" si="27"/>
        <v>0</v>
      </c>
      <c r="J114" s="395">
        <f t="shared" si="27"/>
        <v>0</v>
      </c>
      <c r="K114" s="296">
        <f t="shared" si="27"/>
        <v>0</v>
      </c>
    </row>
    <row r="115" spans="1:11" ht="12" customHeight="1" x14ac:dyDescent="0.25">
      <c r="A115" s="1304" t="s">
        <v>103</v>
      </c>
      <c r="B115" s="1172" t="s">
        <v>229</v>
      </c>
      <c r="C115" s="680">
        <f>'KV_9.1.2.sz.mell.'!C115</f>
        <v>0</v>
      </c>
      <c r="D115" s="397"/>
      <c r="E115" s="397"/>
      <c r="F115" s="397"/>
      <c r="G115" s="397"/>
      <c r="H115" s="397"/>
      <c r="I115" s="397"/>
      <c r="J115" s="680">
        <f t="shared" ref="J115:J127" si="28">D115+E115+F115+G115+H115+I115</f>
        <v>0</v>
      </c>
      <c r="K115" s="408">
        <f t="shared" ref="K115:K127" si="29">C115+J115</f>
        <v>0</v>
      </c>
    </row>
    <row r="116" spans="1:11" ht="12" customHeight="1" x14ac:dyDescent="0.25">
      <c r="A116" s="1304" t="s">
        <v>104</v>
      </c>
      <c r="B116" s="1177" t="s">
        <v>363</v>
      </c>
      <c r="C116" s="680">
        <f>'KV_9.1.2.sz.mell.'!C116</f>
        <v>0</v>
      </c>
      <c r="D116" s="397"/>
      <c r="E116" s="397"/>
      <c r="F116" s="397"/>
      <c r="G116" s="397"/>
      <c r="H116" s="397"/>
      <c r="I116" s="397"/>
      <c r="J116" s="680">
        <f t="shared" si="28"/>
        <v>0</v>
      </c>
      <c r="K116" s="408">
        <f t="shared" si="29"/>
        <v>0</v>
      </c>
    </row>
    <row r="117" spans="1:11" ht="12" customHeight="1" x14ac:dyDescent="0.25">
      <c r="A117" s="1304" t="s">
        <v>105</v>
      </c>
      <c r="B117" s="1177" t="s">
        <v>186</v>
      </c>
      <c r="C117" s="698">
        <f>'KV_9.1.2.sz.mell.'!C117</f>
        <v>0</v>
      </c>
      <c r="D117" s="396"/>
      <c r="E117" s="396"/>
      <c r="F117" s="396"/>
      <c r="G117" s="396"/>
      <c r="H117" s="396"/>
      <c r="I117" s="396"/>
      <c r="J117" s="698">
        <f t="shared" si="28"/>
        <v>0</v>
      </c>
      <c r="K117" s="766">
        <f t="shared" si="29"/>
        <v>0</v>
      </c>
    </row>
    <row r="118" spans="1:11" ht="12" customHeight="1" x14ac:dyDescent="0.25">
      <c r="A118" s="1304" t="s">
        <v>106</v>
      </c>
      <c r="B118" s="1177" t="s">
        <v>364</v>
      </c>
      <c r="C118" s="698">
        <f>'KV_9.1.2.sz.mell.'!C118</f>
        <v>0</v>
      </c>
      <c r="D118" s="396"/>
      <c r="E118" s="396"/>
      <c r="F118" s="396"/>
      <c r="G118" s="396"/>
      <c r="H118" s="396"/>
      <c r="I118" s="396"/>
      <c r="J118" s="698">
        <f t="shared" si="28"/>
        <v>0</v>
      </c>
      <c r="K118" s="766">
        <f t="shared" si="29"/>
        <v>0</v>
      </c>
    </row>
    <row r="119" spans="1:11" ht="12" customHeight="1" x14ac:dyDescent="0.25">
      <c r="A119" s="1304" t="s">
        <v>107</v>
      </c>
      <c r="B119" s="1200" t="s">
        <v>231</v>
      </c>
      <c r="C119" s="698">
        <f>'KV_9.1.2.sz.mell.'!C119</f>
        <v>0</v>
      </c>
      <c r="D119" s="396"/>
      <c r="E119" s="396"/>
      <c r="F119" s="396"/>
      <c r="G119" s="396"/>
      <c r="H119" s="396"/>
      <c r="I119" s="396"/>
      <c r="J119" s="698">
        <f t="shared" si="28"/>
        <v>0</v>
      </c>
      <c r="K119" s="766">
        <f t="shared" si="29"/>
        <v>0</v>
      </c>
    </row>
    <row r="120" spans="1:11" ht="12" customHeight="1" x14ac:dyDescent="0.25">
      <c r="A120" s="1304" t="s">
        <v>116</v>
      </c>
      <c r="B120" s="1198" t="s">
        <v>427</v>
      </c>
      <c r="C120" s="698">
        <f>'KV_9.1.2.sz.mell.'!C120</f>
        <v>0</v>
      </c>
      <c r="D120" s="396"/>
      <c r="E120" s="396"/>
      <c r="F120" s="396"/>
      <c r="G120" s="396"/>
      <c r="H120" s="396"/>
      <c r="I120" s="396"/>
      <c r="J120" s="698">
        <f t="shared" si="28"/>
        <v>0</v>
      </c>
      <c r="K120" s="766">
        <f t="shared" si="29"/>
        <v>0</v>
      </c>
    </row>
    <row r="121" spans="1:11" ht="12" customHeight="1" x14ac:dyDescent="0.25">
      <c r="A121" s="1304" t="s">
        <v>118</v>
      </c>
      <c r="B121" s="1231" t="s">
        <v>369</v>
      </c>
      <c r="C121" s="698">
        <f>'KV_9.1.2.sz.mell.'!C121</f>
        <v>0</v>
      </c>
      <c r="D121" s="396"/>
      <c r="E121" s="396"/>
      <c r="F121" s="396"/>
      <c r="G121" s="396"/>
      <c r="H121" s="396"/>
      <c r="I121" s="396"/>
      <c r="J121" s="698">
        <f t="shared" si="28"/>
        <v>0</v>
      </c>
      <c r="K121" s="766">
        <f t="shared" si="29"/>
        <v>0</v>
      </c>
    </row>
    <row r="122" spans="1:11" ht="12" customHeight="1" x14ac:dyDescent="0.25">
      <c r="A122" s="1304" t="s">
        <v>187</v>
      </c>
      <c r="B122" s="1228" t="s">
        <v>352</v>
      </c>
      <c r="C122" s="698">
        <f>'KV_9.1.2.sz.mell.'!C122</f>
        <v>0</v>
      </c>
      <c r="D122" s="396"/>
      <c r="E122" s="396"/>
      <c r="F122" s="396"/>
      <c r="G122" s="396"/>
      <c r="H122" s="396"/>
      <c r="I122" s="396"/>
      <c r="J122" s="698">
        <f t="shared" si="28"/>
        <v>0</v>
      </c>
      <c r="K122" s="766">
        <f t="shared" si="29"/>
        <v>0</v>
      </c>
    </row>
    <row r="123" spans="1:11" ht="12" customHeight="1" x14ac:dyDescent="0.25">
      <c r="A123" s="1304" t="s">
        <v>188</v>
      </c>
      <c r="B123" s="1228" t="s">
        <v>368</v>
      </c>
      <c r="C123" s="698">
        <f>'KV_9.1.2.sz.mell.'!C123</f>
        <v>0</v>
      </c>
      <c r="D123" s="396"/>
      <c r="E123" s="396"/>
      <c r="F123" s="396"/>
      <c r="G123" s="396"/>
      <c r="H123" s="396"/>
      <c r="I123" s="396"/>
      <c r="J123" s="698">
        <f t="shared" si="28"/>
        <v>0</v>
      </c>
      <c r="K123" s="766">
        <f t="shared" si="29"/>
        <v>0</v>
      </c>
    </row>
    <row r="124" spans="1:11" ht="12" customHeight="1" x14ac:dyDescent="0.25">
      <c r="A124" s="1304" t="s">
        <v>189</v>
      </c>
      <c r="B124" s="1228" t="s">
        <v>367</v>
      </c>
      <c r="C124" s="698">
        <f>'KV_9.1.2.sz.mell.'!C124</f>
        <v>0</v>
      </c>
      <c r="D124" s="396"/>
      <c r="E124" s="396"/>
      <c r="F124" s="396"/>
      <c r="G124" s="396"/>
      <c r="H124" s="396"/>
      <c r="I124" s="396"/>
      <c r="J124" s="698">
        <f t="shared" si="28"/>
        <v>0</v>
      </c>
      <c r="K124" s="766">
        <f t="shared" si="29"/>
        <v>0</v>
      </c>
    </row>
    <row r="125" spans="1:11" ht="12" customHeight="1" x14ac:dyDescent="0.25">
      <c r="A125" s="1304" t="s">
        <v>360</v>
      </c>
      <c r="B125" s="1228" t="s">
        <v>355</v>
      </c>
      <c r="C125" s="698">
        <f>'KV_9.1.2.sz.mell.'!C125</f>
        <v>0</v>
      </c>
      <c r="D125" s="396"/>
      <c r="E125" s="396"/>
      <c r="F125" s="396"/>
      <c r="G125" s="396"/>
      <c r="H125" s="396"/>
      <c r="I125" s="396"/>
      <c r="J125" s="698">
        <f t="shared" si="28"/>
        <v>0</v>
      </c>
      <c r="K125" s="766">
        <f t="shared" si="29"/>
        <v>0</v>
      </c>
    </row>
    <row r="126" spans="1:11" ht="12" customHeight="1" x14ac:dyDescent="0.25">
      <c r="A126" s="1304" t="s">
        <v>361</v>
      </c>
      <c r="B126" s="1228" t="s">
        <v>366</v>
      </c>
      <c r="C126" s="698">
        <f>'KV_9.1.2.sz.mell.'!C126</f>
        <v>0</v>
      </c>
      <c r="D126" s="396"/>
      <c r="E126" s="396"/>
      <c r="F126" s="396"/>
      <c r="G126" s="396"/>
      <c r="H126" s="396"/>
      <c r="I126" s="396"/>
      <c r="J126" s="698">
        <f t="shared" si="28"/>
        <v>0</v>
      </c>
      <c r="K126" s="766">
        <f t="shared" si="29"/>
        <v>0</v>
      </c>
    </row>
    <row r="127" spans="1:11" ht="12" customHeight="1" thickBot="1" x14ac:dyDescent="0.3">
      <c r="A127" s="1321" t="s">
        <v>362</v>
      </c>
      <c r="B127" s="1228" t="s">
        <v>365</v>
      </c>
      <c r="C127" s="700">
        <f>'KV_9.1.2.sz.mell.'!C127</f>
        <v>0</v>
      </c>
      <c r="D127" s="398"/>
      <c r="E127" s="398"/>
      <c r="F127" s="398"/>
      <c r="G127" s="398"/>
      <c r="H127" s="398"/>
      <c r="I127" s="398"/>
      <c r="J127" s="700">
        <f t="shared" si="28"/>
        <v>0</v>
      </c>
      <c r="K127" s="767">
        <f t="shared" si="29"/>
        <v>0</v>
      </c>
    </row>
    <row r="128" spans="1:11" ht="12" customHeight="1" thickBot="1" x14ac:dyDescent="0.3">
      <c r="A128" s="1220" t="s">
        <v>20</v>
      </c>
      <c r="B128" s="1178" t="s">
        <v>447</v>
      </c>
      <c r="C128" s="395">
        <f>'KV_9.1.2.sz.mell.'!C128</f>
        <v>0</v>
      </c>
      <c r="D128" s="395">
        <f t="shared" ref="D128:K128" si="30">+D93+D114</f>
        <v>0</v>
      </c>
      <c r="E128" s="395">
        <f t="shared" si="30"/>
        <v>0</v>
      </c>
      <c r="F128" s="395">
        <f t="shared" si="30"/>
        <v>0</v>
      </c>
      <c r="G128" s="395">
        <f t="shared" si="30"/>
        <v>0</v>
      </c>
      <c r="H128" s="395">
        <f t="shared" si="30"/>
        <v>0</v>
      </c>
      <c r="I128" s="395">
        <f t="shared" si="30"/>
        <v>0</v>
      </c>
      <c r="J128" s="395">
        <f t="shared" si="30"/>
        <v>0</v>
      </c>
      <c r="K128" s="296">
        <f t="shared" si="30"/>
        <v>0</v>
      </c>
    </row>
    <row r="129" spans="1:11" ht="12" customHeight="1" thickBot="1" x14ac:dyDescent="0.3">
      <c r="A129" s="1220" t="s">
        <v>21</v>
      </c>
      <c r="B129" s="1178" t="s">
        <v>448</v>
      </c>
      <c r="C129" s="395">
        <f>'KV_9.1.2.sz.mell.'!C129</f>
        <v>0</v>
      </c>
      <c r="D129" s="395">
        <f t="shared" ref="D129:K129" si="31">+D130+D131+D132</f>
        <v>0</v>
      </c>
      <c r="E129" s="395">
        <f t="shared" si="31"/>
        <v>0</v>
      </c>
      <c r="F129" s="395">
        <f t="shared" si="31"/>
        <v>0</v>
      </c>
      <c r="G129" s="395">
        <f t="shared" si="31"/>
        <v>0</v>
      </c>
      <c r="H129" s="395">
        <f t="shared" si="31"/>
        <v>0</v>
      </c>
      <c r="I129" s="395">
        <f t="shared" si="31"/>
        <v>0</v>
      </c>
      <c r="J129" s="395">
        <f t="shared" si="31"/>
        <v>0</v>
      </c>
      <c r="K129" s="296">
        <f t="shared" si="31"/>
        <v>0</v>
      </c>
    </row>
    <row r="130" spans="1:11" s="1319" customFormat="1" ht="12" customHeight="1" x14ac:dyDescent="0.25">
      <c r="A130" s="1304" t="s">
        <v>267</v>
      </c>
      <c r="B130" s="1176" t="s">
        <v>516</v>
      </c>
      <c r="C130" s="698">
        <f>'KV_9.1.2.sz.mell.'!C130</f>
        <v>0</v>
      </c>
      <c r="D130" s="396"/>
      <c r="E130" s="396"/>
      <c r="F130" s="396"/>
      <c r="G130" s="396"/>
      <c r="H130" s="396"/>
      <c r="I130" s="396"/>
      <c r="J130" s="698">
        <f>D130+E130+F130+G130+H130+I130</f>
        <v>0</v>
      </c>
      <c r="K130" s="766">
        <f>C130+J130</f>
        <v>0</v>
      </c>
    </row>
    <row r="131" spans="1:11" ht="12" customHeight="1" x14ac:dyDescent="0.25">
      <c r="A131" s="1304" t="s">
        <v>268</v>
      </c>
      <c r="B131" s="1176" t="s">
        <v>456</v>
      </c>
      <c r="C131" s="698">
        <f>'KV_9.1.2.sz.mell.'!C131</f>
        <v>0</v>
      </c>
      <c r="D131" s="396"/>
      <c r="E131" s="396"/>
      <c r="F131" s="396"/>
      <c r="G131" s="396"/>
      <c r="H131" s="396"/>
      <c r="I131" s="396"/>
      <c r="J131" s="698">
        <f>D131+E131+F131+G131+H131+I131</f>
        <v>0</v>
      </c>
      <c r="K131" s="766">
        <f>C131+J131</f>
        <v>0</v>
      </c>
    </row>
    <row r="132" spans="1:11" ht="12" customHeight="1" thickBot="1" x14ac:dyDescent="0.3">
      <c r="A132" s="1321" t="s">
        <v>269</v>
      </c>
      <c r="B132" s="1173" t="s">
        <v>515</v>
      </c>
      <c r="C132" s="698">
        <f>'KV_9.1.2.sz.mell.'!C132</f>
        <v>0</v>
      </c>
      <c r="D132" s="396"/>
      <c r="E132" s="396"/>
      <c r="F132" s="396"/>
      <c r="G132" s="396"/>
      <c r="H132" s="396"/>
      <c r="I132" s="396"/>
      <c r="J132" s="698">
        <f>D132+E132+F132+G132+H132+I132</f>
        <v>0</v>
      </c>
      <c r="K132" s="766">
        <f>C132+J132</f>
        <v>0</v>
      </c>
    </row>
    <row r="133" spans="1:11" ht="12" customHeight="1" thickBot="1" x14ac:dyDescent="0.3">
      <c r="A133" s="1220" t="s">
        <v>22</v>
      </c>
      <c r="B133" s="1178" t="s">
        <v>449</v>
      </c>
      <c r="C133" s="395">
        <f>'KV_9.1.2.sz.mell.'!C133</f>
        <v>0</v>
      </c>
      <c r="D133" s="395">
        <f t="shared" ref="D133:K133" si="32">+D134+D135+D136+D137+D138+D139</f>
        <v>0</v>
      </c>
      <c r="E133" s="395">
        <f t="shared" si="32"/>
        <v>0</v>
      </c>
      <c r="F133" s="395">
        <f t="shared" si="32"/>
        <v>0</v>
      </c>
      <c r="G133" s="395">
        <f t="shared" si="32"/>
        <v>0</v>
      </c>
      <c r="H133" s="395">
        <f t="shared" si="32"/>
        <v>0</v>
      </c>
      <c r="I133" s="395">
        <f t="shared" si="32"/>
        <v>0</v>
      </c>
      <c r="J133" s="395">
        <f t="shared" si="32"/>
        <v>0</v>
      </c>
      <c r="K133" s="296">
        <f t="shared" si="32"/>
        <v>0</v>
      </c>
    </row>
    <row r="134" spans="1:11" ht="12" customHeight="1" x14ac:dyDescent="0.25">
      <c r="A134" s="1304" t="s">
        <v>90</v>
      </c>
      <c r="B134" s="1176" t="s">
        <v>458</v>
      </c>
      <c r="C134" s="698">
        <f>'KV_9.1.2.sz.mell.'!C134</f>
        <v>0</v>
      </c>
      <c r="D134" s="396"/>
      <c r="E134" s="396"/>
      <c r="F134" s="396"/>
      <c r="G134" s="396"/>
      <c r="H134" s="396"/>
      <c r="I134" s="396"/>
      <c r="J134" s="698">
        <f t="shared" ref="J134:J139" si="33">D134+E134+F134+G134+H134+I134</f>
        <v>0</v>
      </c>
      <c r="K134" s="766">
        <f t="shared" ref="K134:K139" si="34">C134+J134</f>
        <v>0</v>
      </c>
    </row>
    <row r="135" spans="1:11" ht="12" customHeight="1" x14ac:dyDescent="0.25">
      <c r="A135" s="1304" t="s">
        <v>91</v>
      </c>
      <c r="B135" s="1176" t="s">
        <v>450</v>
      </c>
      <c r="C135" s="698">
        <f>'KV_9.1.2.sz.mell.'!C135</f>
        <v>0</v>
      </c>
      <c r="D135" s="396"/>
      <c r="E135" s="396"/>
      <c r="F135" s="396"/>
      <c r="G135" s="396"/>
      <c r="H135" s="396"/>
      <c r="I135" s="396"/>
      <c r="J135" s="698">
        <f t="shared" si="33"/>
        <v>0</v>
      </c>
      <c r="K135" s="766">
        <f t="shared" si="34"/>
        <v>0</v>
      </c>
    </row>
    <row r="136" spans="1:11" ht="12" customHeight="1" x14ac:dyDescent="0.25">
      <c r="A136" s="1304" t="s">
        <v>92</v>
      </c>
      <c r="B136" s="1176" t="s">
        <v>451</v>
      </c>
      <c r="C136" s="698">
        <f>'KV_9.1.2.sz.mell.'!C136</f>
        <v>0</v>
      </c>
      <c r="D136" s="396"/>
      <c r="E136" s="396"/>
      <c r="F136" s="396"/>
      <c r="G136" s="396"/>
      <c r="H136" s="396"/>
      <c r="I136" s="396"/>
      <c r="J136" s="698">
        <f t="shared" si="33"/>
        <v>0</v>
      </c>
      <c r="K136" s="766">
        <f t="shared" si="34"/>
        <v>0</v>
      </c>
    </row>
    <row r="137" spans="1:11" ht="12" customHeight="1" x14ac:dyDescent="0.25">
      <c r="A137" s="1304" t="s">
        <v>174</v>
      </c>
      <c r="B137" s="1176" t="s">
        <v>514</v>
      </c>
      <c r="C137" s="698">
        <f>'KV_9.1.2.sz.mell.'!C137</f>
        <v>0</v>
      </c>
      <c r="D137" s="396"/>
      <c r="E137" s="396"/>
      <c r="F137" s="396"/>
      <c r="G137" s="396"/>
      <c r="H137" s="396"/>
      <c r="I137" s="396"/>
      <c r="J137" s="698">
        <f t="shared" si="33"/>
        <v>0</v>
      </c>
      <c r="K137" s="766">
        <f t="shared" si="34"/>
        <v>0</v>
      </c>
    </row>
    <row r="138" spans="1:11" ht="12" customHeight="1" x14ac:dyDescent="0.25">
      <c r="A138" s="1304" t="s">
        <v>175</v>
      </c>
      <c r="B138" s="1176" t="s">
        <v>453</v>
      </c>
      <c r="C138" s="698">
        <f>'KV_9.1.2.sz.mell.'!C138</f>
        <v>0</v>
      </c>
      <c r="D138" s="396"/>
      <c r="E138" s="396"/>
      <c r="F138" s="396"/>
      <c r="G138" s="396"/>
      <c r="H138" s="396"/>
      <c r="I138" s="396"/>
      <c r="J138" s="698">
        <f t="shared" si="33"/>
        <v>0</v>
      </c>
      <c r="K138" s="766">
        <f t="shared" si="34"/>
        <v>0</v>
      </c>
    </row>
    <row r="139" spans="1:11" s="1319" customFormat="1" ht="12" customHeight="1" thickBot="1" x14ac:dyDescent="0.3">
      <c r="A139" s="1321" t="s">
        <v>176</v>
      </c>
      <c r="B139" s="1173" t="s">
        <v>454</v>
      </c>
      <c r="C139" s="698">
        <f>'KV_9.1.2.sz.mell.'!C139</f>
        <v>0</v>
      </c>
      <c r="D139" s="396"/>
      <c r="E139" s="396"/>
      <c r="F139" s="396"/>
      <c r="G139" s="396"/>
      <c r="H139" s="396"/>
      <c r="I139" s="396"/>
      <c r="J139" s="698">
        <f t="shared" si="33"/>
        <v>0</v>
      </c>
      <c r="K139" s="766">
        <f t="shared" si="34"/>
        <v>0</v>
      </c>
    </row>
    <row r="140" spans="1:11" ht="12" customHeight="1" thickBot="1" x14ac:dyDescent="0.3">
      <c r="A140" s="1220" t="s">
        <v>23</v>
      </c>
      <c r="B140" s="1178" t="s">
        <v>540</v>
      </c>
      <c r="C140" s="402">
        <f>'KV_9.1.2.sz.mell.'!C140</f>
        <v>0</v>
      </c>
      <c r="D140" s="402">
        <f t="shared" ref="D140:K140" si="35">+D141+D142+D144+D145+D143</f>
        <v>0</v>
      </c>
      <c r="E140" s="402">
        <f t="shared" si="35"/>
        <v>0</v>
      </c>
      <c r="F140" s="402">
        <f t="shared" si="35"/>
        <v>0</v>
      </c>
      <c r="G140" s="402">
        <f t="shared" si="35"/>
        <v>0</v>
      </c>
      <c r="H140" s="402">
        <f t="shared" si="35"/>
        <v>0</v>
      </c>
      <c r="I140" s="402">
        <f t="shared" si="35"/>
        <v>0</v>
      </c>
      <c r="J140" s="402">
        <f t="shared" si="35"/>
        <v>0</v>
      </c>
      <c r="K140" s="302">
        <f t="shared" si="35"/>
        <v>0</v>
      </c>
    </row>
    <row r="141" spans="1:11" x14ac:dyDescent="0.25">
      <c r="A141" s="1304" t="s">
        <v>93</v>
      </c>
      <c r="B141" s="1176" t="s">
        <v>370</v>
      </c>
      <c r="C141" s="698">
        <f>'KV_9.1.2.sz.mell.'!C141</f>
        <v>0</v>
      </c>
      <c r="D141" s="396"/>
      <c r="E141" s="396"/>
      <c r="F141" s="396"/>
      <c r="G141" s="396"/>
      <c r="H141" s="396"/>
      <c r="I141" s="396"/>
      <c r="J141" s="698">
        <f>D141+E141+F141+G141+H141+I141</f>
        <v>0</v>
      </c>
      <c r="K141" s="766">
        <f>C141+J141</f>
        <v>0</v>
      </c>
    </row>
    <row r="142" spans="1:11" ht="12" customHeight="1" x14ac:dyDescent="0.25">
      <c r="A142" s="1304" t="s">
        <v>94</v>
      </c>
      <c r="B142" s="1176" t="s">
        <v>371</v>
      </c>
      <c r="C142" s="698">
        <f>'KV_9.1.2.sz.mell.'!C142</f>
        <v>0</v>
      </c>
      <c r="D142" s="396"/>
      <c r="E142" s="396"/>
      <c r="F142" s="396"/>
      <c r="G142" s="396"/>
      <c r="H142" s="396"/>
      <c r="I142" s="396"/>
      <c r="J142" s="698">
        <f>D142+E142+F142+G142+H142+I142</f>
        <v>0</v>
      </c>
      <c r="K142" s="766">
        <f>C142+J142</f>
        <v>0</v>
      </c>
    </row>
    <row r="143" spans="1:11" ht="12" customHeight="1" x14ac:dyDescent="0.25">
      <c r="A143" s="1304" t="s">
        <v>287</v>
      </c>
      <c r="B143" s="1176" t="s">
        <v>539</v>
      </c>
      <c r="C143" s="698">
        <f>'KV_9.1.2.sz.mell.'!C143</f>
        <v>0</v>
      </c>
      <c r="D143" s="396"/>
      <c r="E143" s="396"/>
      <c r="F143" s="396"/>
      <c r="G143" s="396"/>
      <c r="H143" s="396"/>
      <c r="I143" s="396"/>
      <c r="J143" s="698">
        <f>D143+E143+F143+G143+H143+I143</f>
        <v>0</v>
      </c>
      <c r="K143" s="766">
        <f>C143+J143</f>
        <v>0</v>
      </c>
    </row>
    <row r="144" spans="1:11" s="1319" customFormat="1" ht="12" customHeight="1" x14ac:dyDescent="0.25">
      <c r="A144" s="1304" t="s">
        <v>288</v>
      </c>
      <c r="B144" s="1176" t="s">
        <v>463</v>
      </c>
      <c r="C144" s="698">
        <f>'KV_9.1.2.sz.mell.'!C144</f>
        <v>0</v>
      </c>
      <c r="D144" s="396"/>
      <c r="E144" s="396"/>
      <c r="F144" s="396"/>
      <c r="G144" s="396"/>
      <c r="H144" s="396"/>
      <c r="I144" s="396"/>
      <c r="J144" s="698">
        <f>D144+E144+F144+G144+H144+I144</f>
        <v>0</v>
      </c>
      <c r="K144" s="766">
        <f>C144+J144</f>
        <v>0</v>
      </c>
    </row>
    <row r="145" spans="1:11" s="1319" customFormat="1" ht="12" customHeight="1" thickBot="1" x14ac:dyDescent="0.3">
      <c r="A145" s="1321" t="s">
        <v>289</v>
      </c>
      <c r="B145" s="1173" t="s">
        <v>389</v>
      </c>
      <c r="C145" s="698">
        <f>'KV_9.1.2.sz.mell.'!C145</f>
        <v>0</v>
      </c>
      <c r="D145" s="396"/>
      <c r="E145" s="396"/>
      <c r="F145" s="396"/>
      <c r="G145" s="396"/>
      <c r="H145" s="396"/>
      <c r="I145" s="396"/>
      <c r="J145" s="698">
        <f>D145+E145+F145+G145+H145+I145</f>
        <v>0</v>
      </c>
      <c r="K145" s="766">
        <f>C145+J145</f>
        <v>0</v>
      </c>
    </row>
    <row r="146" spans="1:11" s="1319" customFormat="1" ht="12" customHeight="1" thickBot="1" x14ac:dyDescent="0.3">
      <c r="A146" s="1220" t="s">
        <v>24</v>
      </c>
      <c r="B146" s="1178" t="s">
        <v>464</v>
      </c>
      <c r="C146" s="497">
        <f>'KV_9.1.2.sz.mell.'!C146</f>
        <v>0</v>
      </c>
      <c r="D146" s="497">
        <f t="shared" ref="D146:K146" si="36">+D147+D148+D149+D150+D151</f>
        <v>0</v>
      </c>
      <c r="E146" s="497">
        <f t="shared" si="36"/>
        <v>0</v>
      </c>
      <c r="F146" s="497">
        <f t="shared" si="36"/>
        <v>0</v>
      </c>
      <c r="G146" s="497">
        <f t="shared" si="36"/>
        <v>0</v>
      </c>
      <c r="H146" s="497">
        <f t="shared" si="36"/>
        <v>0</v>
      </c>
      <c r="I146" s="497">
        <f t="shared" si="36"/>
        <v>0</v>
      </c>
      <c r="J146" s="497">
        <f t="shared" si="36"/>
        <v>0</v>
      </c>
      <c r="K146" s="305">
        <f t="shared" si="36"/>
        <v>0</v>
      </c>
    </row>
    <row r="147" spans="1:11" s="1319" customFormat="1" ht="12" customHeight="1" x14ac:dyDescent="0.25">
      <c r="A147" s="1304" t="s">
        <v>95</v>
      </c>
      <c r="B147" s="1176" t="s">
        <v>459</v>
      </c>
      <c r="C147" s="698">
        <f>'KV_9.1.2.sz.mell.'!C147</f>
        <v>0</v>
      </c>
      <c r="D147" s="396"/>
      <c r="E147" s="396"/>
      <c r="F147" s="396"/>
      <c r="G147" s="396"/>
      <c r="H147" s="396"/>
      <c r="I147" s="396"/>
      <c r="J147" s="698">
        <f t="shared" ref="J147:J153" si="37">D147+E147+F147+G147+H147+I147</f>
        <v>0</v>
      </c>
      <c r="K147" s="766">
        <f t="shared" ref="K147:K153" si="38">C147+J147</f>
        <v>0</v>
      </c>
    </row>
    <row r="148" spans="1:11" s="1319" customFormat="1" ht="12" customHeight="1" x14ac:dyDescent="0.25">
      <c r="A148" s="1304" t="s">
        <v>96</v>
      </c>
      <c r="B148" s="1176" t="s">
        <v>466</v>
      </c>
      <c r="C148" s="698">
        <f>'KV_9.1.2.sz.mell.'!C148</f>
        <v>0</v>
      </c>
      <c r="D148" s="396"/>
      <c r="E148" s="396"/>
      <c r="F148" s="396"/>
      <c r="G148" s="396"/>
      <c r="H148" s="396"/>
      <c r="I148" s="396"/>
      <c r="J148" s="698">
        <f t="shared" si="37"/>
        <v>0</v>
      </c>
      <c r="K148" s="766">
        <f t="shared" si="38"/>
        <v>0</v>
      </c>
    </row>
    <row r="149" spans="1:11" s="1319" customFormat="1" ht="12" customHeight="1" x14ac:dyDescent="0.25">
      <c r="A149" s="1304" t="s">
        <v>299</v>
      </c>
      <c r="B149" s="1176" t="s">
        <v>461</v>
      </c>
      <c r="C149" s="698">
        <f>'KV_9.1.2.sz.mell.'!C149</f>
        <v>0</v>
      </c>
      <c r="D149" s="396"/>
      <c r="E149" s="396"/>
      <c r="F149" s="396"/>
      <c r="G149" s="396"/>
      <c r="H149" s="396"/>
      <c r="I149" s="396"/>
      <c r="J149" s="698">
        <f t="shared" si="37"/>
        <v>0</v>
      </c>
      <c r="K149" s="766">
        <f t="shared" si="38"/>
        <v>0</v>
      </c>
    </row>
    <row r="150" spans="1:11" s="1319" customFormat="1" ht="12" customHeight="1" x14ac:dyDescent="0.25">
      <c r="A150" s="1304" t="s">
        <v>300</v>
      </c>
      <c r="B150" s="1176" t="s">
        <v>517</v>
      </c>
      <c r="C150" s="698">
        <f>'KV_9.1.2.sz.mell.'!C150</f>
        <v>0</v>
      </c>
      <c r="D150" s="396"/>
      <c r="E150" s="396"/>
      <c r="F150" s="396"/>
      <c r="G150" s="396"/>
      <c r="H150" s="396"/>
      <c r="I150" s="396"/>
      <c r="J150" s="698">
        <f t="shared" si="37"/>
        <v>0</v>
      </c>
      <c r="K150" s="766">
        <f t="shared" si="38"/>
        <v>0</v>
      </c>
    </row>
    <row r="151" spans="1:11" ht="12.75" customHeight="1" thickBot="1" x14ac:dyDescent="0.3">
      <c r="A151" s="1321" t="s">
        <v>465</v>
      </c>
      <c r="B151" s="1173" t="s">
        <v>468</v>
      </c>
      <c r="C151" s="700">
        <f>'KV_9.1.2.sz.mell.'!C151</f>
        <v>0</v>
      </c>
      <c r="D151" s="398"/>
      <c r="E151" s="398"/>
      <c r="F151" s="398"/>
      <c r="G151" s="398"/>
      <c r="H151" s="398"/>
      <c r="I151" s="398"/>
      <c r="J151" s="700">
        <f t="shared" si="37"/>
        <v>0</v>
      </c>
      <c r="K151" s="767">
        <f t="shared" si="38"/>
        <v>0</v>
      </c>
    </row>
    <row r="152" spans="1:11" ht="12.75" customHeight="1" thickBot="1" x14ac:dyDescent="0.3">
      <c r="A152" s="1323" t="s">
        <v>25</v>
      </c>
      <c r="B152" s="1178" t="s">
        <v>469</v>
      </c>
      <c r="C152" s="497">
        <f>'KV_9.1.2.sz.mell.'!C152</f>
        <v>0</v>
      </c>
      <c r="D152" s="498"/>
      <c r="E152" s="498"/>
      <c r="F152" s="498"/>
      <c r="G152" s="498"/>
      <c r="H152" s="498"/>
      <c r="I152" s="498"/>
      <c r="J152" s="497">
        <f t="shared" si="37"/>
        <v>0</v>
      </c>
      <c r="K152" s="305">
        <f t="shared" si="38"/>
        <v>0</v>
      </c>
    </row>
    <row r="153" spans="1:11" ht="12.75" customHeight="1" thickBot="1" x14ac:dyDescent="0.3">
      <c r="A153" s="1323" t="s">
        <v>26</v>
      </c>
      <c r="B153" s="1178" t="s">
        <v>470</v>
      </c>
      <c r="C153" s="497">
        <f>'KV_9.1.2.sz.mell.'!C153</f>
        <v>0</v>
      </c>
      <c r="D153" s="498"/>
      <c r="E153" s="498"/>
      <c r="F153" s="498"/>
      <c r="G153" s="498"/>
      <c r="H153" s="498"/>
      <c r="I153" s="498"/>
      <c r="J153" s="497">
        <f t="shared" si="37"/>
        <v>0</v>
      </c>
      <c r="K153" s="305">
        <f t="shared" si="38"/>
        <v>0</v>
      </c>
    </row>
    <row r="154" spans="1:11" ht="12" customHeight="1" thickBot="1" x14ac:dyDescent="0.3">
      <c r="A154" s="1220" t="s">
        <v>27</v>
      </c>
      <c r="B154" s="1178" t="s">
        <v>472</v>
      </c>
      <c r="C154" s="499">
        <f>'KV_9.1.2.sz.mell.'!C154</f>
        <v>0</v>
      </c>
      <c r="D154" s="499">
        <f t="shared" ref="D154:K154" si="39">+D129+D133+D140+D146+D152+D153</f>
        <v>0</v>
      </c>
      <c r="E154" s="499">
        <f t="shared" si="39"/>
        <v>0</v>
      </c>
      <c r="F154" s="499">
        <f t="shared" si="39"/>
        <v>0</v>
      </c>
      <c r="G154" s="499">
        <f t="shared" si="39"/>
        <v>0</v>
      </c>
      <c r="H154" s="499">
        <f t="shared" si="39"/>
        <v>0</v>
      </c>
      <c r="I154" s="499">
        <f t="shared" si="39"/>
        <v>0</v>
      </c>
      <c r="J154" s="499">
        <f t="shared" si="39"/>
        <v>0</v>
      </c>
      <c r="K154" s="423">
        <f t="shared" si="39"/>
        <v>0</v>
      </c>
    </row>
    <row r="155" spans="1:11" ht="15.15" customHeight="1" thickBot="1" x14ac:dyDescent="0.3">
      <c r="A155" s="1324" t="s">
        <v>28</v>
      </c>
      <c r="B155" s="1233" t="s">
        <v>471</v>
      </c>
      <c r="C155" s="499">
        <f>'KV_9.1.2.sz.mell.'!C155</f>
        <v>0</v>
      </c>
      <c r="D155" s="499">
        <f t="shared" ref="D155:K155" si="40">+D128+D154</f>
        <v>0</v>
      </c>
      <c r="E155" s="499">
        <f t="shared" si="40"/>
        <v>0</v>
      </c>
      <c r="F155" s="499">
        <f t="shared" si="40"/>
        <v>0</v>
      </c>
      <c r="G155" s="499">
        <f t="shared" si="40"/>
        <v>0</v>
      </c>
      <c r="H155" s="499">
        <f t="shared" si="40"/>
        <v>0</v>
      </c>
      <c r="I155" s="499">
        <f t="shared" si="40"/>
        <v>0</v>
      </c>
      <c r="J155" s="499">
        <f t="shared" si="40"/>
        <v>0</v>
      </c>
      <c r="K155" s="423">
        <f t="shared" si="40"/>
        <v>0</v>
      </c>
    </row>
    <row r="156" spans="1:11" ht="13.8" thickBot="1" x14ac:dyDescent="0.3">
      <c r="C156" s="616">
        <f>'KV_9.1.2.sz.mell.'!C156</f>
        <v>0</v>
      </c>
      <c r="D156" s="616"/>
      <c r="E156" s="616"/>
      <c r="F156" s="616"/>
      <c r="G156" s="616"/>
      <c r="H156" s="616"/>
      <c r="I156" s="782"/>
      <c r="J156" s="782"/>
      <c r="K156" s="782">
        <f>K90-K155</f>
        <v>0</v>
      </c>
    </row>
    <row r="157" spans="1:11" ht="15.15" customHeight="1" thickBot="1" x14ac:dyDescent="0.3">
      <c r="A157" s="1187" t="s">
        <v>518</v>
      </c>
      <c r="B157" s="1188"/>
      <c r="C157" s="1395">
        <f>'KV_9.1.2.sz.mell.'!C157</f>
        <v>0</v>
      </c>
      <c r="D157" s="1329"/>
      <c r="E157" s="1329"/>
      <c r="F157" s="1329"/>
      <c r="G157" s="1329"/>
      <c r="H157" s="1329"/>
      <c r="I157" s="1328"/>
      <c r="J157" s="783">
        <f>D157+E157+F157+G157+H157+I157</f>
        <v>0</v>
      </c>
      <c r="K157" s="305">
        <f>C157+J157</f>
        <v>0</v>
      </c>
    </row>
    <row r="158" spans="1:11" ht="14.4" customHeight="1" thickBot="1" x14ac:dyDescent="0.3">
      <c r="A158" s="1187" t="s">
        <v>205</v>
      </c>
      <c r="B158" s="1188"/>
      <c r="C158" s="1395">
        <f>'KV_9.1.2.sz.mell.'!C158</f>
        <v>0</v>
      </c>
      <c r="D158" s="1329"/>
      <c r="E158" s="1329"/>
      <c r="F158" s="1329"/>
      <c r="G158" s="1329"/>
      <c r="H158" s="1329"/>
      <c r="I158" s="1328"/>
      <c r="J158" s="783">
        <f>D158+E158+F158+G158+H158+I158</f>
        <v>0</v>
      </c>
      <c r="K158" s="305">
        <f>C158+J158</f>
        <v>0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>
    <tabColor theme="3"/>
  </sheetPr>
  <dimension ref="A1:K158"/>
  <sheetViews>
    <sheetView view="pageBreakPreview" zoomScale="90" zoomScaleNormal="120" zoomScaleSheetLayoutView="90" workbookViewId="0">
      <selection activeCell="D10" sqref="D10"/>
    </sheetView>
  </sheetViews>
  <sheetFormatPr defaultColWidth="9.33203125" defaultRowHeight="13.2" x14ac:dyDescent="0.25"/>
  <cols>
    <col min="1" max="1" width="12.44140625" style="1325" customWidth="1"/>
    <col min="2" max="2" width="62" style="1326" customWidth="1"/>
    <col min="3" max="3" width="15.77734375" style="1327" customWidth="1"/>
    <col min="4" max="7" width="14.77734375" style="1327" customWidth="1"/>
    <col min="8" max="9" width="14.77734375" style="41" customWidth="1"/>
    <col min="10" max="11" width="15.77734375" style="41" customWidth="1"/>
    <col min="12" max="16384" width="9.33203125" style="41"/>
  </cols>
  <sheetData>
    <row r="1" spans="1:11" s="764" customFormat="1" ht="16.5" customHeight="1" thickBot="1" x14ac:dyDescent="0.3">
      <c r="A1" s="763"/>
      <c r="B1" s="1672" t="str">
        <f>CONCATENATE("5.1.3. melléklet ",RM_ALAPADATOK!A7," ",RM_ALAPADATOK!B7," ",RM_ALAPADATOK!C7," ",RM_ALAPADATOK!D7," ",RM_ALAPADATOK!E7," ",RM_ALAPADATOK!F7," ",RM_ALAPADATOK!G7," ",RM_ALAPADATOK!H7)</f>
        <v>5.1.3. melléklet a … / 2019 ( VI. ) önkormányzati rendelethez</v>
      </c>
      <c r="C1" s="1673"/>
      <c r="D1" s="1673"/>
      <c r="E1" s="1673"/>
      <c r="F1" s="1673"/>
      <c r="G1" s="1673"/>
      <c r="H1" s="1673"/>
      <c r="I1" s="1673"/>
      <c r="J1" s="1673"/>
      <c r="K1" s="1673"/>
    </row>
    <row r="2" spans="1:11" s="1292" customFormat="1" ht="21.15" customHeight="1" thickBot="1" x14ac:dyDescent="0.3">
      <c r="A2" s="1290" t="s">
        <v>60</v>
      </c>
      <c r="B2" s="1674" t="str">
        <f>CONCATENATE(RM_ALAPADATOK!A3)</f>
        <v>Hercegkút Község Önkormányzata</v>
      </c>
      <c r="C2" s="1675"/>
      <c r="D2" s="1675"/>
      <c r="E2" s="1675"/>
      <c r="F2" s="1675"/>
      <c r="G2" s="1675"/>
      <c r="H2" s="1675"/>
      <c r="I2" s="1676"/>
      <c r="J2" s="1677"/>
      <c r="K2" s="1332" t="s">
        <v>53</v>
      </c>
    </row>
    <row r="3" spans="1:11" s="1292" customFormat="1" ht="23.4" thickBot="1" x14ac:dyDescent="0.3">
      <c r="A3" s="1290" t="s">
        <v>202</v>
      </c>
      <c r="B3" s="1678" t="s">
        <v>684</v>
      </c>
      <c r="C3" s="1679"/>
      <c r="D3" s="1679"/>
      <c r="E3" s="1679"/>
      <c r="F3" s="1679"/>
      <c r="G3" s="1679"/>
      <c r="H3" s="1679"/>
      <c r="I3" s="1680"/>
      <c r="J3" s="1681"/>
      <c r="K3" s="1291" t="s">
        <v>430</v>
      </c>
    </row>
    <row r="4" spans="1:11" s="1297" customFormat="1" ht="15.9" customHeight="1" thickBot="1" x14ac:dyDescent="0.35">
      <c r="A4" s="1293"/>
      <c r="B4" s="1293"/>
      <c r="C4" s="1294"/>
      <c r="D4" s="1294"/>
      <c r="E4" s="1294"/>
      <c r="F4" s="1294"/>
      <c r="G4" s="1294"/>
      <c r="H4" s="1295"/>
      <c r="I4" s="1295"/>
      <c r="J4" s="1295"/>
      <c r="K4" s="1296" t="str">
        <f>CONCATENATE('RM_2.2.sz.mell.'!I2)</f>
        <v>Forintban!</v>
      </c>
    </row>
    <row r="5" spans="1:11" ht="40.5" customHeight="1" thickBot="1" x14ac:dyDescent="0.3">
      <c r="A5" s="960" t="s">
        <v>204</v>
      </c>
      <c r="B5" s="1298" t="s">
        <v>562</v>
      </c>
      <c r="C5" s="1299" t="str">
        <f>CONCATENATE('RM_1.1.sz.mell.'!C9:K9)</f>
        <v>Eredeti
előirányzat</v>
      </c>
      <c r="D5" s="784" t="str">
        <f>CONCATENATE('RM_1.1.sz.mell.'!D9)</f>
        <v>Módosítás</v>
      </c>
      <c r="E5" s="784" t="str">
        <f>CONCATENATE('RM_1.1.sz.mell.'!E9)</f>
        <v xml:space="preserve">… . sz. módosítás </v>
      </c>
      <c r="F5" s="784" t="str">
        <f>CONCATENATE('RM_1.1.sz.mell.'!F9)</f>
        <v xml:space="preserve">… . sz. módosítás </v>
      </c>
      <c r="G5" s="784" t="str">
        <f>CONCATENATE('RM_1.1.sz.mell.'!G9)</f>
        <v xml:space="preserve">… . sz. módosítás </v>
      </c>
      <c r="H5" s="784" t="str">
        <f>CONCATENATE('RM_1.1.sz.mell.'!H9)</f>
        <v xml:space="preserve">… . sz. módosítás </v>
      </c>
      <c r="I5" s="784" t="str">
        <f>CONCATENATE('RM_1.1.sz.mell.'!I9)</f>
        <v xml:space="preserve">… . sz. módosítás </v>
      </c>
      <c r="J5" s="784" t="s">
        <v>733</v>
      </c>
      <c r="K5" s="1300" t="str">
        <f>CONCATENATE('RM_1.1.sz.mell.'!K9)</f>
        <v>….számú módosítás utáni előirányzat</v>
      </c>
    </row>
    <row r="6" spans="1:11" s="1303" customFormat="1" ht="12.9" customHeight="1" thickBot="1" x14ac:dyDescent="0.3">
      <c r="A6" s="1165" t="s">
        <v>492</v>
      </c>
      <c r="B6" s="1166" t="s">
        <v>493</v>
      </c>
      <c r="C6" s="1301" t="s">
        <v>494</v>
      </c>
      <c r="D6" s="1301" t="s">
        <v>496</v>
      </c>
      <c r="E6" s="1302" t="s">
        <v>495</v>
      </c>
      <c r="F6" s="1302" t="s">
        <v>497</v>
      </c>
      <c r="G6" s="1302" t="s">
        <v>498</v>
      </c>
      <c r="H6" s="1302" t="s">
        <v>499</v>
      </c>
      <c r="I6" s="1302" t="s">
        <v>735</v>
      </c>
      <c r="J6" s="1302" t="s">
        <v>736</v>
      </c>
      <c r="K6" s="765" t="s">
        <v>737</v>
      </c>
    </row>
    <row r="7" spans="1:11" s="1303" customFormat="1" ht="15.9" customHeight="1" thickBot="1" x14ac:dyDescent="0.3">
      <c r="A7" s="1682" t="s">
        <v>55</v>
      </c>
      <c r="B7" s="1683"/>
      <c r="C7" s="1683"/>
      <c r="D7" s="1683"/>
      <c r="E7" s="1683"/>
      <c r="F7" s="1683"/>
      <c r="G7" s="1683"/>
      <c r="H7" s="1683"/>
      <c r="I7" s="1683"/>
      <c r="J7" s="1683"/>
      <c r="K7" s="1684"/>
    </row>
    <row r="8" spans="1:11" s="1303" customFormat="1" ht="12" customHeight="1" thickBot="1" x14ac:dyDescent="0.3">
      <c r="A8" s="1220" t="s">
        <v>18</v>
      </c>
      <c r="B8" s="1193" t="s">
        <v>251</v>
      </c>
      <c r="C8" s="706">
        <f>'KV_9.1.3.sz.mell'!C8</f>
        <v>0</v>
      </c>
      <c r="D8" s="706">
        <f t="shared" ref="D8:I8" si="0">+D9+D10+D11+D12+D13+D14</f>
        <v>0</v>
      </c>
      <c r="E8" s="706">
        <f t="shared" si="0"/>
        <v>0</v>
      </c>
      <c r="F8" s="706">
        <f t="shared" si="0"/>
        <v>0</v>
      </c>
      <c r="G8" s="706">
        <f t="shared" si="0"/>
        <v>0</v>
      </c>
      <c r="H8" s="706">
        <f t="shared" si="0"/>
        <v>0</v>
      </c>
      <c r="I8" s="395">
        <f t="shared" si="0"/>
        <v>0</v>
      </c>
      <c r="J8" s="395">
        <f>+J9+J10+J11+J12+J13+J14</f>
        <v>0</v>
      </c>
      <c r="K8" s="296">
        <f>+K9+K10+K11+K12+K13+K14</f>
        <v>0</v>
      </c>
    </row>
    <row r="9" spans="1:11" s="73" customFormat="1" ht="12" customHeight="1" x14ac:dyDescent="0.2">
      <c r="A9" s="1304" t="s">
        <v>97</v>
      </c>
      <c r="B9" s="1195" t="s">
        <v>252</v>
      </c>
      <c r="C9" s="1381">
        <f>'KV_9.1.3.sz.mell'!C9</f>
        <v>0</v>
      </c>
      <c r="D9" s="703"/>
      <c r="E9" s="703"/>
      <c r="F9" s="703"/>
      <c r="G9" s="703"/>
      <c r="H9" s="703"/>
      <c r="I9" s="397"/>
      <c r="J9" s="680">
        <f>D9+E9+F9+G9+H9+I9</f>
        <v>0</v>
      </c>
      <c r="K9" s="408">
        <f t="shared" ref="K9:K14" si="1">C9+J9</f>
        <v>0</v>
      </c>
    </row>
    <row r="10" spans="1:11" s="1306" customFormat="1" ht="12" customHeight="1" x14ac:dyDescent="0.2">
      <c r="A10" s="1305" t="s">
        <v>98</v>
      </c>
      <c r="B10" s="1197" t="s">
        <v>253</v>
      </c>
      <c r="C10" s="1382">
        <f>'KV_9.1.3.sz.mell'!C10</f>
        <v>0</v>
      </c>
      <c r="D10" s="704"/>
      <c r="E10" s="704"/>
      <c r="F10" s="704"/>
      <c r="G10" s="704"/>
      <c r="H10" s="704"/>
      <c r="I10" s="396"/>
      <c r="J10" s="680">
        <f t="shared" ref="J10:J64" si="2">D10+E10+F10+G10+H10+I10</f>
        <v>0</v>
      </c>
      <c r="K10" s="408">
        <f t="shared" si="1"/>
        <v>0</v>
      </c>
    </row>
    <row r="11" spans="1:11" s="1306" customFormat="1" ht="12" customHeight="1" x14ac:dyDescent="0.2">
      <c r="A11" s="1305" t="s">
        <v>99</v>
      </c>
      <c r="B11" s="1197" t="s">
        <v>254</v>
      </c>
      <c r="C11" s="1382">
        <f>'KV_9.1.3.sz.mell'!C11</f>
        <v>0</v>
      </c>
      <c r="D11" s="704"/>
      <c r="E11" s="704"/>
      <c r="F11" s="704"/>
      <c r="G11" s="704"/>
      <c r="H11" s="704"/>
      <c r="I11" s="396"/>
      <c r="J11" s="680">
        <f t="shared" si="2"/>
        <v>0</v>
      </c>
      <c r="K11" s="408">
        <f t="shared" si="1"/>
        <v>0</v>
      </c>
    </row>
    <row r="12" spans="1:11" s="1306" customFormat="1" ht="12" customHeight="1" x14ac:dyDescent="0.2">
      <c r="A12" s="1305" t="s">
        <v>100</v>
      </c>
      <c r="B12" s="1197" t="s">
        <v>255</v>
      </c>
      <c r="C12" s="1382">
        <f>'KV_9.1.3.sz.mell'!C12</f>
        <v>0</v>
      </c>
      <c r="D12" s="704"/>
      <c r="E12" s="704"/>
      <c r="F12" s="704"/>
      <c r="G12" s="704"/>
      <c r="H12" s="704"/>
      <c r="I12" s="396"/>
      <c r="J12" s="680">
        <f t="shared" si="2"/>
        <v>0</v>
      </c>
      <c r="K12" s="408">
        <f t="shared" si="1"/>
        <v>0</v>
      </c>
    </row>
    <row r="13" spans="1:11" s="1306" customFormat="1" ht="12" customHeight="1" x14ac:dyDescent="0.2">
      <c r="A13" s="1305" t="s">
        <v>147</v>
      </c>
      <c r="B13" s="1197" t="s">
        <v>505</v>
      </c>
      <c r="C13" s="1382">
        <f>'KV_9.1.3.sz.mell'!C13</f>
        <v>0</v>
      </c>
      <c r="D13" s="704"/>
      <c r="E13" s="704"/>
      <c r="F13" s="704"/>
      <c r="G13" s="704"/>
      <c r="H13" s="704"/>
      <c r="I13" s="396"/>
      <c r="J13" s="680">
        <f t="shared" si="2"/>
        <v>0</v>
      </c>
      <c r="K13" s="408">
        <f t="shared" si="1"/>
        <v>0</v>
      </c>
    </row>
    <row r="14" spans="1:11" s="73" customFormat="1" ht="12" customHeight="1" thickBot="1" x14ac:dyDescent="0.25">
      <c r="A14" s="1307" t="s">
        <v>101</v>
      </c>
      <c r="B14" s="1202" t="s">
        <v>432</v>
      </c>
      <c r="C14" s="1382">
        <f>'KV_9.1.3.sz.mell'!C14</f>
        <v>0</v>
      </c>
      <c r="D14" s="704"/>
      <c r="E14" s="704"/>
      <c r="F14" s="704"/>
      <c r="G14" s="704"/>
      <c r="H14" s="704"/>
      <c r="I14" s="396"/>
      <c r="J14" s="680">
        <f t="shared" si="2"/>
        <v>0</v>
      </c>
      <c r="K14" s="408">
        <f t="shared" si="1"/>
        <v>0</v>
      </c>
    </row>
    <row r="15" spans="1:11" s="73" customFormat="1" ht="12" customHeight="1" thickBot="1" x14ac:dyDescent="0.3">
      <c r="A15" s="1220" t="s">
        <v>19</v>
      </c>
      <c r="B15" s="1201" t="s">
        <v>256</v>
      </c>
      <c r="C15" s="706">
        <f>'KV_9.1.3.sz.mell'!C15</f>
        <v>0</v>
      </c>
      <c r="D15" s="706">
        <f t="shared" ref="D15:K15" si="3">+D16+D17+D18+D19+D20</f>
        <v>0</v>
      </c>
      <c r="E15" s="706">
        <f t="shared" si="3"/>
        <v>0</v>
      </c>
      <c r="F15" s="706">
        <f t="shared" si="3"/>
        <v>0</v>
      </c>
      <c r="G15" s="706">
        <f t="shared" si="3"/>
        <v>0</v>
      </c>
      <c r="H15" s="706">
        <f t="shared" si="3"/>
        <v>0</v>
      </c>
      <c r="I15" s="395">
        <f t="shared" si="3"/>
        <v>0</v>
      </c>
      <c r="J15" s="395">
        <f t="shared" si="3"/>
        <v>0</v>
      </c>
      <c r="K15" s="296">
        <f t="shared" si="3"/>
        <v>0</v>
      </c>
    </row>
    <row r="16" spans="1:11" s="73" customFormat="1" ht="12" customHeight="1" x14ac:dyDescent="0.2">
      <c r="A16" s="1304" t="s">
        <v>103</v>
      </c>
      <c r="B16" s="1195" t="s">
        <v>257</v>
      </c>
      <c r="C16" s="1381">
        <f>'KV_9.1.3.sz.mell'!C16</f>
        <v>0</v>
      </c>
      <c r="D16" s="703"/>
      <c r="E16" s="703"/>
      <c r="F16" s="703"/>
      <c r="G16" s="703"/>
      <c r="H16" s="703"/>
      <c r="I16" s="397"/>
      <c r="J16" s="680">
        <f t="shared" si="2"/>
        <v>0</v>
      </c>
      <c r="K16" s="408">
        <f t="shared" ref="K16:K21" si="4">C16+J16</f>
        <v>0</v>
      </c>
    </row>
    <row r="17" spans="1:11" s="73" customFormat="1" ht="12" customHeight="1" x14ac:dyDescent="0.2">
      <c r="A17" s="1305" t="s">
        <v>104</v>
      </c>
      <c r="B17" s="1197" t="s">
        <v>258</v>
      </c>
      <c r="C17" s="1382">
        <f>'KV_9.1.3.sz.mell'!C17</f>
        <v>0</v>
      </c>
      <c r="D17" s="704"/>
      <c r="E17" s="704"/>
      <c r="F17" s="704"/>
      <c r="G17" s="704"/>
      <c r="H17" s="704"/>
      <c r="I17" s="396"/>
      <c r="J17" s="698">
        <f t="shared" si="2"/>
        <v>0</v>
      </c>
      <c r="K17" s="766">
        <f t="shared" si="4"/>
        <v>0</v>
      </c>
    </row>
    <row r="18" spans="1:11" s="73" customFormat="1" ht="12" customHeight="1" x14ac:dyDescent="0.2">
      <c r="A18" s="1305" t="s">
        <v>105</v>
      </c>
      <c r="B18" s="1197" t="s">
        <v>421</v>
      </c>
      <c r="C18" s="1382">
        <f>'KV_9.1.3.sz.mell'!C18</f>
        <v>0</v>
      </c>
      <c r="D18" s="704"/>
      <c r="E18" s="704"/>
      <c r="F18" s="704"/>
      <c r="G18" s="704"/>
      <c r="H18" s="704"/>
      <c r="I18" s="396"/>
      <c r="J18" s="698">
        <f t="shared" si="2"/>
        <v>0</v>
      </c>
      <c r="K18" s="766">
        <f t="shared" si="4"/>
        <v>0</v>
      </c>
    </row>
    <row r="19" spans="1:11" s="73" customFormat="1" ht="12" customHeight="1" x14ac:dyDescent="0.2">
      <c r="A19" s="1305" t="s">
        <v>106</v>
      </c>
      <c r="B19" s="1197" t="s">
        <v>422</v>
      </c>
      <c r="C19" s="1382">
        <f>'KV_9.1.3.sz.mell'!C19</f>
        <v>0</v>
      </c>
      <c r="D19" s="704"/>
      <c r="E19" s="704"/>
      <c r="F19" s="704"/>
      <c r="G19" s="704"/>
      <c r="H19" s="704"/>
      <c r="I19" s="396"/>
      <c r="J19" s="698">
        <f t="shared" si="2"/>
        <v>0</v>
      </c>
      <c r="K19" s="766">
        <f t="shared" si="4"/>
        <v>0</v>
      </c>
    </row>
    <row r="20" spans="1:11" s="73" customFormat="1" ht="12" customHeight="1" x14ac:dyDescent="0.2">
      <c r="A20" s="1305" t="s">
        <v>107</v>
      </c>
      <c r="B20" s="1197" t="s">
        <v>259</v>
      </c>
      <c r="C20" s="1382">
        <f>'KV_9.1.3.sz.mell'!C20</f>
        <v>0</v>
      </c>
      <c r="D20" s="704"/>
      <c r="E20" s="704"/>
      <c r="F20" s="704"/>
      <c r="G20" s="704"/>
      <c r="H20" s="704"/>
      <c r="I20" s="396"/>
      <c r="J20" s="698">
        <f t="shared" si="2"/>
        <v>0</v>
      </c>
      <c r="K20" s="766">
        <f t="shared" si="4"/>
        <v>0</v>
      </c>
    </row>
    <row r="21" spans="1:11" s="1306" customFormat="1" ht="12" customHeight="1" thickBot="1" x14ac:dyDescent="0.25">
      <c r="A21" s="1307" t="s">
        <v>116</v>
      </c>
      <c r="B21" s="1202" t="s">
        <v>260</v>
      </c>
      <c r="C21" s="1383">
        <f>'KV_9.1.3.sz.mell'!C21</f>
        <v>0</v>
      </c>
      <c r="D21" s="705"/>
      <c r="E21" s="705"/>
      <c r="F21" s="705"/>
      <c r="G21" s="705"/>
      <c r="H21" s="705"/>
      <c r="I21" s="398"/>
      <c r="J21" s="700">
        <f t="shared" si="2"/>
        <v>0</v>
      </c>
      <c r="K21" s="767">
        <f t="shared" si="4"/>
        <v>0</v>
      </c>
    </row>
    <row r="22" spans="1:11" s="1306" customFormat="1" ht="12" customHeight="1" thickBot="1" x14ac:dyDescent="0.3">
      <c r="A22" s="1220" t="s">
        <v>20</v>
      </c>
      <c r="B22" s="1193" t="s">
        <v>261</v>
      </c>
      <c r="C22" s="706">
        <f>'KV_9.1.3.sz.mell'!C22</f>
        <v>0</v>
      </c>
      <c r="D22" s="706">
        <f t="shared" ref="D22:K22" si="5">+D23+D24+D25+D26+D27</f>
        <v>0</v>
      </c>
      <c r="E22" s="706">
        <f t="shared" si="5"/>
        <v>0</v>
      </c>
      <c r="F22" s="706">
        <f t="shared" si="5"/>
        <v>0</v>
      </c>
      <c r="G22" s="706">
        <f t="shared" si="5"/>
        <v>0</v>
      </c>
      <c r="H22" s="706">
        <f t="shared" si="5"/>
        <v>0</v>
      </c>
      <c r="I22" s="395">
        <f t="shared" si="5"/>
        <v>0</v>
      </c>
      <c r="J22" s="395">
        <f t="shared" si="5"/>
        <v>0</v>
      </c>
      <c r="K22" s="296">
        <f t="shared" si="5"/>
        <v>0</v>
      </c>
    </row>
    <row r="23" spans="1:11" s="1306" customFormat="1" ht="12" customHeight="1" x14ac:dyDescent="0.2">
      <c r="A23" s="1304" t="s">
        <v>86</v>
      </c>
      <c r="B23" s="1195" t="s">
        <v>262</v>
      </c>
      <c r="C23" s="1381">
        <f>'KV_9.1.3.sz.mell'!C23</f>
        <v>0</v>
      </c>
      <c r="D23" s="703"/>
      <c r="E23" s="703"/>
      <c r="F23" s="703"/>
      <c r="G23" s="703"/>
      <c r="H23" s="703"/>
      <c r="I23" s="397"/>
      <c r="J23" s="680">
        <f t="shared" si="2"/>
        <v>0</v>
      </c>
      <c r="K23" s="408">
        <f t="shared" ref="K23:K28" si="6">C23+J23</f>
        <v>0</v>
      </c>
    </row>
    <row r="24" spans="1:11" s="73" customFormat="1" ht="12" customHeight="1" x14ac:dyDescent="0.2">
      <c r="A24" s="1305" t="s">
        <v>87</v>
      </c>
      <c r="B24" s="1197" t="s">
        <v>263</v>
      </c>
      <c r="C24" s="1382">
        <f>'KV_9.1.3.sz.mell'!C24</f>
        <v>0</v>
      </c>
      <c r="D24" s="704"/>
      <c r="E24" s="704"/>
      <c r="F24" s="704"/>
      <c r="G24" s="704"/>
      <c r="H24" s="704"/>
      <c r="I24" s="396"/>
      <c r="J24" s="698">
        <f t="shared" si="2"/>
        <v>0</v>
      </c>
      <c r="K24" s="766">
        <f t="shared" si="6"/>
        <v>0</v>
      </c>
    </row>
    <row r="25" spans="1:11" s="1306" customFormat="1" ht="12" customHeight="1" x14ac:dyDescent="0.2">
      <c r="A25" s="1305" t="s">
        <v>88</v>
      </c>
      <c r="B25" s="1197" t="s">
        <v>423</v>
      </c>
      <c r="C25" s="1382">
        <f>'KV_9.1.3.sz.mell'!C25</f>
        <v>0</v>
      </c>
      <c r="D25" s="704"/>
      <c r="E25" s="704"/>
      <c r="F25" s="704"/>
      <c r="G25" s="704"/>
      <c r="H25" s="704"/>
      <c r="I25" s="396"/>
      <c r="J25" s="698">
        <f t="shared" si="2"/>
        <v>0</v>
      </c>
      <c r="K25" s="766">
        <f t="shared" si="6"/>
        <v>0</v>
      </c>
    </row>
    <row r="26" spans="1:11" s="1306" customFormat="1" ht="12" customHeight="1" x14ac:dyDescent="0.2">
      <c r="A26" s="1305" t="s">
        <v>89</v>
      </c>
      <c r="B26" s="1197" t="s">
        <v>424</v>
      </c>
      <c r="C26" s="1382">
        <f>'KV_9.1.3.sz.mell'!C26</f>
        <v>0</v>
      </c>
      <c r="D26" s="704"/>
      <c r="E26" s="704"/>
      <c r="F26" s="704"/>
      <c r="G26" s="704"/>
      <c r="H26" s="704"/>
      <c r="I26" s="396"/>
      <c r="J26" s="698">
        <f t="shared" si="2"/>
        <v>0</v>
      </c>
      <c r="K26" s="766">
        <f t="shared" si="6"/>
        <v>0</v>
      </c>
    </row>
    <row r="27" spans="1:11" s="1306" customFormat="1" ht="12" customHeight="1" x14ac:dyDescent="0.2">
      <c r="A27" s="1305" t="s">
        <v>170</v>
      </c>
      <c r="B27" s="1197" t="s">
        <v>264</v>
      </c>
      <c r="C27" s="1382">
        <f>'KV_9.1.3.sz.mell'!C27</f>
        <v>0</v>
      </c>
      <c r="D27" s="704"/>
      <c r="E27" s="704"/>
      <c r="F27" s="704"/>
      <c r="G27" s="704"/>
      <c r="H27" s="704"/>
      <c r="I27" s="396"/>
      <c r="J27" s="698">
        <f t="shared" si="2"/>
        <v>0</v>
      </c>
      <c r="K27" s="766">
        <f t="shared" si="6"/>
        <v>0</v>
      </c>
    </row>
    <row r="28" spans="1:11" s="1306" customFormat="1" ht="12" customHeight="1" thickBot="1" x14ac:dyDescent="0.25">
      <c r="A28" s="1307" t="s">
        <v>171</v>
      </c>
      <c r="B28" s="1202" t="s">
        <v>265</v>
      </c>
      <c r="C28" s="1383">
        <f>'KV_9.1.3.sz.mell'!C28</f>
        <v>0</v>
      </c>
      <c r="D28" s="705"/>
      <c r="E28" s="705"/>
      <c r="F28" s="705"/>
      <c r="G28" s="705"/>
      <c r="H28" s="705"/>
      <c r="I28" s="398"/>
      <c r="J28" s="700">
        <f t="shared" si="2"/>
        <v>0</v>
      </c>
      <c r="K28" s="767">
        <f t="shared" si="6"/>
        <v>0</v>
      </c>
    </row>
    <row r="29" spans="1:11" s="1306" customFormat="1" ht="12" customHeight="1" thickBot="1" x14ac:dyDescent="0.3">
      <c r="A29" s="1220" t="s">
        <v>172</v>
      </c>
      <c r="B29" s="1193" t="s">
        <v>559</v>
      </c>
      <c r="C29" s="402">
        <f>'KV_9.1.3.sz.mell'!C29</f>
        <v>0</v>
      </c>
      <c r="D29" s="402">
        <f t="shared" ref="D29:K29" si="7">+D30+D31+D32+D33+D34+D35+D36</f>
        <v>0</v>
      </c>
      <c r="E29" s="402">
        <f t="shared" si="7"/>
        <v>0</v>
      </c>
      <c r="F29" s="402">
        <f t="shared" si="7"/>
        <v>0</v>
      </c>
      <c r="G29" s="402">
        <f t="shared" si="7"/>
        <v>0</v>
      </c>
      <c r="H29" s="402">
        <f t="shared" si="7"/>
        <v>0</v>
      </c>
      <c r="I29" s="402">
        <f t="shared" si="7"/>
        <v>0</v>
      </c>
      <c r="J29" s="402">
        <f t="shared" si="7"/>
        <v>0</v>
      </c>
      <c r="K29" s="302">
        <f t="shared" si="7"/>
        <v>0</v>
      </c>
    </row>
    <row r="30" spans="1:11" s="1306" customFormat="1" ht="12" customHeight="1" x14ac:dyDescent="0.2">
      <c r="A30" s="1304" t="s">
        <v>267</v>
      </c>
      <c r="B30" s="1195" t="s">
        <v>554</v>
      </c>
      <c r="C30" s="680">
        <f>'KV_9.1.3.sz.mell'!C30</f>
        <v>0</v>
      </c>
      <c r="D30" s="397"/>
      <c r="E30" s="397"/>
      <c r="F30" s="397"/>
      <c r="G30" s="397"/>
      <c r="H30" s="397"/>
      <c r="I30" s="397"/>
      <c r="J30" s="680">
        <f t="shared" si="2"/>
        <v>0</v>
      </c>
      <c r="K30" s="408">
        <f t="shared" ref="K30:K36" si="8">C30+J30</f>
        <v>0</v>
      </c>
    </row>
    <row r="31" spans="1:11" s="1306" customFormat="1" ht="12" customHeight="1" x14ac:dyDescent="0.2">
      <c r="A31" s="1305" t="s">
        <v>268</v>
      </c>
      <c r="B31" s="1197" t="s">
        <v>555</v>
      </c>
      <c r="C31" s="698">
        <f>'KV_9.1.3.sz.mell'!C31</f>
        <v>0</v>
      </c>
      <c r="D31" s="396"/>
      <c r="E31" s="396"/>
      <c r="F31" s="396"/>
      <c r="G31" s="396"/>
      <c r="H31" s="396"/>
      <c r="I31" s="396"/>
      <c r="J31" s="698">
        <f t="shared" si="2"/>
        <v>0</v>
      </c>
      <c r="K31" s="766">
        <f t="shared" si="8"/>
        <v>0</v>
      </c>
    </row>
    <row r="32" spans="1:11" s="1306" customFormat="1" ht="12" customHeight="1" x14ac:dyDescent="0.2">
      <c r="A32" s="1305" t="s">
        <v>269</v>
      </c>
      <c r="B32" s="1197" t="s">
        <v>556</v>
      </c>
      <c r="C32" s="698">
        <f>'KV_9.1.3.sz.mell'!C32</f>
        <v>0</v>
      </c>
      <c r="D32" s="396"/>
      <c r="E32" s="396"/>
      <c r="F32" s="396"/>
      <c r="G32" s="396"/>
      <c r="H32" s="396"/>
      <c r="I32" s="396"/>
      <c r="J32" s="698">
        <f t="shared" si="2"/>
        <v>0</v>
      </c>
      <c r="K32" s="766">
        <f t="shared" si="8"/>
        <v>0</v>
      </c>
    </row>
    <row r="33" spans="1:11" s="1306" customFormat="1" ht="12" customHeight="1" x14ac:dyDescent="0.2">
      <c r="A33" s="1305" t="s">
        <v>270</v>
      </c>
      <c r="B33" s="1197" t="s">
        <v>557</v>
      </c>
      <c r="C33" s="698">
        <f>'KV_9.1.3.sz.mell'!C33</f>
        <v>0</v>
      </c>
      <c r="D33" s="396"/>
      <c r="E33" s="396"/>
      <c r="F33" s="396"/>
      <c r="G33" s="396"/>
      <c r="H33" s="396"/>
      <c r="I33" s="396"/>
      <c r="J33" s="698">
        <f t="shared" si="2"/>
        <v>0</v>
      </c>
      <c r="K33" s="766">
        <f t="shared" si="8"/>
        <v>0</v>
      </c>
    </row>
    <row r="34" spans="1:11" s="1306" customFormat="1" ht="12" customHeight="1" x14ac:dyDescent="0.2">
      <c r="A34" s="1305" t="s">
        <v>551</v>
      </c>
      <c r="B34" s="1197" t="s">
        <v>271</v>
      </c>
      <c r="C34" s="698">
        <f>'KV_9.1.3.sz.mell'!C34</f>
        <v>0</v>
      </c>
      <c r="D34" s="396"/>
      <c r="E34" s="396"/>
      <c r="F34" s="396"/>
      <c r="G34" s="396"/>
      <c r="H34" s="396"/>
      <c r="I34" s="396"/>
      <c r="J34" s="698">
        <f t="shared" si="2"/>
        <v>0</v>
      </c>
      <c r="K34" s="766">
        <f t="shared" si="8"/>
        <v>0</v>
      </c>
    </row>
    <row r="35" spans="1:11" s="1306" customFormat="1" ht="12" customHeight="1" x14ac:dyDescent="0.2">
      <c r="A35" s="1305" t="s">
        <v>552</v>
      </c>
      <c r="B35" s="1197" t="s">
        <v>272</v>
      </c>
      <c r="C35" s="698">
        <f>'KV_9.1.3.sz.mell'!C35</f>
        <v>0</v>
      </c>
      <c r="D35" s="396"/>
      <c r="E35" s="396"/>
      <c r="F35" s="396"/>
      <c r="G35" s="396"/>
      <c r="H35" s="396"/>
      <c r="I35" s="396"/>
      <c r="J35" s="698">
        <f t="shared" si="2"/>
        <v>0</v>
      </c>
      <c r="K35" s="766">
        <f t="shared" si="8"/>
        <v>0</v>
      </c>
    </row>
    <row r="36" spans="1:11" s="1306" customFormat="1" ht="12" customHeight="1" thickBot="1" x14ac:dyDescent="0.25">
      <c r="A36" s="1307" t="s">
        <v>553</v>
      </c>
      <c r="B36" s="1202" t="s">
        <v>273</v>
      </c>
      <c r="C36" s="700">
        <f>'KV_9.1.3.sz.mell'!C36</f>
        <v>0</v>
      </c>
      <c r="D36" s="398"/>
      <c r="E36" s="398"/>
      <c r="F36" s="398"/>
      <c r="G36" s="398"/>
      <c r="H36" s="398"/>
      <c r="I36" s="398"/>
      <c r="J36" s="700">
        <f t="shared" si="2"/>
        <v>0</v>
      </c>
      <c r="K36" s="767">
        <f t="shared" si="8"/>
        <v>0</v>
      </c>
    </row>
    <row r="37" spans="1:11" s="1306" customFormat="1" ht="12" customHeight="1" thickBot="1" x14ac:dyDescent="0.3">
      <c r="A37" s="1220" t="s">
        <v>22</v>
      </c>
      <c r="B37" s="1193" t="s">
        <v>433</v>
      </c>
      <c r="C37" s="706">
        <f>'KV_9.1.3.sz.mell'!C37</f>
        <v>0</v>
      </c>
      <c r="D37" s="706">
        <f t="shared" ref="D37:K37" si="9">SUM(D38:D48)</f>
        <v>0</v>
      </c>
      <c r="E37" s="706">
        <f t="shared" si="9"/>
        <v>0</v>
      </c>
      <c r="F37" s="706">
        <f t="shared" si="9"/>
        <v>0</v>
      </c>
      <c r="G37" s="706">
        <f t="shared" si="9"/>
        <v>0</v>
      </c>
      <c r="H37" s="706">
        <f t="shared" si="9"/>
        <v>0</v>
      </c>
      <c r="I37" s="395">
        <f t="shared" si="9"/>
        <v>0</v>
      </c>
      <c r="J37" s="395">
        <f t="shared" si="9"/>
        <v>0</v>
      </c>
      <c r="K37" s="296">
        <f t="shared" si="9"/>
        <v>0</v>
      </c>
    </row>
    <row r="38" spans="1:11" s="1306" customFormat="1" ht="12" customHeight="1" x14ac:dyDescent="0.2">
      <c r="A38" s="1304" t="s">
        <v>90</v>
      </c>
      <c r="B38" s="1195" t="s">
        <v>276</v>
      </c>
      <c r="C38" s="1381">
        <f>'KV_9.1.3.sz.mell'!C38</f>
        <v>0</v>
      </c>
      <c r="D38" s="703"/>
      <c r="E38" s="703"/>
      <c r="F38" s="703"/>
      <c r="G38" s="703"/>
      <c r="H38" s="703"/>
      <c r="I38" s="397"/>
      <c r="J38" s="680">
        <f t="shared" si="2"/>
        <v>0</v>
      </c>
      <c r="K38" s="408">
        <f t="shared" ref="K38:K48" si="10">C38+J38</f>
        <v>0</v>
      </c>
    </row>
    <row r="39" spans="1:11" s="1306" customFormat="1" ht="12" customHeight="1" x14ac:dyDescent="0.2">
      <c r="A39" s="1305" t="s">
        <v>91</v>
      </c>
      <c r="B39" s="1197" t="s">
        <v>277</v>
      </c>
      <c r="C39" s="1382">
        <f>'KV_9.1.3.sz.mell'!C39</f>
        <v>0</v>
      </c>
      <c r="D39" s="704"/>
      <c r="E39" s="704"/>
      <c r="F39" s="704"/>
      <c r="G39" s="704"/>
      <c r="H39" s="704"/>
      <c r="I39" s="396"/>
      <c r="J39" s="698">
        <f t="shared" si="2"/>
        <v>0</v>
      </c>
      <c r="K39" s="766">
        <f t="shared" si="10"/>
        <v>0</v>
      </c>
    </row>
    <row r="40" spans="1:11" s="1306" customFormat="1" ht="12" customHeight="1" x14ac:dyDescent="0.2">
      <c r="A40" s="1305" t="s">
        <v>92</v>
      </c>
      <c r="B40" s="1197" t="s">
        <v>278</v>
      </c>
      <c r="C40" s="1382">
        <f>'KV_9.1.3.sz.mell'!C40</f>
        <v>0</v>
      </c>
      <c r="D40" s="704"/>
      <c r="E40" s="704"/>
      <c r="F40" s="704"/>
      <c r="G40" s="704"/>
      <c r="H40" s="704"/>
      <c r="I40" s="396"/>
      <c r="J40" s="698">
        <f t="shared" si="2"/>
        <v>0</v>
      </c>
      <c r="K40" s="766">
        <f t="shared" si="10"/>
        <v>0</v>
      </c>
    </row>
    <row r="41" spans="1:11" s="1306" customFormat="1" ht="12" customHeight="1" x14ac:dyDescent="0.2">
      <c r="A41" s="1305" t="s">
        <v>174</v>
      </c>
      <c r="B41" s="1197" t="s">
        <v>279</v>
      </c>
      <c r="C41" s="1382">
        <f>'KV_9.1.3.sz.mell'!C41</f>
        <v>0</v>
      </c>
      <c r="D41" s="704"/>
      <c r="E41" s="704"/>
      <c r="F41" s="704"/>
      <c r="G41" s="704"/>
      <c r="H41" s="704"/>
      <c r="I41" s="396"/>
      <c r="J41" s="698">
        <f t="shared" si="2"/>
        <v>0</v>
      </c>
      <c r="K41" s="766">
        <f t="shared" si="10"/>
        <v>0</v>
      </c>
    </row>
    <row r="42" spans="1:11" s="1306" customFormat="1" ht="12" customHeight="1" x14ac:dyDescent="0.2">
      <c r="A42" s="1305" t="s">
        <v>175</v>
      </c>
      <c r="B42" s="1197" t="s">
        <v>280</v>
      </c>
      <c r="C42" s="1382">
        <f>'KV_9.1.3.sz.mell'!C42</f>
        <v>0</v>
      </c>
      <c r="D42" s="704"/>
      <c r="E42" s="704"/>
      <c r="F42" s="704"/>
      <c r="G42" s="704"/>
      <c r="H42" s="704"/>
      <c r="I42" s="396"/>
      <c r="J42" s="698">
        <f t="shared" si="2"/>
        <v>0</v>
      </c>
      <c r="K42" s="766">
        <f t="shared" si="10"/>
        <v>0</v>
      </c>
    </row>
    <row r="43" spans="1:11" s="1306" customFormat="1" ht="12" customHeight="1" x14ac:dyDescent="0.2">
      <c r="A43" s="1305" t="s">
        <v>176</v>
      </c>
      <c r="B43" s="1197" t="s">
        <v>281</v>
      </c>
      <c r="C43" s="1382">
        <f>'KV_9.1.3.sz.mell'!C43</f>
        <v>0</v>
      </c>
      <c r="D43" s="704"/>
      <c r="E43" s="704"/>
      <c r="F43" s="704"/>
      <c r="G43" s="704"/>
      <c r="H43" s="704"/>
      <c r="I43" s="396"/>
      <c r="J43" s="698">
        <f t="shared" si="2"/>
        <v>0</v>
      </c>
      <c r="K43" s="766">
        <f t="shared" si="10"/>
        <v>0</v>
      </c>
    </row>
    <row r="44" spans="1:11" s="1306" customFormat="1" ht="12" customHeight="1" x14ac:dyDescent="0.2">
      <c r="A44" s="1305" t="s">
        <v>177</v>
      </c>
      <c r="B44" s="1197" t="s">
        <v>282</v>
      </c>
      <c r="C44" s="1382">
        <f>'KV_9.1.3.sz.mell'!C44</f>
        <v>0</v>
      </c>
      <c r="D44" s="704"/>
      <c r="E44" s="704"/>
      <c r="F44" s="704"/>
      <c r="G44" s="704"/>
      <c r="H44" s="704"/>
      <c r="I44" s="396"/>
      <c r="J44" s="698">
        <f t="shared" si="2"/>
        <v>0</v>
      </c>
      <c r="K44" s="766">
        <f t="shared" si="10"/>
        <v>0</v>
      </c>
    </row>
    <row r="45" spans="1:11" s="1306" customFormat="1" ht="12" customHeight="1" x14ac:dyDescent="0.2">
      <c r="A45" s="1305" t="s">
        <v>178</v>
      </c>
      <c r="B45" s="1197" t="s">
        <v>283</v>
      </c>
      <c r="C45" s="1382">
        <f>'KV_9.1.3.sz.mell'!C45</f>
        <v>0</v>
      </c>
      <c r="D45" s="704"/>
      <c r="E45" s="704"/>
      <c r="F45" s="704"/>
      <c r="G45" s="704"/>
      <c r="H45" s="704"/>
      <c r="I45" s="396"/>
      <c r="J45" s="698">
        <f t="shared" si="2"/>
        <v>0</v>
      </c>
      <c r="K45" s="766">
        <f t="shared" si="10"/>
        <v>0</v>
      </c>
    </row>
    <row r="46" spans="1:11" s="1306" customFormat="1" ht="12" customHeight="1" x14ac:dyDescent="0.2">
      <c r="A46" s="1305" t="s">
        <v>274</v>
      </c>
      <c r="B46" s="1197" t="s">
        <v>284</v>
      </c>
      <c r="C46" s="1390">
        <f>'KV_9.1.3.sz.mell'!C46</f>
        <v>0</v>
      </c>
      <c r="D46" s="768"/>
      <c r="E46" s="768"/>
      <c r="F46" s="768"/>
      <c r="G46" s="768"/>
      <c r="H46" s="768"/>
      <c r="I46" s="399"/>
      <c r="J46" s="691">
        <f t="shared" si="2"/>
        <v>0</v>
      </c>
      <c r="K46" s="769">
        <f t="shared" si="10"/>
        <v>0</v>
      </c>
    </row>
    <row r="47" spans="1:11" s="1306" customFormat="1" ht="12" customHeight="1" x14ac:dyDescent="0.2">
      <c r="A47" s="1307" t="s">
        <v>275</v>
      </c>
      <c r="B47" s="1202" t="s">
        <v>435</v>
      </c>
      <c r="C47" s="1391">
        <f>'KV_9.1.3.sz.mell'!C47</f>
        <v>0</v>
      </c>
      <c r="D47" s="770"/>
      <c r="E47" s="770"/>
      <c r="F47" s="770"/>
      <c r="G47" s="770"/>
      <c r="H47" s="770"/>
      <c r="I47" s="400"/>
      <c r="J47" s="771">
        <f t="shared" si="2"/>
        <v>0</v>
      </c>
      <c r="K47" s="772">
        <f t="shared" si="10"/>
        <v>0</v>
      </c>
    </row>
    <row r="48" spans="1:11" s="1306" customFormat="1" ht="12" customHeight="1" thickBot="1" x14ac:dyDescent="0.25">
      <c r="A48" s="1307" t="s">
        <v>434</v>
      </c>
      <c r="B48" s="1202" t="s">
        <v>285</v>
      </c>
      <c r="C48" s="1391">
        <f>'KV_9.1.3.sz.mell'!C48</f>
        <v>0</v>
      </c>
      <c r="D48" s="770"/>
      <c r="E48" s="770"/>
      <c r="F48" s="770"/>
      <c r="G48" s="770"/>
      <c r="H48" s="770"/>
      <c r="I48" s="400"/>
      <c r="J48" s="771">
        <f t="shared" si="2"/>
        <v>0</v>
      </c>
      <c r="K48" s="772">
        <f t="shared" si="10"/>
        <v>0</v>
      </c>
    </row>
    <row r="49" spans="1:11" s="1306" customFormat="1" ht="12" customHeight="1" thickBot="1" x14ac:dyDescent="0.3">
      <c r="A49" s="1220" t="s">
        <v>23</v>
      </c>
      <c r="B49" s="1193" t="s">
        <v>286</v>
      </c>
      <c r="C49" s="706">
        <f>'KV_9.1.3.sz.mell'!C49</f>
        <v>0</v>
      </c>
      <c r="D49" s="706">
        <f t="shared" ref="D49:K49" si="11">SUM(D50:D54)</f>
        <v>0</v>
      </c>
      <c r="E49" s="706">
        <f t="shared" si="11"/>
        <v>0</v>
      </c>
      <c r="F49" s="706">
        <f t="shared" si="11"/>
        <v>0</v>
      </c>
      <c r="G49" s="706">
        <f t="shared" si="11"/>
        <v>0</v>
      </c>
      <c r="H49" s="706">
        <f t="shared" si="11"/>
        <v>0</v>
      </c>
      <c r="I49" s="395">
        <f t="shared" si="11"/>
        <v>0</v>
      </c>
      <c r="J49" s="395">
        <f t="shared" si="11"/>
        <v>0</v>
      </c>
      <c r="K49" s="296">
        <f t="shared" si="11"/>
        <v>0</v>
      </c>
    </row>
    <row r="50" spans="1:11" s="1306" customFormat="1" ht="12" customHeight="1" x14ac:dyDescent="0.2">
      <c r="A50" s="1304" t="s">
        <v>93</v>
      </c>
      <c r="B50" s="1195" t="s">
        <v>290</v>
      </c>
      <c r="C50" s="1392">
        <f>'KV_9.1.3.sz.mell'!C50</f>
        <v>0</v>
      </c>
      <c r="D50" s="773"/>
      <c r="E50" s="773"/>
      <c r="F50" s="773"/>
      <c r="G50" s="773"/>
      <c r="H50" s="773"/>
      <c r="I50" s="459"/>
      <c r="J50" s="684">
        <f t="shared" si="2"/>
        <v>0</v>
      </c>
      <c r="K50" s="774">
        <f>C50+J50</f>
        <v>0</v>
      </c>
    </row>
    <row r="51" spans="1:11" s="1306" customFormat="1" ht="12" customHeight="1" x14ac:dyDescent="0.2">
      <c r="A51" s="1305" t="s">
        <v>94</v>
      </c>
      <c r="B51" s="1197" t="s">
        <v>291</v>
      </c>
      <c r="C51" s="1390">
        <f>'KV_9.1.3.sz.mell'!C51</f>
        <v>0</v>
      </c>
      <c r="D51" s="768"/>
      <c r="E51" s="768"/>
      <c r="F51" s="768"/>
      <c r="G51" s="768"/>
      <c r="H51" s="768"/>
      <c r="I51" s="399"/>
      <c r="J51" s="691">
        <f t="shared" si="2"/>
        <v>0</v>
      </c>
      <c r="K51" s="769">
        <f>C51+J51</f>
        <v>0</v>
      </c>
    </row>
    <row r="52" spans="1:11" s="1306" customFormat="1" ht="12" customHeight="1" x14ac:dyDescent="0.2">
      <c r="A52" s="1305" t="s">
        <v>287</v>
      </c>
      <c r="B52" s="1197" t="s">
        <v>292</v>
      </c>
      <c r="C52" s="1390">
        <f>'KV_9.1.3.sz.mell'!C52</f>
        <v>0</v>
      </c>
      <c r="D52" s="768"/>
      <c r="E52" s="768"/>
      <c r="F52" s="768"/>
      <c r="G52" s="768"/>
      <c r="H52" s="768"/>
      <c r="I52" s="399"/>
      <c r="J52" s="691">
        <f t="shared" si="2"/>
        <v>0</v>
      </c>
      <c r="K52" s="769">
        <f>C52+J52</f>
        <v>0</v>
      </c>
    </row>
    <row r="53" spans="1:11" s="1306" customFormat="1" ht="12" customHeight="1" x14ac:dyDescent="0.2">
      <c r="A53" s="1305" t="s">
        <v>288</v>
      </c>
      <c r="B53" s="1197" t="s">
        <v>293</v>
      </c>
      <c r="C53" s="1390">
        <f>'KV_9.1.3.sz.mell'!C53</f>
        <v>0</v>
      </c>
      <c r="D53" s="768"/>
      <c r="E53" s="768"/>
      <c r="F53" s="768"/>
      <c r="G53" s="768"/>
      <c r="H53" s="768"/>
      <c r="I53" s="399"/>
      <c r="J53" s="691">
        <f t="shared" si="2"/>
        <v>0</v>
      </c>
      <c r="K53" s="769">
        <f>C53+J53</f>
        <v>0</v>
      </c>
    </row>
    <row r="54" spans="1:11" s="1306" customFormat="1" ht="12" customHeight="1" thickBot="1" x14ac:dyDescent="0.25">
      <c r="A54" s="1308" t="s">
        <v>289</v>
      </c>
      <c r="B54" s="1309" t="s">
        <v>294</v>
      </c>
      <c r="C54" s="1393">
        <f>'KV_9.1.3.sz.mell'!C54</f>
        <v>0</v>
      </c>
      <c r="D54" s="775"/>
      <c r="E54" s="775"/>
      <c r="F54" s="775"/>
      <c r="G54" s="775"/>
      <c r="H54" s="775"/>
      <c r="I54" s="687"/>
      <c r="J54" s="688">
        <f t="shared" si="2"/>
        <v>0</v>
      </c>
      <c r="K54" s="776">
        <f>C54+J54</f>
        <v>0</v>
      </c>
    </row>
    <row r="55" spans="1:11" s="1306" customFormat="1" ht="12" customHeight="1" thickBot="1" x14ac:dyDescent="0.3">
      <c r="A55" s="1220" t="s">
        <v>179</v>
      </c>
      <c r="B55" s="1193" t="s">
        <v>295</v>
      </c>
      <c r="C55" s="706">
        <f>'KV_9.1.3.sz.mell'!C55</f>
        <v>0</v>
      </c>
      <c r="D55" s="706">
        <f t="shared" ref="D55:K55" si="12">SUM(D56:D58)</f>
        <v>0</v>
      </c>
      <c r="E55" s="706">
        <f t="shared" si="12"/>
        <v>0</v>
      </c>
      <c r="F55" s="706">
        <f t="shared" si="12"/>
        <v>0</v>
      </c>
      <c r="G55" s="706">
        <f t="shared" si="12"/>
        <v>0</v>
      </c>
      <c r="H55" s="706">
        <f t="shared" si="12"/>
        <v>0</v>
      </c>
      <c r="I55" s="395">
        <f t="shared" si="12"/>
        <v>0</v>
      </c>
      <c r="J55" s="395">
        <f t="shared" si="12"/>
        <v>0</v>
      </c>
      <c r="K55" s="296">
        <f t="shared" si="12"/>
        <v>0</v>
      </c>
    </row>
    <row r="56" spans="1:11" s="1306" customFormat="1" ht="12" customHeight="1" x14ac:dyDescent="0.2">
      <c r="A56" s="1304" t="s">
        <v>95</v>
      </c>
      <c r="B56" s="1195" t="s">
        <v>296</v>
      </c>
      <c r="C56" s="1381">
        <f>'KV_9.1.3.sz.mell'!C56</f>
        <v>0</v>
      </c>
      <c r="D56" s="703"/>
      <c r="E56" s="703"/>
      <c r="F56" s="703"/>
      <c r="G56" s="703"/>
      <c r="H56" s="703"/>
      <c r="I56" s="397"/>
      <c r="J56" s="680">
        <f t="shared" si="2"/>
        <v>0</v>
      </c>
      <c r="K56" s="408">
        <f>C56+J56</f>
        <v>0</v>
      </c>
    </row>
    <row r="57" spans="1:11" s="1306" customFormat="1" ht="12" customHeight="1" x14ac:dyDescent="0.2">
      <c r="A57" s="1305" t="s">
        <v>96</v>
      </c>
      <c r="B57" s="1197" t="s">
        <v>425</v>
      </c>
      <c r="C57" s="1382">
        <f>'KV_9.1.3.sz.mell'!C57</f>
        <v>0</v>
      </c>
      <c r="D57" s="704"/>
      <c r="E57" s="704"/>
      <c r="F57" s="704"/>
      <c r="G57" s="704"/>
      <c r="H57" s="704"/>
      <c r="I57" s="396"/>
      <c r="J57" s="698">
        <f t="shared" si="2"/>
        <v>0</v>
      </c>
      <c r="K57" s="766">
        <f>C57+J57</f>
        <v>0</v>
      </c>
    </row>
    <row r="58" spans="1:11" s="1306" customFormat="1" ht="12" customHeight="1" x14ac:dyDescent="0.2">
      <c r="A58" s="1305" t="s">
        <v>299</v>
      </c>
      <c r="B58" s="1197" t="s">
        <v>297</v>
      </c>
      <c r="C58" s="1382">
        <f>'KV_9.1.3.sz.mell'!C58</f>
        <v>0</v>
      </c>
      <c r="D58" s="704"/>
      <c r="E58" s="704"/>
      <c r="F58" s="704"/>
      <c r="G58" s="704"/>
      <c r="H58" s="704"/>
      <c r="I58" s="396"/>
      <c r="J58" s="698">
        <f t="shared" si="2"/>
        <v>0</v>
      </c>
      <c r="K58" s="766">
        <f>C58+J58</f>
        <v>0</v>
      </c>
    </row>
    <row r="59" spans="1:11" s="1306" customFormat="1" ht="12" customHeight="1" thickBot="1" x14ac:dyDescent="0.25">
      <c r="A59" s="1307" t="s">
        <v>300</v>
      </c>
      <c r="B59" s="1202" t="s">
        <v>298</v>
      </c>
      <c r="C59" s="1383">
        <f>'KV_9.1.3.sz.mell'!C59</f>
        <v>0</v>
      </c>
      <c r="D59" s="705"/>
      <c r="E59" s="705"/>
      <c r="F59" s="705"/>
      <c r="G59" s="705"/>
      <c r="H59" s="705"/>
      <c r="I59" s="398"/>
      <c r="J59" s="700">
        <f t="shared" si="2"/>
        <v>0</v>
      </c>
      <c r="K59" s="767">
        <f>C59+J59</f>
        <v>0</v>
      </c>
    </row>
    <row r="60" spans="1:11" s="1306" customFormat="1" ht="12" customHeight="1" thickBot="1" x14ac:dyDescent="0.3">
      <c r="A60" s="1220" t="s">
        <v>25</v>
      </c>
      <c r="B60" s="1201" t="s">
        <v>301</v>
      </c>
      <c r="C60" s="706">
        <f>'KV_9.1.3.sz.mell'!C60</f>
        <v>0</v>
      </c>
      <c r="D60" s="706">
        <f t="shared" ref="D60:K60" si="13">SUM(D61:D63)</f>
        <v>0</v>
      </c>
      <c r="E60" s="706">
        <f t="shared" si="13"/>
        <v>0</v>
      </c>
      <c r="F60" s="706">
        <f t="shared" si="13"/>
        <v>0</v>
      </c>
      <c r="G60" s="706">
        <f t="shared" si="13"/>
        <v>0</v>
      </c>
      <c r="H60" s="706">
        <f t="shared" si="13"/>
        <v>0</v>
      </c>
      <c r="I60" s="395">
        <f t="shared" si="13"/>
        <v>0</v>
      </c>
      <c r="J60" s="395">
        <f t="shared" si="13"/>
        <v>0</v>
      </c>
      <c r="K60" s="296">
        <f t="shared" si="13"/>
        <v>0</v>
      </c>
    </row>
    <row r="61" spans="1:11" s="1306" customFormat="1" ht="12" customHeight="1" x14ac:dyDescent="0.2">
      <c r="A61" s="1304" t="s">
        <v>180</v>
      </c>
      <c r="B61" s="1195" t="s">
        <v>303</v>
      </c>
      <c r="C61" s="1390">
        <f>'KV_9.1.3.sz.mell'!C61</f>
        <v>0</v>
      </c>
      <c r="D61" s="768"/>
      <c r="E61" s="768"/>
      <c r="F61" s="768"/>
      <c r="G61" s="768"/>
      <c r="H61" s="768"/>
      <c r="I61" s="399"/>
      <c r="J61" s="691">
        <f t="shared" si="2"/>
        <v>0</v>
      </c>
      <c r="K61" s="769">
        <f>C61+J61</f>
        <v>0</v>
      </c>
    </row>
    <row r="62" spans="1:11" s="1306" customFormat="1" ht="12" customHeight="1" x14ac:dyDescent="0.2">
      <c r="A62" s="1305" t="s">
        <v>181</v>
      </c>
      <c r="B62" s="1197" t="s">
        <v>426</v>
      </c>
      <c r="C62" s="1390">
        <f>'KV_9.1.3.sz.mell'!C62</f>
        <v>0</v>
      </c>
      <c r="D62" s="768"/>
      <c r="E62" s="768"/>
      <c r="F62" s="768"/>
      <c r="G62" s="768"/>
      <c r="H62" s="768"/>
      <c r="I62" s="399"/>
      <c r="J62" s="691">
        <f t="shared" si="2"/>
        <v>0</v>
      </c>
      <c r="K62" s="769">
        <f>C62+J62</f>
        <v>0</v>
      </c>
    </row>
    <row r="63" spans="1:11" s="1306" customFormat="1" ht="12" customHeight="1" x14ac:dyDescent="0.2">
      <c r="A63" s="1305" t="s">
        <v>230</v>
      </c>
      <c r="B63" s="1197" t="s">
        <v>304</v>
      </c>
      <c r="C63" s="1390">
        <f>'KV_9.1.3.sz.mell'!C63</f>
        <v>0</v>
      </c>
      <c r="D63" s="768"/>
      <c r="E63" s="768"/>
      <c r="F63" s="768"/>
      <c r="G63" s="768"/>
      <c r="H63" s="768"/>
      <c r="I63" s="399"/>
      <c r="J63" s="691">
        <f t="shared" si="2"/>
        <v>0</v>
      </c>
      <c r="K63" s="769">
        <f>C63+J63</f>
        <v>0</v>
      </c>
    </row>
    <row r="64" spans="1:11" s="1306" customFormat="1" ht="12" customHeight="1" thickBot="1" x14ac:dyDescent="0.25">
      <c r="A64" s="1307" t="s">
        <v>302</v>
      </c>
      <c r="B64" s="1202" t="s">
        <v>305</v>
      </c>
      <c r="C64" s="1390">
        <f>'KV_9.1.3.sz.mell'!C64</f>
        <v>0</v>
      </c>
      <c r="D64" s="768"/>
      <c r="E64" s="768"/>
      <c r="F64" s="768"/>
      <c r="G64" s="768"/>
      <c r="H64" s="768"/>
      <c r="I64" s="399"/>
      <c r="J64" s="691">
        <f t="shared" si="2"/>
        <v>0</v>
      </c>
      <c r="K64" s="769">
        <f>C64+J64</f>
        <v>0</v>
      </c>
    </row>
    <row r="65" spans="1:11" s="1306" customFormat="1" ht="12" customHeight="1" thickBot="1" x14ac:dyDescent="0.3">
      <c r="A65" s="1220" t="s">
        <v>26</v>
      </c>
      <c r="B65" s="1193" t="s">
        <v>306</v>
      </c>
      <c r="C65" s="707">
        <f>'KV_9.1.3.sz.mell'!C65</f>
        <v>0</v>
      </c>
      <c r="D65" s="707">
        <f t="shared" ref="D65:K65" si="14">+D8+D15+D22+D29+D37+D49+D55+D60</f>
        <v>0</v>
      </c>
      <c r="E65" s="707">
        <f t="shared" si="14"/>
        <v>0</v>
      </c>
      <c r="F65" s="707">
        <f t="shared" si="14"/>
        <v>0</v>
      </c>
      <c r="G65" s="707">
        <f t="shared" si="14"/>
        <v>0</v>
      </c>
      <c r="H65" s="707">
        <f t="shared" si="14"/>
        <v>0</v>
      </c>
      <c r="I65" s="402">
        <f t="shared" si="14"/>
        <v>0</v>
      </c>
      <c r="J65" s="402">
        <f t="shared" si="14"/>
        <v>0</v>
      </c>
      <c r="K65" s="302">
        <f t="shared" si="14"/>
        <v>0</v>
      </c>
    </row>
    <row r="66" spans="1:11" s="1306" customFormat="1" ht="12" customHeight="1" thickBot="1" x14ac:dyDescent="0.25">
      <c r="A66" s="1310" t="s">
        <v>393</v>
      </c>
      <c r="B66" s="1201" t="s">
        <v>308</v>
      </c>
      <c r="C66" s="706">
        <f>'KV_9.1.3.sz.mell'!C66</f>
        <v>0</v>
      </c>
      <c r="D66" s="706">
        <f t="shared" ref="D66:K66" si="15">SUM(D67:D69)</f>
        <v>0</v>
      </c>
      <c r="E66" s="706">
        <f t="shared" si="15"/>
        <v>0</v>
      </c>
      <c r="F66" s="706">
        <f t="shared" si="15"/>
        <v>0</v>
      </c>
      <c r="G66" s="706">
        <f t="shared" si="15"/>
        <v>0</v>
      </c>
      <c r="H66" s="706">
        <f t="shared" si="15"/>
        <v>0</v>
      </c>
      <c r="I66" s="395">
        <f t="shared" si="15"/>
        <v>0</v>
      </c>
      <c r="J66" s="395">
        <f t="shared" si="15"/>
        <v>0</v>
      </c>
      <c r="K66" s="296">
        <f t="shared" si="15"/>
        <v>0</v>
      </c>
    </row>
    <row r="67" spans="1:11" s="1306" customFormat="1" ht="12" customHeight="1" x14ac:dyDescent="0.2">
      <c r="A67" s="1304" t="s">
        <v>336</v>
      </c>
      <c r="B67" s="1195" t="s">
        <v>309</v>
      </c>
      <c r="C67" s="1390">
        <f>'KV_9.1.3.sz.mell'!C67</f>
        <v>0</v>
      </c>
      <c r="D67" s="768"/>
      <c r="E67" s="768"/>
      <c r="F67" s="768"/>
      <c r="G67" s="768"/>
      <c r="H67" s="768"/>
      <c r="I67" s="399"/>
      <c r="J67" s="691">
        <f>D67+E67+F67+G67+H67+I67</f>
        <v>0</v>
      </c>
      <c r="K67" s="769">
        <f>C67+J67</f>
        <v>0</v>
      </c>
    </row>
    <row r="68" spans="1:11" s="1306" customFormat="1" ht="12" customHeight="1" x14ac:dyDescent="0.2">
      <c r="A68" s="1305" t="s">
        <v>345</v>
      </c>
      <c r="B68" s="1197" t="s">
        <v>310</v>
      </c>
      <c r="C68" s="1390">
        <f>'KV_9.1.3.sz.mell'!C68</f>
        <v>0</v>
      </c>
      <c r="D68" s="768"/>
      <c r="E68" s="768"/>
      <c r="F68" s="768"/>
      <c r="G68" s="768"/>
      <c r="H68" s="768"/>
      <c r="I68" s="399"/>
      <c r="J68" s="691">
        <f>D68+E68+F68+G68+H68+I68</f>
        <v>0</v>
      </c>
      <c r="K68" s="769">
        <f>C68+J68</f>
        <v>0</v>
      </c>
    </row>
    <row r="69" spans="1:11" s="1306" customFormat="1" ht="12" customHeight="1" thickBot="1" x14ac:dyDescent="0.25">
      <c r="A69" s="1308" t="s">
        <v>346</v>
      </c>
      <c r="B69" s="1311" t="s">
        <v>311</v>
      </c>
      <c r="C69" s="1393">
        <f>'KV_9.1.3.sz.mell'!C69</f>
        <v>0</v>
      </c>
      <c r="D69" s="775"/>
      <c r="E69" s="775"/>
      <c r="F69" s="775"/>
      <c r="G69" s="775"/>
      <c r="H69" s="775"/>
      <c r="I69" s="687"/>
      <c r="J69" s="688">
        <f>D69+E69+F69+G69+H69+I69</f>
        <v>0</v>
      </c>
      <c r="K69" s="776">
        <f>C69+J69</f>
        <v>0</v>
      </c>
    </row>
    <row r="70" spans="1:11" s="1306" customFormat="1" ht="12" customHeight="1" thickBot="1" x14ac:dyDescent="0.25">
      <c r="A70" s="1310" t="s">
        <v>312</v>
      </c>
      <c r="B70" s="1201" t="s">
        <v>313</v>
      </c>
      <c r="C70" s="395">
        <f>'KV_9.1.3.sz.mell'!C70</f>
        <v>0</v>
      </c>
      <c r="D70" s="395">
        <f t="shared" ref="D70:K70" si="16">SUM(D71:D74)</f>
        <v>0</v>
      </c>
      <c r="E70" s="395">
        <f t="shared" si="16"/>
        <v>0</v>
      </c>
      <c r="F70" s="395">
        <f t="shared" si="16"/>
        <v>0</v>
      </c>
      <c r="G70" s="395">
        <f t="shared" si="16"/>
        <v>0</v>
      </c>
      <c r="H70" s="395">
        <f t="shared" si="16"/>
        <v>0</v>
      </c>
      <c r="I70" s="395">
        <f t="shared" si="16"/>
        <v>0</v>
      </c>
      <c r="J70" s="395">
        <f t="shared" si="16"/>
        <v>0</v>
      </c>
      <c r="K70" s="296">
        <f t="shared" si="16"/>
        <v>0</v>
      </c>
    </row>
    <row r="71" spans="1:11" s="1306" customFormat="1" ht="12" customHeight="1" x14ac:dyDescent="0.2">
      <c r="A71" s="1304" t="s">
        <v>148</v>
      </c>
      <c r="B71" s="1208" t="s">
        <v>314</v>
      </c>
      <c r="C71" s="691">
        <f>'KV_9.1.3.sz.mell'!C71</f>
        <v>0</v>
      </c>
      <c r="D71" s="399"/>
      <c r="E71" s="399"/>
      <c r="F71" s="399"/>
      <c r="G71" s="399"/>
      <c r="H71" s="399"/>
      <c r="I71" s="399"/>
      <c r="J71" s="691">
        <f>D71+E71+F71+G71+H71+I71</f>
        <v>0</v>
      </c>
      <c r="K71" s="769">
        <f>C71+J71</f>
        <v>0</v>
      </c>
    </row>
    <row r="72" spans="1:11" s="1306" customFormat="1" ht="12" customHeight="1" x14ac:dyDescent="0.2">
      <c r="A72" s="1305" t="s">
        <v>149</v>
      </c>
      <c r="B72" s="1208" t="s">
        <v>570</v>
      </c>
      <c r="C72" s="691">
        <f>'KV_9.1.3.sz.mell'!C72</f>
        <v>0</v>
      </c>
      <c r="D72" s="399"/>
      <c r="E72" s="399"/>
      <c r="F72" s="399"/>
      <c r="G72" s="399"/>
      <c r="H72" s="399"/>
      <c r="I72" s="399"/>
      <c r="J72" s="691">
        <f>D72+E72+F72+G72+H72+I72</f>
        <v>0</v>
      </c>
      <c r="K72" s="769">
        <f>C72+J72</f>
        <v>0</v>
      </c>
    </row>
    <row r="73" spans="1:11" s="1306" customFormat="1" ht="12" customHeight="1" x14ac:dyDescent="0.2">
      <c r="A73" s="1305" t="s">
        <v>337</v>
      </c>
      <c r="B73" s="1208" t="s">
        <v>315</v>
      </c>
      <c r="C73" s="691">
        <f>'KV_9.1.3.sz.mell'!C73</f>
        <v>0</v>
      </c>
      <c r="D73" s="399"/>
      <c r="E73" s="399"/>
      <c r="F73" s="399"/>
      <c r="G73" s="399"/>
      <c r="H73" s="399"/>
      <c r="I73" s="399"/>
      <c r="J73" s="691">
        <f>D73+E73+F73+G73+H73+I73</f>
        <v>0</v>
      </c>
      <c r="K73" s="769">
        <f>C73+J73</f>
        <v>0</v>
      </c>
    </row>
    <row r="74" spans="1:11" s="1306" customFormat="1" ht="12" customHeight="1" thickBot="1" x14ac:dyDescent="0.3">
      <c r="A74" s="1307" t="s">
        <v>338</v>
      </c>
      <c r="B74" s="1209" t="s">
        <v>571</v>
      </c>
      <c r="C74" s="691">
        <f>'KV_9.1.3.sz.mell'!C74</f>
        <v>0</v>
      </c>
      <c r="D74" s="399"/>
      <c r="E74" s="399"/>
      <c r="F74" s="399"/>
      <c r="G74" s="399"/>
      <c r="H74" s="399"/>
      <c r="I74" s="399"/>
      <c r="J74" s="691">
        <f>D74+E74+F74+G74+H74+I74</f>
        <v>0</v>
      </c>
      <c r="K74" s="769">
        <f>C74+J74</f>
        <v>0</v>
      </c>
    </row>
    <row r="75" spans="1:11" s="1306" customFormat="1" ht="12" customHeight="1" thickBot="1" x14ac:dyDescent="0.25">
      <c r="A75" s="1310" t="s">
        <v>316</v>
      </c>
      <c r="B75" s="1201" t="s">
        <v>317</v>
      </c>
      <c r="C75" s="395">
        <f>'KV_9.1.3.sz.mell'!C75</f>
        <v>0</v>
      </c>
      <c r="D75" s="395">
        <f t="shared" ref="D75:K75" si="17">SUM(D76:D77)</f>
        <v>0</v>
      </c>
      <c r="E75" s="395">
        <f t="shared" si="17"/>
        <v>0</v>
      </c>
      <c r="F75" s="395">
        <f t="shared" si="17"/>
        <v>0</v>
      </c>
      <c r="G75" s="395">
        <f t="shared" si="17"/>
        <v>0</v>
      </c>
      <c r="H75" s="395">
        <f t="shared" si="17"/>
        <v>0</v>
      </c>
      <c r="I75" s="395">
        <f t="shared" si="17"/>
        <v>0</v>
      </c>
      <c r="J75" s="395">
        <f t="shared" si="17"/>
        <v>0</v>
      </c>
      <c r="K75" s="296">
        <f t="shared" si="17"/>
        <v>0</v>
      </c>
    </row>
    <row r="76" spans="1:11" s="1306" customFormat="1" ht="12" customHeight="1" x14ac:dyDescent="0.2">
      <c r="A76" s="1304" t="s">
        <v>339</v>
      </c>
      <c r="B76" s="1195" t="s">
        <v>318</v>
      </c>
      <c r="C76" s="691">
        <f>'KV_9.1.3.sz.mell'!C76</f>
        <v>0</v>
      </c>
      <c r="D76" s="399"/>
      <c r="E76" s="399"/>
      <c r="F76" s="399"/>
      <c r="G76" s="399"/>
      <c r="H76" s="399"/>
      <c r="I76" s="399"/>
      <c r="J76" s="691">
        <f>D76+E76+F76+G76+H76+I76</f>
        <v>0</v>
      </c>
      <c r="K76" s="769">
        <f>C76+J76</f>
        <v>0</v>
      </c>
    </row>
    <row r="77" spans="1:11" s="1306" customFormat="1" ht="12" customHeight="1" thickBot="1" x14ac:dyDescent="0.25">
      <c r="A77" s="1307" t="s">
        <v>340</v>
      </c>
      <c r="B77" s="1202" t="s">
        <v>319</v>
      </c>
      <c r="C77" s="691">
        <f>'KV_9.1.3.sz.mell'!C77</f>
        <v>0</v>
      </c>
      <c r="D77" s="399"/>
      <c r="E77" s="399"/>
      <c r="F77" s="399"/>
      <c r="G77" s="399"/>
      <c r="H77" s="399"/>
      <c r="I77" s="399"/>
      <c r="J77" s="691">
        <f>D77+E77+F77+G77+H77+I77</f>
        <v>0</v>
      </c>
      <c r="K77" s="769">
        <f>C77+J77</f>
        <v>0</v>
      </c>
    </row>
    <row r="78" spans="1:11" s="73" customFormat="1" ht="12" customHeight="1" thickBot="1" x14ac:dyDescent="0.25">
      <c r="A78" s="1310" t="s">
        <v>320</v>
      </c>
      <c r="B78" s="1201" t="s">
        <v>321</v>
      </c>
      <c r="C78" s="395">
        <f>'KV_9.1.3.sz.mell'!C78</f>
        <v>0</v>
      </c>
      <c r="D78" s="395">
        <f t="shared" ref="D78:K78" si="18">SUM(D79:D81)</f>
        <v>0</v>
      </c>
      <c r="E78" s="395">
        <f t="shared" si="18"/>
        <v>0</v>
      </c>
      <c r="F78" s="395">
        <f t="shared" si="18"/>
        <v>0</v>
      </c>
      <c r="G78" s="395">
        <f t="shared" si="18"/>
        <v>0</v>
      </c>
      <c r="H78" s="395">
        <f t="shared" si="18"/>
        <v>0</v>
      </c>
      <c r="I78" s="395">
        <f t="shared" si="18"/>
        <v>0</v>
      </c>
      <c r="J78" s="395">
        <f t="shared" si="18"/>
        <v>0</v>
      </c>
      <c r="K78" s="296">
        <f t="shared" si="18"/>
        <v>0</v>
      </c>
    </row>
    <row r="79" spans="1:11" s="1306" customFormat="1" ht="12" customHeight="1" x14ac:dyDescent="0.2">
      <c r="A79" s="1304" t="s">
        <v>341</v>
      </c>
      <c r="B79" s="1195" t="s">
        <v>322</v>
      </c>
      <c r="C79" s="691">
        <f>'KV_9.1.3.sz.mell'!C79</f>
        <v>0</v>
      </c>
      <c r="D79" s="399"/>
      <c r="E79" s="399"/>
      <c r="F79" s="399"/>
      <c r="G79" s="399"/>
      <c r="H79" s="399"/>
      <c r="I79" s="399"/>
      <c r="J79" s="691">
        <f>D79+E79+F79+G79+H79+I79</f>
        <v>0</v>
      </c>
      <c r="K79" s="769">
        <f>C79+J79</f>
        <v>0</v>
      </c>
    </row>
    <row r="80" spans="1:11" s="1306" customFormat="1" ht="12" customHeight="1" x14ac:dyDescent="0.2">
      <c r="A80" s="1305" t="s">
        <v>342</v>
      </c>
      <c r="B80" s="1197" t="s">
        <v>323</v>
      </c>
      <c r="C80" s="691">
        <f>'KV_9.1.3.sz.mell'!C80</f>
        <v>0</v>
      </c>
      <c r="D80" s="399"/>
      <c r="E80" s="399"/>
      <c r="F80" s="399"/>
      <c r="G80" s="399"/>
      <c r="H80" s="399"/>
      <c r="I80" s="399"/>
      <c r="J80" s="691">
        <f>D80+E80+F80+G80+H80+I80</f>
        <v>0</v>
      </c>
      <c r="K80" s="769">
        <f>C80+J80</f>
        <v>0</v>
      </c>
    </row>
    <row r="81" spans="1:11" s="1306" customFormat="1" ht="12" customHeight="1" thickBot="1" x14ac:dyDescent="0.3">
      <c r="A81" s="1307" t="s">
        <v>343</v>
      </c>
      <c r="B81" s="1312" t="s">
        <v>738</v>
      </c>
      <c r="C81" s="691">
        <f>'KV_9.1.3.sz.mell'!C81</f>
        <v>0</v>
      </c>
      <c r="D81" s="399"/>
      <c r="E81" s="399"/>
      <c r="F81" s="399"/>
      <c r="G81" s="399"/>
      <c r="H81" s="399"/>
      <c r="I81" s="399"/>
      <c r="J81" s="691">
        <f>D81+E81+F81+G81+H81+I81</f>
        <v>0</v>
      </c>
      <c r="K81" s="769">
        <f>C81+J81</f>
        <v>0</v>
      </c>
    </row>
    <row r="82" spans="1:11" s="1306" customFormat="1" ht="12" customHeight="1" thickBot="1" x14ac:dyDescent="0.25">
      <c r="A82" s="1310" t="s">
        <v>324</v>
      </c>
      <c r="B82" s="1201" t="s">
        <v>344</v>
      </c>
      <c r="C82" s="395">
        <f>'KV_9.1.3.sz.mell'!C82</f>
        <v>0</v>
      </c>
      <c r="D82" s="395">
        <f t="shared" ref="D82:K82" si="19">SUM(D83:D86)</f>
        <v>0</v>
      </c>
      <c r="E82" s="395">
        <f t="shared" si="19"/>
        <v>0</v>
      </c>
      <c r="F82" s="395">
        <f t="shared" si="19"/>
        <v>0</v>
      </c>
      <c r="G82" s="395">
        <f t="shared" si="19"/>
        <v>0</v>
      </c>
      <c r="H82" s="395">
        <f t="shared" si="19"/>
        <v>0</v>
      </c>
      <c r="I82" s="395">
        <f t="shared" si="19"/>
        <v>0</v>
      </c>
      <c r="J82" s="395">
        <f t="shared" si="19"/>
        <v>0</v>
      </c>
      <c r="K82" s="296">
        <f t="shared" si="19"/>
        <v>0</v>
      </c>
    </row>
    <row r="83" spans="1:11" s="1306" customFormat="1" ht="12" customHeight="1" x14ac:dyDescent="0.2">
      <c r="A83" s="1313" t="s">
        <v>325</v>
      </c>
      <c r="B83" s="1195" t="s">
        <v>326</v>
      </c>
      <c r="C83" s="691">
        <f>'KV_9.1.3.sz.mell'!C83</f>
        <v>0</v>
      </c>
      <c r="D83" s="399"/>
      <c r="E83" s="399"/>
      <c r="F83" s="399"/>
      <c r="G83" s="399"/>
      <c r="H83" s="399"/>
      <c r="I83" s="399"/>
      <c r="J83" s="691">
        <f t="shared" ref="J83:J88" si="20">D83+E83+F83+G83+H83+I83</f>
        <v>0</v>
      </c>
      <c r="K83" s="769">
        <f t="shared" ref="K83:K88" si="21">C83+J83</f>
        <v>0</v>
      </c>
    </row>
    <row r="84" spans="1:11" s="1306" customFormat="1" ht="12" customHeight="1" x14ac:dyDescent="0.2">
      <c r="A84" s="1314" t="s">
        <v>327</v>
      </c>
      <c r="B84" s="1197" t="s">
        <v>328</v>
      </c>
      <c r="C84" s="691">
        <f>'KV_9.1.3.sz.mell'!C84</f>
        <v>0</v>
      </c>
      <c r="D84" s="399"/>
      <c r="E84" s="399"/>
      <c r="F84" s="399"/>
      <c r="G84" s="399"/>
      <c r="H84" s="399"/>
      <c r="I84" s="399"/>
      <c r="J84" s="691">
        <f t="shared" si="20"/>
        <v>0</v>
      </c>
      <c r="K84" s="769">
        <f t="shared" si="21"/>
        <v>0</v>
      </c>
    </row>
    <row r="85" spans="1:11" s="1306" customFormat="1" ht="12" customHeight="1" x14ac:dyDescent="0.2">
      <c r="A85" s="1314" t="s">
        <v>329</v>
      </c>
      <c r="B85" s="1197" t="s">
        <v>330</v>
      </c>
      <c r="C85" s="691">
        <f>'KV_9.1.3.sz.mell'!C85</f>
        <v>0</v>
      </c>
      <c r="D85" s="399"/>
      <c r="E85" s="399"/>
      <c r="F85" s="399"/>
      <c r="G85" s="399"/>
      <c r="H85" s="399"/>
      <c r="I85" s="399"/>
      <c r="J85" s="691">
        <f t="shared" si="20"/>
        <v>0</v>
      </c>
      <c r="K85" s="769">
        <f t="shared" si="21"/>
        <v>0</v>
      </c>
    </row>
    <row r="86" spans="1:11" s="73" customFormat="1" ht="12" customHeight="1" thickBot="1" x14ac:dyDescent="0.25">
      <c r="A86" s="1315" t="s">
        <v>331</v>
      </c>
      <c r="B86" s="1202" t="s">
        <v>332</v>
      </c>
      <c r="C86" s="691">
        <f>'KV_9.1.3.sz.mell'!C86</f>
        <v>0</v>
      </c>
      <c r="D86" s="399"/>
      <c r="E86" s="399"/>
      <c r="F86" s="399"/>
      <c r="G86" s="399"/>
      <c r="H86" s="399"/>
      <c r="I86" s="399"/>
      <c r="J86" s="691">
        <f t="shared" si="20"/>
        <v>0</v>
      </c>
      <c r="K86" s="769">
        <f t="shared" si="21"/>
        <v>0</v>
      </c>
    </row>
    <row r="87" spans="1:11" s="73" customFormat="1" ht="12" customHeight="1" thickBot="1" x14ac:dyDescent="0.25">
      <c r="A87" s="1310" t="s">
        <v>333</v>
      </c>
      <c r="B87" s="1201" t="s">
        <v>474</v>
      </c>
      <c r="C87" s="395">
        <f>'KV_9.1.3.sz.mell'!C87</f>
        <v>0</v>
      </c>
      <c r="D87" s="462"/>
      <c r="E87" s="462"/>
      <c r="F87" s="462"/>
      <c r="G87" s="462"/>
      <c r="H87" s="462"/>
      <c r="I87" s="462"/>
      <c r="J87" s="395">
        <f t="shared" si="20"/>
        <v>0</v>
      </c>
      <c r="K87" s="296">
        <f t="shared" si="21"/>
        <v>0</v>
      </c>
    </row>
    <row r="88" spans="1:11" s="73" customFormat="1" ht="12" customHeight="1" thickBot="1" x14ac:dyDescent="0.25">
      <c r="A88" s="1310" t="s">
        <v>506</v>
      </c>
      <c r="B88" s="1201" t="s">
        <v>334</v>
      </c>
      <c r="C88" s="395">
        <f>'KV_9.1.3.sz.mell'!C88</f>
        <v>0</v>
      </c>
      <c r="D88" s="462"/>
      <c r="E88" s="462"/>
      <c r="F88" s="462"/>
      <c r="G88" s="462"/>
      <c r="H88" s="462"/>
      <c r="I88" s="462"/>
      <c r="J88" s="395">
        <f t="shared" si="20"/>
        <v>0</v>
      </c>
      <c r="K88" s="296">
        <f t="shared" si="21"/>
        <v>0</v>
      </c>
    </row>
    <row r="89" spans="1:11" s="73" customFormat="1" ht="12" customHeight="1" thickBot="1" x14ac:dyDescent="0.25">
      <c r="A89" s="1310" t="s">
        <v>507</v>
      </c>
      <c r="B89" s="1201" t="s">
        <v>477</v>
      </c>
      <c r="C89" s="402">
        <f>'KV_9.1.3.sz.mell'!C89</f>
        <v>0</v>
      </c>
      <c r="D89" s="402">
        <f t="shared" ref="D89:K89" si="22">+D66+D70+D75+D78+D82+D88+D87</f>
        <v>0</v>
      </c>
      <c r="E89" s="402">
        <f t="shared" si="22"/>
        <v>0</v>
      </c>
      <c r="F89" s="402">
        <f t="shared" si="22"/>
        <v>0</v>
      </c>
      <c r="G89" s="402">
        <f t="shared" si="22"/>
        <v>0</v>
      </c>
      <c r="H89" s="402">
        <f t="shared" si="22"/>
        <v>0</v>
      </c>
      <c r="I89" s="402">
        <f t="shared" si="22"/>
        <v>0</v>
      </c>
      <c r="J89" s="402">
        <f t="shared" si="22"/>
        <v>0</v>
      </c>
      <c r="K89" s="302">
        <f t="shared" si="22"/>
        <v>0</v>
      </c>
    </row>
    <row r="90" spans="1:11" s="73" customFormat="1" ht="12" customHeight="1" thickBot="1" x14ac:dyDescent="0.25">
      <c r="A90" s="1316" t="s">
        <v>508</v>
      </c>
      <c r="B90" s="1214" t="s">
        <v>509</v>
      </c>
      <c r="C90" s="402">
        <f>'KV_9.1.3.sz.mell'!C90</f>
        <v>0</v>
      </c>
      <c r="D90" s="402">
        <f t="shared" ref="D90:K90" si="23">+D65+D89</f>
        <v>0</v>
      </c>
      <c r="E90" s="402">
        <f t="shared" si="23"/>
        <v>0</v>
      </c>
      <c r="F90" s="402">
        <f t="shared" si="23"/>
        <v>0</v>
      </c>
      <c r="G90" s="402">
        <f t="shared" si="23"/>
        <v>0</v>
      </c>
      <c r="H90" s="402">
        <f t="shared" si="23"/>
        <v>0</v>
      </c>
      <c r="I90" s="402">
        <f t="shared" si="23"/>
        <v>0</v>
      </c>
      <c r="J90" s="402">
        <f t="shared" si="23"/>
        <v>0</v>
      </c>
      <c r="K90" s="302">
        <f t="shared" si="23"/>
        <v>0</v>
      </c>
    </row>
    <row r="91" spans="1:11" s="1306" customFormat="1" ht="15.15" customHeight="1" thickBot="1" x14ac:dyDescent="0.3">
      <c r="A91" s="1317"/>
      <c r="B91" s="1318"/>
      <c r="C91" s="361"/>
      <c r="D91" s="361"/>
      <c r="E91" s="361"/>
      <c r="F91" s="361"/>
      <c r="G91" s="361"/>
    </row>
    <row r="92" spans="1:11" s="1303" customFormat="1" ht="16.5" customHeight="1" thickBot="1" x14ac:dyDescent="0.3">
      <c r="A92" s="1682" t="s">
        <v>56</v>
      </c>
      <c r="B92" s="1683"/>
      <c r="C92" s="1683"/>
      <c r="D92" s="1683"/>
      <c r="E92" s="1683"/>
      <c r="F92" s="1683"/>
      <c r="G92" s="1683"/>
      <c r="H92" s="1683"/>
      <c r="I92" s="1683"/>
      <c r="J92" s="1683"/>
      <c r="K92" s="1684"/>
    </row>
    <row r="93" spans="1:11" s="1319" customFormat="1" ht="12" customHeight="1" thickBot="1" x14ac:dyDescent="0.3">
      <c r="A93" s="1190" t="s">
        <v>18</v>
      </c>
      <c r="B93" s="1222" t="s">
        <v>513</v>
      </c>
      <c r="C93" s="778">
        <f>'KV_9.1.3.sz.mell'!C93</f>
        <v>0</v>
      </c>
      <c r="D93" s="778">
        <f t="shared" ref="D93:K93" si="24">+D94+D95+D96+D97+D98+D111</f>
        <v>0</v>
      </c>
      <c r="E93" s="778">
        <f t="shared" si="24"/>
        <v>0</v>
      </c>
      <c r="F93" s="778">
        <f t="shared" si="24"/>
        <v>0</v>
      </c>
      <c r="G93" s="778">
        <f t="shared" si="24"/>
        <v>0</v>
      </c>
      <c r="H93" s="778">
        <f t="shared" si="24"/>
        <v>0</v>
      </c>
      <c r="I93" s="394">
        <f t="shared" si="24"/>
        <v>0</v>
      </c>
      <c r="J93" s="394">
        <f t="shared" si="24"/>
        <v>0</v>
      </c>
      <c r="K93" s="295">
        <f t="shared" si="24"/>
        <v>0</v>
      </c>
    </row>
    <row r="94" spans="1:11" ht="12" customHeight="1" x14ac:dyDescent="0.25">
      <c r="A94" s="1320" t="s">
        <v>97</v>
      </c>
      <c r="B94" s="1170" t="s">
        <v>49</v>
      </c>
      <c r="C94" s="1394">
        <f>'KV_9.1.3.sz.mell'!C94</f>
        <v>0</v>
      </c>
      <c r="D94" s="779"/>
      <c r="E94" s="779"/>
      <c r="F94" s="779"/>
      <c r="G94" s="779"/>
      <c r="H94" s="779"/>
      <c r="I94" s="494"/>
      <c r="J94" s="696">
        <f t="shared" ref="J94:J113" si="25">D94+E94+F94+G94+H94+I94</f>
        <v>0</v>
      </c>
      <c r="K94" s="780">
        <f t="shared" ref="K94:K113" si="26">C94+J94</f>
        <v>0</v>
      </c>
    </row>
    <row r="95" spans="1:11" ht="12" customHeight="1" x14ac:dyDescent="0.25">
      <c r="A95" s="1305" t="s">
        <v>98</v>
      </c>
      <c r="B95" s="1172" t="s">
        <v>182</v>
      </c>
      <c r="C95" s="698">
        <f>'KV_9.1.3.sz.mell'!C95</f>
        <v>0</v>
      </c>
      <c r="D95" s="396"/>
      <c r="E95" s="396"/>
      <c r="F95" s="396"/>
      <c r="G95" s="396"/>
      <c r="H95" s="396"/>
      <c r="I95" s="396"/>
      <c r="J95" s="698">
        <f t="shared" si="25"/>
        <v>0</v>
      </c>
      <c r="K95" s="766">
        <f t="shared" si="26"/>
        <v>0</v>
      </c>
    </row>
    <row r="96" spans="1:11" ht="12" customHeight="1" x14ac:dyDescent="0.25">
      <c r="A96" s="1305" t="s">
        <v>99</v>
      </c>
      <c r="B96" s="1172" t="s">
        <v>139</v>
      </c>
      <c r="C96" s="700">
        <f>'KV_9.1.3.sz.mell'!C96</f>
        <v>0</v>
      </c>
      <c r="D96" s="398"/>
      <c r="E96" s="398"/>
      <c r="F96" s="398"/>
      <c r="G96" s="398"/>
      <c r="H96" s="396"/>
      <c r="I96" s="398"/>
      <c r="J96" s="700">
        <f t="shared" si="25"/>
        <v>0</v>
      </c>
      <c r="K96" s="767">
        <f t="shared" si="26"/>
        <v>0</v>
      </c>
    </row>
    <row r="97" spans="1:11" ht="12" customHeight="1" x14ac:dyDescent="0.25">
      <c r="A97" s="1305" t="s">
        <v>100</v>
      </c>
      <c r="B97" s="1224" t="s">
        <v>183</v>
      </c>
      <c r="C97" s="700">
        <f>'KV_9.1.3.sz.mell'!C97</f>
        <v>0</v>
      </c>
      <c r="D97" s="398"/>
      <c r="E97" s="398"/>
      <c r="F97" s="398"/>
      <c r="G97" s="398"/>
      <c r="H97" s="398"/>
      <c r="I97" s="398"/>
      <c r="J97" s="700">
        <f t="shared" si="25"/>
        <v>0</v>
      </c>
      <c r="K97" s="767">
        <f t="shared" si="26"/>
        <v>0</v>
      </c>
    </row>
    <row r="98" spans="1:11" ht="12" customHeight="1" x14ac:dyDescent="0.25">
      <c r="A98" s="1305" t="s">
        <v>111</v>
      </c>
      <c r="B98" s="1225" t="s">
        <v>184</v>
      </c>
      <c r="C98" s="700">
        <f>'KV_9.1.3.sz.mell'!C98</f>
        <v>0</v>
      </c>
      <c r="D98" s="398"/>
      <c r="E98" s="398"/>
      <c r="F98" s="398"/>
      <c r="G98" s="398"/>
      <c r="H98" s="398"/>
      <c r="I98" s="398"/>
      <c r="J98" s="700">
        <f t="shared" si="25"/>
        <v>0</v>
      </c>
      <c r="K98" s="767">
        <f t="shared" si="26"/>
        <v>0</v>
      </c>
    </row>
    <row r="99" spans="1:11" ht="12" customHeight="1" x14ac:dyDescent="0.25">
      <c r="A99" s="1305" t="s">
        <v>101</v>
      </c>
      <c r="B99" s="1172" t="s">
        <v>510</v>
      </c>
      <c r="C99" s="700">
        <f>'KV_9.1.3.sz.mell'!C99</f>
        <v>0</v>
      </c>
      <c r="D99" s="398"/>
      <c r="E99" s="398"/>
      <c r="F99" s="398"/>
      <c r="G99" s="398"/>
      <c r="H99" s="398"/>
      <c r="I99" s="398"/>
      <c r="J99" s="700">
        <f t="shared" si="25"/>
        <v>0</v>
      </c>
      <c r="K99" s="767">
        <f t="shared" si="26"/>
        <v>0</v>
      </c>
    </row>
    <row r="100" spans="1:11" ht="12" customHeight="1" x14ac:dyDescent="0.2">
      <c r="A100" s="1305" t="s">
        <v>102</v>
      </c>
      <c r="B100" s="1227" t="s">
        <v>440</v>
      </c>
      <c r="C100" s="700">
        <f>'KV_9.1.3.sz.mell'!C100</f>
        <v>0</v>
      </c>
      <c r="D100" s="398"/>
      <c r="E100" s="398"/>
      <c r="F100" s="398"/>
      <c r="G100" s="398"/>
      <c r="H100" s="398"/>
      <c r="I100" s="398"/>
      <c r="J100" s="700">
        <f t="shared" si="25"/>
        <v>0</v>
      </c>
      <c r="K100" s="767">
        <f t="shared" si="26"/>
        <v>0</v>
      </c>
    </row>
    <row r="101" spans="1:11" ht="12" customHeight="1" x14ac:dyDescent="0.2">
      <c r="A101" s="1305" t="s">
        <v>112</v>
      </c>
      <c r="B101" s="1227" t="s">
        <v>439</v>
      </c>
      <c r="C101" s="700">
        <f>'KV_9.1.3.sz.mell'!C101</f>
        <v>0</v>
      </c>
      <c r="D101" s="398"/>
      <c r="E101" s="398"/>
      <c r="F101" s="398"/>
      <c r="G101" s="398"/>
      <c r="H101" s="398"/>
      <c r="I101" s="398"/>
      <c r="J101" s="700">
        <f t="shared" si="25"/>
        <v>0</v>
      </c>
      <c r="K101" s="767">
        <f t="shared" si="26"/>
        <v>0</v>
      </c>
    </row>
    <row r="102" spans="1:11" ht="12" customHeight="1" x14ac:dyDescent="0.2">
      <c r="A102" s="1305" t="s">
        <v>113</v>
      </c>
      <c r="B102" s="1227" t="s">
        <v>350</v>
      </c>
      <c r="C102" s="700">
        <f>'KV_9.1.3.sz.mell'!C102</f>
        <v>0</v>
      </c>
      <c r="D102" s="398"/>
      <c r="E102" s="398"/>
      <c r="F102" s="398"/>
      <c r="G102" s="398"/>
      <c r="H102" s="398"/>
      <c r="I102" s="398"/>
      <c r="J102" s="700">
        <f t="shared" si="25"/>
        <v>0</v>
      </c>
      <c r="K102" s="767">
        <f t="shared" si="26"/>
        <v>0</v>
      </c>
    </row>
    <row r="103" spans="1:11" ht="12" customHeight="1" x14ac:dyDescent="0.25">
      <c r="A103" s="1305" t="s">
        <v>114</v>
      </c>
      <c r="B103" s="1228" t="s">
        <v>351</v>
      </c>
      <c r="C103" s="700">
        <f>'KV_9.1.3.sz.mell'!C103</f>
        <v>0</v>
      </c>
      <c r="D103" s="398"/>
      <c r="E103" s="398"/>
      <c r="F103" s="398"/>
      <c r="G103" s="398"/>
      <c r="H103" s="398"/>
      <c r="I103" s="398"/>
      <c r="J103" s="700">
        <f t="shared" si="25"/>
        <v>0</v>
      </c>
      <c r="K103" s="767">
        <f t="shared" si="26"/>
        <v>0</v>
      </c>
    </row>
    <row r="104" spans="1:11" ht="12" customHeight="1" x14ac:dyDescent="0.25">
      <c r="A104" s="1305" t="s">
        <v>115</v>
      </c>
      <c r="B104" s="1228" t="s">
        <v>352</v>
      </c>
      <c r="C104" s="700">
        <f>'KV_9.1.3.sz.mell'!C104</f>
        <v>0</v>
      </c>
      <c r="D104" s="398"/>
      <c r="E104" s="398"/>
      <c r="F104" s="398"/>
      <c r="G104" s="398"/>
      <c r="H104" s="398"/>
      <c r="I104" s="398"/>
      <c r="J104" s="700">
        <f t="shared" si="25"/>
        <v>0</v>
      </c>
      <c r="K104" s="767">
        <f t="shared" si="26"/>
        <v>0</v>
      </c>
    </row>
    <row r="105" spans="1:11" ht="12" customHeight="1" x14ac:dyDescent="0.2">
      <c r="A105" s="1305" t="s">
        <v>117</v>
      </c>
      <c r="B105" s="1227" t="s">
        <v>353</v>
      </c>
      <c r="C105" s="700">
        <f>'KV_9.1.3.sz.mell'!C105</f>
        <v>0</v>
      </c>
      <c r="D105" s="398"/>
      <c r="E105" s="398"/>
      <c r="F105" s="398"/>
      <c r="G105" s="398"/>
      <c r="H105" s="398"/>
      <c r="I105" s="398"/>
      <c r="J105" s="700">
        <f t="shared" si="25"/>
        <v>0</v>
      </c>
      <c r="K105" s="767">
        <f t="shared" si="26"/>
        <v>0</v>
      </c>
    </row>
    <row r="106" spans="1:11" ht="12" customHeight="1" x14ac:dyDescent="0.2">
      <c r="A106" s="1305" t="s">
        <v>185</v>
      </c>
      <c r="B106" s="1227" t="s">
        <v>354</v>
      </c>
      <c r="C106" s="700">
        <f>'KV_9.1.3.sz.mell'!C106</f>
        <v>0</v>
      </c>
      <c r="D106" s="398"/>
      <c r="E106" s="398"/>
      <c r="F106" s="398"/>
      <c r="G106" s="398"/>
      <c r="H106" s="398"/>
      <c r="I106" s="398"/>
      <c r="J106" s="700">
        <f t="shared" si="25"/>
        <v>0</v>
      </c>
      <c r="K106" s="767">
        <f t="shared" si="26"/>
        <v>0</v>
      </c>
    </row>
    <row r="107" spans="1:11" ht="12" customHeight="1" x14ac:dyDescent="0.25">
      <c r="A107" s="1305" t="s">
        <v>348</v>
      </c>
      <c r="B107" s="1228" t="s">
        <v>355</v>
      </c>
      <c r="C107" s="700">
        <f>'KV_9.1.3.sz.mell'!C107</f>
        <v>0</v>
      </c>
      <c r="D107" s="398"/>
      <c r="E107" s="398"/>
      <c r="F107" s="398"/>
      <c r="G107" s="398"/>
      <c r="H107" s="398"/>
      <c r="I107" s="398"/>
      <c r="J107" s="700">
        <f t="shared" si="25"/>
        <v>0</v>
      </c>
      <c r="K107" s="767">
        <f t="shared" si="26"/>
        <v>0</v>
      </c>
    </row>
    <row r="108" spans="1:11" ht="12" customHeight="1" x14ac:dyDescent="0.25">
      <c r="A108" s="1321" t="s">
        <v>349</v>
      </c>
      <c r="B108" s="1226" t="s">
        <v>356</v>
      </c>
      <c r="C108" s="700">
        <f>'KV_9.1.3.sz.mell'!C108</f>
        <v>0</v>
      </c>
      <c r="D108" s="398"/>
      <c r="E108" s="398"/>
      <c r="F108" s="398"/>
      <c r="G108" s="398"/>
      <c r="H108" s="398"/>
      <c r="I108" s="398"/>
      <c r="J108" s="700">
        <f t="shared" si="25"/>
        <v>0</v>
      </c>
      <c r="K108" s="767">
        <f t="shared" si="26"/>
        <v>0</v>
      </c>
    </row>
    <row r="109" spans="1:11" ht="12" customHeight="1" x14ac:dyDescent="0.25">
      <c r="A109" s="1305" t="s">
        <v>437</v>
      </c>
      <c r="B109" s="1226" t="s">
        <v>357</v>
      </c>
      <c r="C109" s="700">
        <f>'KV_9.1.3.sz.mell'!C109</f>
        <v>0</v>
      </c>
      <c r="D109" s="398"/>
      <c r="E109" s="398"/>
      <c r="F109" s="398"/>
      <c r="G109" s="398"/>
      <c r="H109" s="398"/>
      <c r="I109" s="398"/>
      <c r="J109" s="700">
        <f t="shared" si="25"/>
        <v>0</v>
      </c>
      <c r="K109" s="767">
        <f t="shared" si="26"/>
        <v>0</v>
      </c>
    </row>
    <row r="110" spans="1:11" ht="12" customHeight="1" x14ac:dyDescent="0.25">
      <c r="A110" s="1305" t="s">
        <v>438</v>
      </c>
      <c r="B110" s="1228" t="s">
        <v>358</v>
      </c>
      <c r="C110" s="698">
        <f>'KV_9.1.3.sz.mell'!C110</f>
        <v>0</v>
      </c>
      <c r="D110" s="396"/>
      <c r="E110" s="396"/>
      <c r="F110" s="396"/>
      <c r="G110" s="396"/>
      <c r="H110" s="396"/>
      <c r="I110" s="396"/>
      <c r="J110" s="698">
        <f t="shared" si="25"/>
        <v>0</v>
      </c>
      <c r="K110" s="766">
        <f t="shared" si="26"/>
        <v>0</v>
      </c>
    </row>
    <row r="111" spans="1:11" ht="12" customHeight="1" x14ac:dyDescent="0.25">
      <c r="A111" s="1305" t="s">
        <v>442</v>
      </c>
      <c r="B111" s="1224" t="s">
        <v>50</v>
      </c>
      <c r="C111" s="698">
        <f>'KV_9.1.3.sz.mell'!C111</f>
        <v>0</v>
      </c>
      <c r="D111" s="396"/>
      <c r="E111" s="396"/>
      <c r="F111" s="396"/>
      <c r="G111" s="396"/>
      <c r="H111" s="396"/>
      <c r="I111" s="396"/>
      <c r="J111" s="698">
        <f t="shared" si="25"/>
        <v>0</v>
      </c>
      <c r="K111" s="766">
        <f t="shared" si="26"/>
        <v>0</v>
      </c>
    </row>
    <row r="112" spans="1:11" ht="12" customHeight="1" x14ac:dyDescent="0.25">
      <c r="A112" s="1307" t="s">
        <v>443</v>
      </c>
      <c r="B112" s="1172" t="s">
        <v>511</v>
      </c>
      <c r="C112" s="700">
        <f>'KV_9.1.3.sz.mell'!C112</f>
        <v>0</v>
      </c>
      <c r="D112" s="398"/>
      <c r="E112" s="398"/>
      <c r="F112" s="398"/>
      <c r="G112" s="398"/>
      <c r="H112" s="398"/>
      <c r="I112" s="398"/>
      <c r="J112" s="700">
        <f t="shared" si="25"/>
        <v>0</v>
      </c>
      <c r="K112" s="767">
        <f t="shared" si="26"/>
        <v>0</v>
      </c>
    </row>
    <row r="113" spans="1:11" ht="12" customHeight="1" thickBot="1" x14ac:dyDescent="0.3">
      <c r="A113" s="1308" t="s">
        <v>444</v>
      </c>
      <c r="B113" s="1322" t="s">
        <v>512</v>
      </c>
      <c r="C113" s="702">
        <f>'KV_9.1.3.sz.mell'!C113</f>
        <v>0</v>
      </c>
      <c r="D113" s="495"/>
      <c r="E113" s="495"/>
      <c r="F113" s="495"/>
      <c r="G113" s="495"/>
      <c r="H113" s="495"/>
      <c r="I113" s="495"/>
      <c r="J113" s="702">
        <f t="shared" si="25"/>
        <v>0</v>
      </c>
      <c r="K113" s="781">
        <f t="shared" si="26"/>
        <v>0</v>
      </c>
    </row>
    <row r="114" spans="1:11" ht="12" customHeight="1" thickBot="1" x14ac:dyDescent="0.3">
      <c r="A114" s="1220" t="s">
        <v>19</v>
      </c>
      <c r="B114" s="1268" t="s">
        <v>359</v>
      </c>
      <c r="C114" s="395">
        <f>'KV_9.1.3.sz.mell'!C114</f>
        <v>0</v>
      </c>
      <c r="D114" s="395">
        <f t="shared" ref="D114:K114" si="27">+D115+D117+D119</f>
        <v>0</v>
      </c>
      <c r="E114" s="395">
        <f t="shared" si="27"/>
        <v>0</v>
      </c>
      <c r="F114" s="395">
        <f t="shared" si="27"/>
        <v>0</v>
      </c>
      <c r="G114" s="395">
        <f t="shared" si="27"/>
        <v>0</v>
      </c>
      <c r="H114" s="395">
        <f t="shared" si="27"/>
        <v>0</v>
      </c>
      <c r="I114" s="395">
        <f t="shared" si="27"/>
        <v>0</v>
      </c>
      <c r="J114" s="395">
        <f t="shared" si="27"/>
        <v>0</v>
      </c>
      <c r="K114" s="296">
        <f t="shared" si="27"/>
        <v>0</v>
      </c>
    </row>
    <row r="115" spans="1:11" ht="12" customHeight="1" x14ac:dyDescent="0.25">
      <c r="A115" s="1304" t="s">
        <v>103</v>
      </c>
      <c r="B115" s="1172" t="s">
        <v>229</v>
      </c>
      <c r="C115" s="680">
        <f>'KV_9.1.3.sz.mell'!C115</f>
        <v>0</v>
      </c>
      <c r="D115" s="397"/>
      <c r="E115" s="397"/>
      <c r="F115" s="397"/>
      <c r="G115" s="397"/>
      <c r="H115" s="397"/>
      <c r="I115" s="397"/>
      <c r="J115" s="680">
        <f t="shared" ref="J115:J127" si="28">D115+E115+F115+G115+H115+I115</f>
        <v>0</v>
      </c>
      <c r="K115" s="408">
        <f t="shared" ref="K115:K127" si="29">C115+J115</f>
        <v>0</v>
      </c>
    </row>
    <row r="116" spans="1:11" ht="12" customHeight="1" x14ac:dyDescent="0.25">
      <c r="A116" s="1304" t="s">
        <v>104</v>
      </c>
      <c r="B116" s="1177" t="s">
        <v>363</v>
      </c>
      <c r="C116" s="680">
        <f>'KV_9.1.3.sz.mell'!C116</f>
        <v>0</v>
      </c>
      <c r="D116" s="397"/>
      <c r="E116" s="397"/>
      <c r="F116" s="397"/>
      <c r="G116" s="397"/>
      <c r="H116" s="397"/>
      <c r="I116" s="397"/>
      <c r="J116" s="680">
        <f t="shared" si="28"/>
        <v>0</v>
      </c>
      <c r="K116" s="408">
        <f t="shared" si="29"/>
        <v>0</v>
      </c>
    </row>
    <row r="117" spans="1:11" ht="12" customHeight="1" x14ac:dyDescent="0.25">
      <c r="A117" s="1304" t="s">
        <v>105</v>
      </c>
      <c r="B117" s="1177" t="s">
        <v>186</v>
      </c>
      <c r="C117" s="698">
        <f>'KV_9.1.3.sz.mell'!C117</f>
        <v>0</v>
      </c>
      <c r="D117" s="396"/>
      <c r="E117" s="396"/>
      <c r="F117" s="396"/>
      <c r="G117" s="396"/>
      <c r="H117" s="396"/>
      <c r="I117" s="396"/>
      <c r="J117" s="698">
        <f t="shared" si="28"/>
        <v>0</v>
      </c>
      <c r="K117" s="766">
        <f t="shared" si="29"/>
        <v>0</v>
      </c>
    </row>
    <row r="118" spans="1:11" ht="12" customHeight="1" x14ac:dyDescent="0.25">
      <c r="A118" s="1304" t="s">
        <v>106</v>
      </c>
      <c r="B118" s="1177" t="s">
        <v>364</v>
      </c>
      <c r="C118" s="698">
        <f>'KV_9.1.3.sz.mell'!C118</f>
        <v>0</v>
      </c>
      <c r="D118" s="396"/>
      <c r="E118" s="396"/>
      <c r="F118" s="396"/>
      <c r="G118" s="396"/>
      <c r="H118" s="396"/>
      <c r="I118" s="396"/>
      <c r="J118" s="698">
        <f t="shared" si="28"/>
        <v>0</v>
      </c>
      <c r="K118" s="766">
        <f t="shared" si="29"/>
        <v>0</v>
      </c>
    </row>
    <row r="119" spans="1:11" ht="12" customHeight="1" x14ac:dyDescent="0.25">
      <c r="A119" s="1304" t="s">
        <v>107</v>
      </c>
      <c r="B119" s="1200" t="s">
        <v>231</v>
      </c>
      <c r="C119" s="698">
        <f>'KV_9.1.3.sz.mell'!C119</f>
        <v>0</v>
      </c>
      <c r="D119" s="396"/>
      <c r="E119" s="396"/>
      <c r="F119" s="396"/>
      <c r="G119" s="396"/>
      <c r="H119" s="396"/>
      <c r="I119" s="396"/>
      <c r="J119" s="698">
        <f t="shared" si="28"/>
        <v>0</v>
      </c>
      <c r="K119" s="766">
        <f t="shared" si="29"/>
        <v>0</v>
      </c>
    </row>
    <row r="120" spans="1:11" ht="12" customHeight="1" x14ac:dyDescent="0.25">
      <c r="A120" s="1304" t="s">
        <v>116</v>
      </c>
      <c r="B120" s="1198" t="s">
        <v>427</v>
      </c>
      <c r="C120" s="698">
        <f>'KV_9.1.3.sz.mell'!C120</f>
        <v>0</v>
      </c>
      <c r="D120" s="396"/>
      <c r="E120" s="396"/>
      <c r="F120" s="396"/>
      <c r="G120" s="396"/>
      <c r="H120" s="396"/>
      <c r="I120" s="396"/>
      <c r="J120" s="698">
        <f t="shared" si="28"/>
        <v>0</v>
      </c>
      <c r="K120" s="766">
        <f t="shared" si="29"/>
        <v>0</v>
      </c>
    </row>
    <row r="121" spans="1:11" ht="12" customHeight="1" x14ac:dyDescent="0.25">
      <c r="A121" s="1304" t="s">
        <v>118</v>
      </c>
      <c r="B121" s="1231" t="s">
        <v>369</v>
      </c>
      <c r="C121" s="698">
        <f>'KV_9.1.3.sz.mell'!C121</f>
        <v>0</v>
      </c>
      <c r="D121" s="396"/>
      <c r="E121" s="396"/>
      <c r="F121" s="396"/>
      <c r="G121" s="396"/>
      <c r="H121" s="396"/>
      <c r="I121" s="396"/>
      <c r="J121" s="698">
        <f t="shared" si="28"/>
        <v>0</v>
      </c>
      <c r="K121" s="766">
        <f t="shared" si="29"/>
        <v>0</v>
      </c>
    </row>
    <row r="122" spans="1:11" ht="12" customHeight="1" x14ac:dyDescent="0.25">
      <c r="A122" s="1304" t="s">
        <v>187</v>
      </c>
      <c r="B122" s="1228" t="s">
        <v>352</v>
      </c>
      <c r="C122" s="698">
        <f>'KV_9.1.3.sz.mell'!C122</f>
        <v>0</v>
      </c>
      <c r="D122" s="396"/>
      <c r="E122" s="396"/>
      <c r="F122" s="396"/>
      <c r="G122" s="396"/>
      <c r="H122" s="396"/>
      <c r="I122" s="396"/>
      <c r="J122" s="698">
        <f t="shared" si="28"/>
        <v>0</v>
      </c>
      <c r="K122" s="766">
        <f t="shared" si="29"/>
        <v>0</v>
      </c>
    </row>
    <row r="123" spans="1:11" ht="12" customHeight="1" x14ac:dyDescent="0.25">
      <c r="A123" s="1304" t="s">
        <v>188</v>
      </c>
      <c r="B123" s="1228" t="s">
        <v>368</v>
      </c>
      <c r="C123" s="698">
        <f>'KV_9.1.3.sz.mell'!C123</f>
        <v>0</v>
      </c>
      <c r="D123" s="396"/>
      <c r="E123" s="396"/>
      <c r="F123" s="396"/>
      <c r="G123" s="396"/>
      <c r="H123" s="396"/>
      <c r="I123" s="396"/>
      <c r="J123" s="698">
        <f t="shared" si="28"/>
        <v>0</v>
      </c>
      <c r="K123" s="766">
        <f t="shared" si="29"/>
        <v>0</v>
      </c>
    </row>
    <row r="124" spans="1:11" ht="12" customHeight="1" x14ac:dyDescent="0.25">
      <c r="A124" s="1304" t="s">
        <v>189</v>
      </c>
      <c r="B124" s="1228" t="s">
        <v>367</v>
      </c>
      <c r="C124" s="698">
        <f>'KV_9.1.3.sz.mell'!C124</f>
        <v>0</v>
      </c>
      <c r="D124" s="396"/>
      <c r="E124" s="396"/>
      <c r="F124" s="396"/>
      <c r="G124" s="396"/>
      <c r="H124" s="396"/>
      <c r="I124" s="396"/>
      <c r="J124" s="698">
        <f t="shared" si="28"/>
        <v>0</v>
      </c>
      <c r="K124" s="766">
        <f t="shared" si="29"/>
        <v>0</v>
      </c>
    </row>
    <row r="125" spans="1:11" ht="12" customHeight="1" x14ac:dyDescent="0.25">
      <c r="A125" s="1304" t="s">
        <v>360</v>
      </c>
      <c r="B125" s="1228" t="s">
        <v>355</v>
      </c>
      <c r="C125" s="698">
        <f>'KV_9.1.3.sz.mell'!C125</f>
        <v>0</v>
      </c>
      <c r="D125" s="396"/>
      <c r="E125" s="396"/>
      <c r="F125" s="396"/>
      <c r="G125" s="396"/>
      <c r="H125" s="396"/>
      <c r="I125" s="396"/>
      <c r="J125" s="698">
        <f t="shared" si="28"/>
        <v>0</v>
      </c>
      <c r="K125" s="766">
        <f t="shared" si="29"/>
        <v>0</v>
      </c>
    </row>
    <row r="126" spans="1:11" ht="12" customHeight="1" x14ac:dyDescent="0.25">
      <c r="A126" s="1304" t="s">
        <v>361</v>
      </c>
      <c r="B126" s="1228" t="s">
        <v>366</v>
      </c>
      <c r="C126" s="698">
        <f>'KV_9.1.3.sz.mell'!C126</f>
        <v>0</v>
      </c>
      <c r="D126" s="396"/>
      <c r="E126" s="396"/>
      <c r="F126" s="396"/>
      <c r="G126" s="396"/>
      <c r="H126" s="396"/>
      <c r="I126" s="396"/>
      <c r="J126" s="698">
        <f t="shared" si="28"/>
        <v>0</v>
      </c>
      <c r="K126" s="766">
        <f t="shared" si="29"/>
        <v>0</v>
      </c>
    </row>
    <row r="127" spans="1:11" ht="12" customHeight="1" thickBot="1" x14ac:dyDescent="0.3">
      <c r="A127" s="1321" t="s">
        <v>362</v>
      </c>
      <c r="B127" s="1228" t="s">
        <v>365</v>
      </c>
      <c r="C127" s="700">
        <f>'KV_9.1.3.sz.mell'!C127</f>
        <v>0</v>
      </c>
      <c r="D127" s="398"/>
      <c r="E127" s="398"/>
      <c r="F127" s="398"/>
      <c r="G127" s="398"/>
      <c r="H127" s="398"/>
      <c r="I127" s="398"/>
      <c r="J127" s="700">
        <f t="shared" si="28"/>
        <v>0</v>
      </c>
      <c r="K127" s="767">
        <f t="shared" si="29"/>
        <v>0</v>
      </c>
    </row>
    <row r="128" spans="1:11" ht="12" customHeight="1" thickBot="1" x14ac:dyDescent="0.3">
      <c r="A128" s="1220" t="s">
        <v>20</v>
      </c>
      <c r="B128" s="1178" t="s">
        <v>447</v>
      </c>
      <c r="C128" s="395">
        <f>'KV_9.1.3.sz.mell'!C128</f>
        <v>0</v>
      </c>
      <c r="D128" s="395">
        <f t="shared" ref="D128:K128" si="30">+D93+D114</f>
        <v>0</v>
      </c>
      <c r="E128" s="395">
        <f t="shared" si="30"/>
        <v>0</v>
      </c>
      <c r="F128" s="395">
        <f t="shared" si="30"/>
        <v>0</v>
      </c>
      <c r="G128" s="395">
        <f t="shared" si="30"/>
        <v>0</v>
      </c>
      <c r="H128" s="395">
        <f t="shared" si="30"/>
        <v>0</v>
      </c>
      <c r="I128" s="395">
        <f t="shared" si="30"/>
        <v>0</v>
      </c>
      <c r="J128" s="395">
        <f t="shared" si="30"/>
        <v>0</v>
      </c>
      <c r="K128" s="296">
        <f t="shared" si="30"/>
        <v>0</v>
      </c>
    </row>
    <row r="129" spans="1:11" ht="12" customHeight="1" thickBot="1" x14ac:dyDescent="0.3">
      <c r="A129" s="1220" t="s">
        <v>21</v>
      </c>
      <c r="B129" s="1178" t="s">
        <v>448</v>
      </c>
      <c r="C129" s="395">
        <f>'KV_9.1.3.sz.mell'!C129</f>
        <v>0</v>
      </c>
      <c r="D129" s="395">
        <f t="shared" ref="D129:K129" si="31">+D130+D131+D132</f>
        <v>0</v>
      </c>
      <c r="E129" s="395">
        <f t="shared" si="31"/>
        <v>0</v>
      </c>
      <c r="F129" s="395">
        <f t="shared" si="31"/>
        <v>0</v>
      </c>
      <c r="G129" s="395">
        <f t="shared" si="31"/>
        <v>0</v>
      </c>
      <c r="H129" s="395">
        <f t="shared" si="31"/>
        <v>0</v>
      </c>
      <c r="I129" s="395">
        <f t="shared" si="31"/>
        <v>0</v>
      </c>
      <c r="J129" s="395">
        <f t="shared" si="31"/>
        <v>0</v>
      </c>
      <c r="K129" s="296">
        <f t="shared" si="31"/>
        <v>0</v>
      </c>
    </row>
    <row r="130" spans="1:11" s="1319" customFormat="1" ht="12" customHeight="1" x14ac:dyDescent="0.25">
      <c r="A130" s="1304" t="s">
        <v>267</v>
      </c>
      <c r="B130" s="1176" t="s">
        <v>516</v>
      </c>
      <c r="C130" s="698">
        <f>'KV_9.1.3.sz.mell'!C130</f>
        <v>0</v>
      </c>
      <c r="D130" s="396"/>
      <c r="E130" s="396"/>
      <c r="F130" s="396"/>
      <c r="G130" s="396"/>
      <c r="H130" s="396"/>
      <c r="I130" s="396"/>
      <c r="J130" s="698">
        <f>D130+E130+F130+G130+H130+I130</f>
        <v>0</v>
      </c>
      <c r="K130" s="766">
        <f>C130+J130</f>
        <v>0</v>
      </c>
    </row>
    <row r="131" spans="1:11" ht="12" customHeight="1" x14ac:dyDescent="0.25">
      <c r="A131" s="1304" t="s">
        <v>268</v>
      </c>
      <c r="B131" s="1176" t="s">
        <v>456</v>
      </c>
      <c r="C131" s="698">
        <f>'KV_9.1.3.sz.mell'!C131</f>
        <v>0</v>
      </c>
      <c r="D131" s="396"/>
      <c r="E131" s="396"/>
      <c r="F131" s="396"/>
      <c r="G131" s="396"/>
      <c r="H131" s="396"/>
      <c r="I131" s="396"/>
      <c r="J131" s="698">
        <f>D131+E131+F131+G131+H131+I131</f>
        <v>0</v>
      </c>
      <c r="K131" s="766">
        <f>C131+J131</f>
        <v>0</v>
      </c>
    </row>
    <row r="132" spans="1:11" ht="12" customHeight="1" thickBot="1" x14ac:dyDescent="0.3">
      <c r="A132" s="1321" t="s">
        <v>269</v>
      </c>
      <c r="B132" s="1173" t="s">
        <v>515</v>
      </c>
      <c r="C132" s="698">
        <f>'KV_9.1.3.sz.mell'!C132</f>
        <v>0</v>
      </c>
      <c r="D132" s="396"/>
      <c r="E132" s="396"/>
      <c r="F132" s="396"/>
      <c r="G132" s="396"/>
      <c r="H132" s="396"/>
      <c r="I132" s="396"/>
      <c r="J132" s="698">
        <f>D132+E132+F132+G132+H132+I132</f>
        <v>0</v>
      </c>
      <c r="K132" s="766">
        <f>C132+J132</f>
        <v>0</v>
      </c>
    </row>
    <row r="133" spans="1:11" ht="12" customHeight="1" thickBot="1" x14ac:dyDescent="0.3">
      <c r="A133" s="1220" t="s">
        <v>22</v>
      </c>
      <c r="B133" s="1178" t="s">
        <v>449</v>
      </c>
      <c r="C133" s="395">
        <f>'KV_9.1.3.sz.mell'!C133</f>
        <v>0</v>
      </c>
      <c r="D133" s="395">
        <f t="shared" ref="D133:K133" si="32">+D134+D135+D136+D137+D138+D139</f>
        <v>0</v>
      </c>
      <c r="E133" s="395">
        <f t="shared" si="32"/>
        <v>0</v>
      </c>
      <c r="F133" s="395">
        <f t="shared" si="32"/>
        <v>0</v>
      </c>
      <c r="G133" s="395">
        <f t="shared" si="32"/>
        <v>0</v>
      </c>
      <c r="H133" s="395">
        <f t="shared" si="32"/>
        <v>0</v>
      </c>
      <c r="I133" s="395">
        <f t="shared" si="32"/>
        <v>0</v>
      </c>
      <c r="J133" s="395">
        <f t="shared" si="32"/>
        <v>0</v>
      </c>
      <c r="K133" s="296">
        <f t="shared" si="32"/>
        <v>0</v>
      </c>
    </row>
    <row r="134" spans="1:11" ht="12" customHeight="1" x14ac:dyDescent="0.25">
      <c r="A134" s="1304" t="s">
        <v>90</v>
      </c>
      <c r="B134" s="1176" t="s">
        <v>458</v>
      </c>
      <c r="C134" s="698">
        <f>'KV_9.1.3.sz.mell'!C134</f>
        <v>0</v>
      </c>
      <c r="D134" s="396"/>
      <c r="E134" s="396"/>
      <c r="F134" s="396"/>
      <c r="G134" s="396"/>
      <c r="H134" s="396"/>
      <c r="I134" s="396"/>
      <c r="J134" s="698">
        <f t="shared" ref="J134:J139" si="33">D134+E134+F134+G134+H134+I134</f>
        <v>0</v>
      </c>
      <c r="K134" s="766">
        <f t="shared" ref="K134:K139" si="34">C134+J134</f>
        <v>0</v>
      </c>
    </row>
    <row r="135" spans="1:11" ht="12" customHeight="1" x14ac:dyDescent="0.25">
      <c r="A135" s="1304" t="s">
        <v>91</v>
      </c>
      <c r="B135" s="1176" t="s">
        <v>450</v>
      </c>
      <c r="C135" s="698">
        <f>'KV_9.1.3.sz.mell'!C135</f>
        <v>0</v>
      </c>
      <c r="D135" s="396"/>
      <c r="E135" s="396"/>
      <c r="F135" s="396"/>
      <c r="G135" s="396"/>
      <c r="H135" s="396"/>
      <c r="I135" s="396"/>
      <c r="J135" s="698">
        <f t="shared" si="33"/>
        <v>0</v>
      </c>
      <c r="K135" s="766">
        <f t="shared" si="34"/>
        <v>0</v>
      </c>
    </row>
    <row r="136" spans="1:11" ht="12" customHeight="1" x14ac:dyDescent="0.25">
      <c r="A136" s="1304" t="s">
        <v>92</v>
      </c>
      <c r="B136" s="1176" t="s">
        <v>451</v>
      </c>
      <c r="C136" s="698">
        <f>'KV_9.1.3.sz.mell'!C136</f>
        <v>0</v>
      </c>
      <c r="D136" s="396"/>
      <c r="E136" s="396"/>
      <c r="F136" s="396"/>
      <c r="G136" s="396"/>
      <c r="H136" s="396"/>
      <c r="I136" s="396"/>
      <c r="J136" s="698">
        <f t="shared" si="33"/>
        <v>0</v>
      </c>
      <c r="K136" s="766">
        <f t="shared" si="34"/>
        <v>0</v>
      </c>
    </row>
    <row r="137" spans="1:11" ht="12" customHeight="1" x14ac:dyDescent="0.25">
      <c r="A137" s="1304" t="s">
        <v>174</v>
      </c>
      <c r="B137" s="1176" t="s">
        <v>514</v>
      </c>
      <c r="C137" s="698">
        <f>'KV_9.1.3.sz.mell'!C137</f>
        <v>0</v>
      </c>
      <c r="D137" s="396"/>
      <c r="E137" s="396"/>
      <c r="F137" s="396"/>
      <c r="G137" s="396"/>
      <c r="H137" s="396"/>
      <c r="I137" s="396"/>
      <c r="J137" s="698">
        <f t="shared" si="33"/>
        <v>0</v>
      </c>
      <c r="K137" s="766">
        <f t="shared" si="34"/>
        <v>0</v>
      </c>
    </row>
    <row r="138" spans="1:11" ht="12" customHeight="1" x14ac:dyDescent="0.25">
      <c r="A138" s="1304" t="s">
        <v>175</v>
      </c>
      <c r="B138" s="1176" t="s">
        <v>453</v>
      </c>
      <c r="C138" s="698">
        <f>'KV_9.1.3.sz.mell'!C138</f>
        <v>0</v>
      </c>
      <c r="D138" s="396"/>
      <c r="E138" s="396"/>
      <c r="F138" s="396"/>
      <c r="G138" s="396"/>
      <c r="H138" s="396"/>
      <c r="I138" s="396"/>
      <c r="J138" s="698">
        <f t="shared" si="33"/>
        <v>0</v>
      </c>
      <c r="K138" s="766">
        <f t="shared" si="34"/>
        <v>0</v>
      </c>
    </row>
    <row r="139" spans="1:11" s="1319" customFormat="1" ht="12" customHeight="1" thickBot="1" x14ac:dyDescent="0.3">
      <c r="A139" s="1321" t="s">
        <v>176</v>
      </c>
      <c r="B139" s="1173" t="s">
        <v>454</v>
      </c>
      <c r="C139" s="698">
        <f>'KV_9.1.3.sz.mell'!C139</f>
        <v>0</v>
      </c>
      <c r="D139" s="396"/>
      <c r="E139" s="396"/>
      <c r="F139" s="396"/>
      <c r="G139" s="396"/>
      <c r="H139" s="396"/>
      <c r="I139" s="396"/>
      <c r="J139" s="698">
        <f t="shared" si="33"/>
        <v>0</v>
      </c>
      <c r="K139" s="766">
        <f t="shared" si="34"/>
        <v>0</v>
      </c>
    </row>
    <row r="140" spans="1:11" ht="12" customHeight="1" thickBot="1" x14ac:dyDescent="0.3">
      <c r="A140" s="1220" t="s">
        <v>23</v>
      </c>
      <c r="B140" s="1178" t="s">
        <v>540</v>
      </c>
      <c r="C140" s="402">
        <f>'KV_9.1.3.sz.mell'!C140</f>
        <v>0</v>
      </c>
      <c r="D140" s="402">
        <f t="shared" ref="D140:K140" si="35">+D141+D142+D144+D145+D143</f>
        <v>0</v>
      </c>
      <c r="E140" s="402">
        <f t="shared" si="35"/>
        <v>0</v>
      </c>
      <c r="F140" s="402">
        <f t="shared" si="35"/>
        <v>0</v>
      </c>
      <c r="G140" s="402">
        <f t="shared" si="35"/>
        <v>0</v>
      </c>
      <c r="H140" s="402">
        <f t="shared" si="35"/>
        <v>0</v>
      </c>
      <c r="I140" s="402">
        <f t="shared" si="35"/>
        <v>0</v>
      </c>
      <c r="J140" s="402">
        <f t="shared" si="35"/>
        <v>0</v>
      </c>
      <c r="K140" s="302">
        <f t="shared" si="35"/>
        <v>0</v>
      </c>
    </row>
    <row r="141" spans="1:11" x14ac:dyDescent="0.25">
      <c r="A141" s="1304" t="s">
        <v>93</v>
      </c>
      <c r="B141" s="1176" t="s">
        <v>370</v>
      </c>
      <c r="C141" s="698">
        <f>'KV_9.1.3.sz.mell'!C141</f>
        <v>0</v>
      </c>
      <c r="D141" s="396"/>
      <c r="E141" s="396"/>
      <c r="F141" s="396"/>
      <c r="G141" s="396"/>
      <c r="H141" s="396"/>
      <c r="I141" s="396"/>
      <c r="J141" s="698">
        <f>D141+E141+F141+G141+H141+I141</f>
        <v>0</v>
      </c>
      <c r="K141" s="766">
        <f>C141+J141</f>
        <v>0</v>
      </c>
    </row>
    <row r="142" spans="1:11" ht="12" customHeight="1" x14ac:dyDescent="0.25">
      <c r="A142" s="1304" t="s">
        <v>94</v>
      </c>
      <c r="B142" s="1176" t="s">
        <v>371</v>
      </c>
      <c r="C142" s="698">
        <f>'KV_9.1.3.sz.mell'!C142</f>
        <v>0</v>
      </c>
      <c r="D142" s="396"/>
      <c r="E142" s="396"/>
      <c r="F142" s="396"/>
      <c r="G142" s="396"/>
      <c r="H142" s="396"/>
      <c r="I142" s="396"/>
      <c r="J142" s="698">
        <f>D142+E142+F142+G142+H142+I142</f>
        <v>0</v>
      </c>
      <c r="K142" s="766">
        <f>C142+J142</f>
        <v>0</v>
      </c>
    </row>
    <row r="143" spans="1:11" ht="12" customHeight="1" x14ac:dyDescent="0.25">
      <c r="A143" s="1304" t="s">
        <v>287</v>
      </c>
      <c r="B143" s="1176" t="s">
        <v>539</v>
      </c>
      <c r="C143" s="698">
        <f>'KV_9.1.3.sz.mell'!C143</f>
        <v>0</v>
      </c>
      <c r="D143" s="396"/>
      <c r="E143" s="396"/>
      <c r="F143" s="396"/>
      <c r="G143" s="396"/>
      <c r="H143" s="396"/>
      <c r="I143" s="396"/>
      <c r="J143" s="698">
        <f>D143+E143+F143+G143+H143+I143</f>
        <v>0</v>
      </c>
      <c r="K143" s="766">
        <f>C143+J143</f>
        <v>0</v>
      </c>
    </row>
    <row r="144" spans="1:11" s="1319" customFormat="1" ht="12" customHeight="1" x14ac:dyDescent="0.25">
      <c r="A144" s="1304" t="s">
        <v>288</v>
      </c>
      <c r="B144" s="1176" t="s">
        <v>463</v>
      </c>
      <c r="C144" s="698">
        <f>'KV_9.1.3.sz.mell'!C144</f>
        <v>0</v>
      </c>
      <c r="D144" s="396"/>
      <c r="E144" s="396"/>
      <c r="F144" s="396"/>
      <c r="G144" s="396"/>
      <c r="H144" s="396"/>
      <c r="I144" s="396"/>
      <c r="J144" s="698">
        <f>D144+E144+F144+G144+H144+I144</f>
        <v>0</v>
      </c>
      <c r="K144" s="766">
        <f>C144+J144</f>
        <v>0</v>
      </c>
    </row>
    <row r="145" spans="1:11" s="1319" customFormat="1" ht="12" customHeight="1" thickBot="1" x14ac:dyDescent="0.3">
      <c r="A145" s="1321" t="s">
        <v>289</v>
      </c>
      <c r="B145" s="1173" t="s">
        <v>389</v>
      </c>
      <c r="C145" s="698">
        <f>'KV_9.1.3.sz.mell'!C145</f>
        <v>0</v>
      </c>
      <c r="D145" s="396"/>
      <c r="E145" s="396"/>
      <c r="F145" s="396"/>
      <c r="G145" s="396"/>
      <c r="H145" s="396"/>
      <c r="I145" s="396"/>
      <c r="J145" s="698">
        <f>D145+E145+F145+G145+H145+I145</f>
        <v>0</v>
      </c>
      <c r="K145" s="766">
        <f>C145+J145</f>
        <v>0</v>
      </c>
    </row>
    <row r="146" spans="1:11" s="1319" customFormat="1" ht="12" customHeight="1" thickBot="1" x14ac:dyDescent="0.3">
      <c r="A146" s="1220" t="s">
        <v>24</v>
      </c>
      <c r="B146" s="1178" t="s">
        <v>464</v>
      </c>
      <c r="C146" s="497">
        <f>'KV_9.1.3.sz.mell'!C146</f>
        <v>0</v>
      </c>
      <c r="D146" s="497">
        <f t="shared" ref="D146:K146" si="36">+D147+D148+D149+D150+D151</f>
        <v>0</v>
      </c>
      <c r="E146" s="497">
        <f t="shared" si="36"/>
        <v>0</v>
      </c>
      <c r="F146" s="497">
        <f t="shared" si="36"/>
        <v>0</v>
      </c>
      <c r="G146" s="497">
        <f t="shared" si="36"/>
        <v>0</v>
      </c>
      <c r="H146" s="497">
        <f t="shared" si="36"/>
        <v>0</v>
      </c>
      <c r="I146" s="497">
        <f t="shared" si="36"/>
        <v>0</v>
      </c>
      <c r="J146" s="497">
        <f t="shared" si="36"/>
        <v>0</v>
      </c>
      <c r="K146" s="305">
        <f t="shared" si="36"/>
        <v>0</v>
      </c>
    </row>
    <row r="147" spans="1:11" s="1319" customFormat="1" ht="12" customHeight="1" x14ac:dyDescent="0.25">
      <c r="A147" s="1304" t="s">
        <v>95</v>
      </c>
      <c r="B147" s="1176" t="s">
        <v>459</v>
      </c>
      <c r="C147" s="698">
        <f>'KV_9.1.3.sz.mell'!C147</f>
        <v>0</v>
      </c>
      <c r="D147" s="396"/>
      <c r="E147" s="396"/>
      <c r="F147" s="396"/>
      <c r="G147" s="396"/>
      <c r="H147" s="396"/>
      <c r="I147" s="396"/>
      <c r="J147" s="698">
        <f t="shared" ref="J147:J153" si="37">D147+E147+F147+G147+H147+I147</f>
        <v>0</v>
      </c>
      <c r="K147" s="766">
        <f t="shared" ref="K147:K153" si="38">C147+J147</f>
        <v>0</v>
      </c>
    </row>
    <row r="148" spans="1:11" s="1319" customFormat="1" ht="12" customHeight="1" x14ac:dyDescent="0.25">
      <c r="A148" s="1304" t="s">
        <v>96</v>
      </c>
      <c r="B148" s="1176" t="s">
        <v>466</v>
      </c>
      <c r="C148" s="698">
        <f>'KV_9.1.3.sz.mell'!C148</f>
        <v>0</v>
      </c>
      <c r="D148" s="396"/>
      <c r="E148" s="396"/>
      <c r="F148" s="396"/>
      <c r="G148" s="396"/>
      <c r="H148" s="396"/>
      <c r="I148" s="396"/>
      <c r="J148" s="698">
        <f t="shared" si="37"/>
        <v>0</v>
      </c>
      <c r="K148" s="766">
        <f t="shared" si="38"/>
        <v>0</v>
      </c>
    </row>
    <row r="149" spans="1:11" s="1319" customFormat="1" ht="12" customHeight="1" x14ac:dyDescent="0.25">
      <c r="A149" s="1304" t="s">
        <v>299</v>
      </c>
      <c r="B149" s="1176" t="s">
        <v>461</v>
      </c>
      <c r="C149" s="698">
        <f>'KV_9.1.3.sz.mell'!C149</f>
        <v>0</v>
      </c>
      <c r="D149" s="396"/>
      <c r="E149" s="396"/>
      <c r="F149" s="396"/>
      <c r="G149" s="396"/>
      <c r="H149" s="396"/>
      <c r="I149" s="396"/>
      <c r="J149" s="698">
        <f t="shared" si="37"/>
        <v>0</v>
      </c>
      <c r="K149" s="766">
        <f t="shared" si="38"/>
        <v>0</v>
      </c>
    </row>
    <row r="150" spans="1:11" s="1319" customFormat="1" ht="12" customHeight="1" x14ac:dyDescent="0.25">
      <c r="A150" s="1304" t="s">
        <v>300</v>
      </c>
      <c r="B150" s="1176" t="s">
        <v>517</v>
      </c>
      <c r="C150" s="698">
        <f>'KV_9.1.3.sz.mell'!C150</f>
        <v>0</v>
      </c>
      <c r="D150" s="396"/>
      <c r="E150" s="396"/>
      <c r="F150" s="396"/>
      <c r="G150" s="396"/>
      <c r="H150" s="396"/>
      <c r="I150" s="396"/>
      <c r="J150" s="698">
        <f t="shared" si="37"/>
        <v>0</v>
      </c>
      <c r="K150" s="766">
        <f t="shared" si="38"/>
        <v>0</v>
      </c>
    </row>
    <row r="151" spans="1:11" ht="12.75" customHeight="1" thickBot="1" x14ac:dyDescent="0.3">
      <c r="A151" s="1321" t="s">
        <v>465</v>
      </c>
      <c r="B151" s="1173" t="s">
        <v>468</v>
      </c>
      <c r="C151" s="700">
        <f>'KV_9.1.3.sz.mell'!C151</f>
        <v>0</v>
      </c>
      <c r="D151" s="398"/>
      <c r="E151" s="398"/>
      <c r="F151" s="398"/>
      <c r="G151" s="398"/>
      <c r="H151" s="398"/>
      <c r="I151" s="398"/>
      <c r="J151" s="700">
        <f t="shared" si="37"/>
        <v>0</v>
      </c>
      <c r="K151" s="767">
        <f t="shared" si="38"/>
        <v>0</v>
      </c>
    </row>
    <row r="152" spans="1:11" ht="12.75" customHeight="1" thickBot="1" x14ac:dyDescent="0.3">
      <c r="A152" s="1323" t="s">
        <v>25</v>
      </c>
      <c r="B152" s="1178" t="s">
        <v>469</v>
      </c>
      <c r="C152" s="497">
        <f>'KV_9.1.3.sz.mell'!C152</f>
        <v>0</v>
      </c>
      <c r="D152" s="498"/>
      <c r="E152" s="498"/>
      <c r="F152" s="498"/>
      <c r="G152" s="498"/>
      <c r="H152" s="498"/>
      <c r="I152" s="498"/>
      <c r="J152" s="497">
        <f t="shared" si="37"/>
        <v>0</v>
      </c>
      <c r="K152" s="305">
        <f t="shared" si="38"/>
        <v>0</v>
      </c>
    </row>
    <row r="153" spans="1:11" ht="12.75" customHeight="1" thickBot="1" x14ac:dyDescent="0.3">
      <c r="A153" s="1323" t="s">
        <v>26</v>
      </c>
      <c r="B153" s="1178" t="s">
        <v>470</v>
      </c>
      <c r="C153" s="497">
        <f>'KV_9.1.3.sz.mell'!C153</f>
        <v>0</v>
      </c>
      <c r="D153" s="498"/>
      <c r="E153" s="498"/>
      <c r="F153" s="498"/>
      <c r="G153" s="498"/>
      <c r="H153" s="498"/>
      <c r="I153" s="498"/>
      <c r="J153" s="497">
        <f t="shared" si="37"/>
        <v>0</v>
      </c>
      <c r="K153" s="305">
        <f t="shared" si="38"/>
        <v>0</v>
      </c>
    </row>
    <row r="154" spans="1:11" ht="12" customHeight="1" thickBot="1" x14ac:dyDescent="0.3">
      <c r="A154" s="1220" t="s">
        <v>27</v>
      </c>
      <c r="B154" s="1178" t="s">
        <v>472</v>
      </c>
      <c r="C154" s="499">
        <f>'KV_9.1.3.sz.mell'!C154</f>
        <v>0</v>
      </c>
      <c r="D154" s="499">
        <f t="shared" ref="D154:K154" si="39">+D129+D133+D140+D146+D152+D153</f>
        <v>0</v>
      </c>
      <c r="E154" s="499">
        <f t="shared" si="39"/>
        <v>0</v>
      </c>
      <c r="F154" s="499">
        <f t="shared" si="39"/>
        <v>0</v>
      </c>
      <c r="G154" s="499">
        <f t="shared" si="39"/>
        <v>0</v>
      </c>
      <c r="H154" s="499">
        <f t="shared" si="39"/>
        <v>0</v>
      </c>
      <c r="I154" s="499">
        <f t="shared" si="39"/>
        <v>0</v>
      </c>
      <c r="J154" s="499">
        <f t="shared" si="39"/>
        <v>0</v>
      </c>
      <c r="K154" s="423">
        <f t="shared" si="39"/>
        <v>0</v>
      </c>
    </row>
    <row r="155" spans="1:11" ht="15.15" customHeight="1" thickBot="1" x14ac:dyDescent="0.3">
      <c r="A155" s="1324" t="s">
        <v>28</v>
      </c>
      <c r="B155" s="1233" t="s">
        <v>471</v>
      </c>
      <c r="C155" s="499">
        <f>'KV_9.1.3.sz.mell'!C155</f>
        <v>0</v>
      </c>
      <c r="D155" s="499">
        <f t="shared" ref="D155:K155" si="40">+D128+D154</f>
        <v>0</v>
      </c>
      <c r="E155" s="499">
        <f t="shared" si="40"/>
        <v>0</v>
      </c>
      <c r="F155" s="499">
        <f t="shared" si="40"/>
        <v>0</v>
      </c>
      <c r="G155" s="499">
        <f t="shared" si="40"/>
        <v>0</v>
      </c>
      <c r="H155" s="499">
        <f t="shared" si="40"/>
        <v>0</v>
      </c>
      <c r="I155" s="499">
        <f t="shared" si="40"/>
        <v>0</v>
      </c>
      <c r="J155" s="499">
        <f t="shared" si="40"/>
        <v>0</v>
      </c>
      <c r="K155" s="423">
        <f t="shared" si="40"/>
        <v>0</v>
      </c>
    </row>
    <row r="156" spans="1:11" ht="13.8" thickBot="1" x14ac:dyDescent="0.3">
      <c r="C156" s="616">
        <f>'KV_9.1.3.sz.mell'!C156</f>
        <v>0</v>
      </c>
      <c r="D156" s="616"/>
      <c r="E156" s="616"/>
      <c r="F156" s="616"/>
      <c r="G156" s="616"/>
      <c r="H156" s="616"/>
      <c r="I156" s="782"/>
      <c r="J156" s="782"/>
      <c r="K156" s="782">
        <f>K90-K155</f>
        <v>0</v>
      </c>
    </row>
    <row r="157" spans="1:11" ht="15.15" customHeight="1" thickBot="1" x14ac:dyDescent="0.3">
      <c r="A157" s="1187" t="s">
        <v>518</v>
      </c>
      <c r="B157" s="1188"/>
      <c r="C157" s="1395">
        <f>'KV_9.1.3.sz.mell'!C157</f>
        <v>0</v>
      </c>
      <c r="D157" s="1329"/>
      <c r="E157" s="1329"/>
      <c r="F157" s="1329"/>
      <c r="G157" s="1329"/>
      <c r="H157" s="1329"/>
      <c r="I157" s="1328"/>
      <c r="J157" s="783">
        <f>D157+E157+F157+G157+H157+I157</f>
        <v>0</v>
      </c>
      <c r="K157" s="305">
        <f>C157+J157</f>
        <v>0</v>
      </c>
    </row>
    <row r="158" spans="1:11" ht="14.4" customHeight="1" thickBot="1" x14ac:dyDescent="0.3">
      <c r="A158" s="1187" t="s">
        <v>205</v>
      </c>
      <c r="B158" s="1188"/>
      <c r="C158" s="1395">
        <f>'KV_9.1.3.sz.mell'!C158</f>
        <v>0</v>
      </c>
      <c r="D158" s="1329"/>
      <c r="E158" s="1329"/>
      <c r="F158" s="1329"/>
      <c r="G158" s="1329"/>
      <c r="H158" s="1329"/>
      <c r="I158" s="1328"/>
      <c r="J158" s="783">
        <f>D158+E158+F158+G158+H158+I158</f>
        <v>0</v>
      </c>
      <c r="K158" s="305">
        <f>C158+J158</f>
        <v>0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>
    <tabColor theme="3"/>
  </sheetPr>
  <dimension ref="A1:K61"/>
  <sheetViews>
    <sheetView view="pageBreakPreview" zoomScale="90" zoomScaleNormal="100" zoomScaleSheetLayoutView="90" workbookViewId="0">
      <selection activeCell="D10" sqref="D10"/>
    </sheetView>
  </sheetViews>
  <sheetFormatPr defaultColWidth="9.33203125" defaultRowHeight="13.2" x14ac:dyDescent="0.25"/>
  <cols>
    <col min="1" max="1" width="13.77734375" style="1186" customWidth="1"/>
    <col min="2" max="2" width="60.6640625" style="53" customWidth="1"/>
    <col min="3" max="3" width="15.77734375" style="53" customWidth="1"/>
    <col min="4" max="10" width="13.77734375" style="53" customWidth="1"/>
    <col min="11" max="11" width="15.77734375" style="53" customWidth="1"/>
    <col min="12" max="16384" width="9.33203125" style="53"/>
  </cols>
  <sheetData>
    <row r="1" spans="1:11" s="224" customFormat="1" ht="15.9" customHeight="1" thickBot="1" x14ac:dyDescent="0.3">
      <c r="A1" s="594"/>
      <c r="B1" s="595"/>
      <c r="C1" s="595"/>
      <c r="D1" s="595"/>
      <c r="E1" s="595"/>
      <c r="F1" s="595"/>
      <c r="G1" s="595"/>
      <c r="H1" s="595"/>
      <c r="I1" s="595"/>
      <c r="J1" s="595"/>
      <c r="K1" s="1362" t="str">
        <f>CONCATENATE("5.2. melléklet ",RM_ALAPADATOK!A7," ",RM_ALAPADATOK!B7," ",RM_ALAPADATOK!C7," ",RM_ALAPADATOK!D7," ",RM_ALAPADATOK!E7," ",RM_ALAPADATOK!F7," ",RM_ALAPADATOK!G7," ",RM_ALAPADATOK!H7)</f>
        <v>5.2. melléklet a … / 2019 ( VI. ) önkormányzati rendelethez</v>
      </c>
    </row>
    <row r="2" spans="1:11" s="1365" customFormat="1" ht="34.200000000000003" x14ac:dyDescent="0.25">
      <c r="A2" s="1363" t="s">
        <v>203</v>
      </c>
      <c r="B2" s="1696" t="str">
        <f>RM_ALAPADATOK!A11</f>
        <v>Hercegkút Gyöngyszem Német Nemzetiségi Óvoda</v>
      </c>
      <c r="C2" s="1697"/>
      <c r="D2" s="1697"/>
      <c r="E2" s="1697"/>
      <c r="F2" s="1697"/>
      <c r="G2" s="1697"/>
      <c r="H2" s="1697"/>
      <c r="I2" s="1697"/>
      <c r="J2" s="1697"/>
      <c r="K2" s="1364" t="s">
        <v>58</v>
      </c>
    </row>
    <row r="3" spans="1:11" s="1365" customFormat="1" ht="23.1" customHeight="1" thickBot="1" x14ac:dyDescent="0.3">
      <c r="A3" s="1366" t="s">
        <v>202</v>
      </c>
      <c r="B3" s="1698" t="s">
        <v>759</v>
      </c>
      <c r="C3" s="1699"/>
      <c r="D3" s="1699"/>
      <c r="E3" s="1699"/>
      <c r="F3" s="1699"/>
      <c r="G3" s="1699"/>
      <c r="H3" s="1699"/>
      <c r="I3" s="1699"/>
      <c r="J3" s="1699"/>
      <c r="K3" s="1367" t="s">
        <v>53</v>
      </c>
    </row>
    <row r="4" spans="1:11" s="1365" customFormat="1" ht="12.9" customHeight="1" thickBot="1" x14ac:dyDescent="0.3">
      <c r="A4" s="1368"/>
      <c r="B4" s="1369"/>
      <c r="C4" s="1370"/>
      <c r="D4" s="1370"/>
      <c r="E4" s="1370"/>
      <c r="F4" s="1370"/>
      <c r="G4" s="1370"/>
      <c r="H4" s="1370"/>
      <c r="I4" s="1370"/>
      <c r="J4" s="1370"/>
      <c r="K4" s="1371" t="s">
        <v>563</v>
      </c>
    </row>
    <row r="5" spans="1:11" s="1372" customFormat="1" ht="14.1" customHeight="1" x14ac:dyDescent="0.25">
      <c r="A5" s="1700" t="s">
        <v>68</v>
      </c>
      <c r="B5" s="1685" t="s">
        <v>17</v>
      </c>
      <c r="C5" s="1685" t="s">
        <v>1073</v>
      </c>
      <c r="D5" s="1685" t="str">
        <f>CONCATENATE('RM_5.1.sz.mell'!D5:I5)</f>
        <v>Módosítás</v>
      </c>
      <c r="E5" s="1685" t="str">
        <f>CONCATENATE('RM_5.1.sz.mell'!E5)</f>
        <v xml:space="preserve">… . sz. módosítás </v>
      </c>
      <c r="F5" s="1685" t="str">
        <f>CONCATENATE('RM_5.1.sz.mell'!F5)</f>
        <v xml:space="preserve">… . sz. módosítás </v>
      </c>
      <c r="G5" s="1685" t="str">
        <f>CONCATENATE('RM_5.1.sz.mell'!G5)</f>
        <v xml:space="preserve">… . sz. módosítás </v>
      </c>
      <c r="H5" s="1685" t="str">
        <f>CONCATENATE('RM_5.1.sz.mell'!H5)</f>
        <v xml:space="preserve">… . sz. módosítás </v>
      </c>
      <c r="I5" s="1685" t="str">
        <f>CONCATENATE('RM_5.1.sz.mell'!I5)</f>
        <v xml:space="preserve">… . sz. módosítás </v>
      </c>
      <c r="J5" s="1685" t="s">
        <v>761</v>
      </c>
      <c r="K5" s="1688" t="str">
        <f>CONCATENATE('RM_5.1.sz.mell'!K5)</f>
        <v>….számú módosítás utáni előirányzat</v>
      </c>
    </row>
    <row r="6" spans="1:11" ht="12.75" customHeight="1" x14ac:dyDescent="0.25">
      <c r="A6" s="1701"/>
      <c r="B6" s="1703"/>
      <c r="C6" s="1686"/>
      <c r="D6" s="1686"/>
      <c r="E6" s="1686"/>
      <c r="F6" s="1686"/>
      <c r="G6" s="1686"/>
      <c r="H6" s="1686"/>
      <c r="I6" s="1686"/>
      <c r="J6" s="1686"/>
      <c r="K6" s="1689"/>
    </row>
    <row r="7" spans="1:11" s="1373" customFormat="1" ht="9.9" customHeight="1" thickBot="1" x14ac:dyDescent="0.3">
      <c r="A7" s="1702"/>
      <c r="B7" s="1704"/>
      <c r="C7" s="1687"/>
      <c r="D7" s="1687"/>
      <c r="E7" s="1687"/>
      <c r="F7" s="1687"/>
      <c r="G7" s="1687"/>
      <c r="H7" s="1687"/>
      <c r="I7" s="1687"/>
      <c r="J7" s="1687"/>
      <c r="K7" s="1690"/>
    </row>
    <row r="8" spans="1:11" s="1374" customFormat="1" ht="10.5" customHeight="1" thickBot="1" x14ac:dyDescent="0.3">
      <c r="A8" s="1165" t="s">
        <v>492</v>
      </c>
      <c r="B8" s="1166" t="s">
        <v>493</v>
      </c>
      <c r="C8" s="1166" t="s">
        <v>494</v>
      </c>
      <c r="D8" s="1166" t="s">
        <v>496</v>
      </c>
      <c r="E8" s="1166" t="s">
        <v>495</v>
      </c>
      <c r="F8" s="1166" t="s">
        <v>746</v>
      </c>
      <c r="G8" s="1166" t="s">
        <v>498</v>
      </c>
      <c r="H8" s="1166" t="s">
        <v>499</v>
      </c>
      <c r="I8" s="1166" t="s">
        <v>735</v>
      </c>
      <c r="J8" s="1167" t="s">
        <v>736</v>
      </c>
      <c r="K8" s="765" t="s">
        <v>737</v>
      </c>
    </row>
    <row r="9" spans="1:11" s="1374" customFormat="1" ht="10.5" customHeight="1" thickBot="1" x14ac:dyDescent="0.3">
      <c r="A9" s="1691" t="s">
        <v>55</v>
      </c>
      <c r="B9" s="1692"/>
      <c r="C9" s="1692"/>
      <c r="D9" s="1692"/>
      <c r="E9" s="1692"/>
      <c r="F9" s="1692"/>
      <c r="G9" s="1692"/>
      <c r="H9" s="1692"/>
      <c r="I9" s="1692"/>
      <c r="J9" s="1692"/>
      <c r="K9" s="1693"/>
    </row>
    <row r="10" spans="1:11" s="1375" customFormat="1" ht="12" customHeight="1" thickBot="1" x14ac:dyDescent="0.3">
      <c r="A10" s="276" t="s">
        <v>18</v>
      </c>
      <c r="B10" s="1168" t="s">
        <v>519</v>
      </c>
      <c r="C10" s="311">
        <f>'KV_9.2.sz.mell'!C8</f>
        <v>0</v>
      </c>
      <c r="D10" s="311">
        <f t="shared" ref="D10:K10" si="0">SUM(D11:D21)</f>
        <v>4886</v>
      </c>
      <c r="E10" s="311">
        <f t="shared" si="0"/>
        <v>0</v>
      </c>
      <c r="F10" s="311">
        <f t="shared" si="0"/>
        <v>0</v>
      </c>
      <c r="G10" s="311">
        <f t="shared" si="0"/>
        <v>0</v>
      </c>
      <c r="H10" s="311">
        <f t="shared" si="0"/>
        <v>0</v>
      </c>
      <c r="I10" s="311">
        <f t="shared" si="0"/>
        <v>0</v>
      </c>
      <c r="J10" s="311">
        <f t="shared" si="0"/>
        <v>4886</v>
      </c>
      <c r="K10" s="311">
        <f t="shared" si="0"/>
        <v>4886</v>
      </c>
    </row>
    <row r="11" spans="1:11" s="1375" customFormat="1" ht="12" customHeight="1" x14ac:dyDescent="0.25">
      <c r="A11" s="1169" t="s">
        <v>97</v>
      </c>
      <c r="B11" s="1170" t="s">
        <v>276</v>
      </c>
      <c r="C11" s="696">
        <f>'KV_9.2.sz.mell'!C9</f>
        <v>0</v>
      </c>
      <c r="D11" s="494"/>
      <c r="E11" s="494"/>
      <c r="F11" s="494"/>
      <c r="G11" s="494"/>
      <c r="H11" s="494"/>
      <c r="I11" s="494"/>
      <c r="J11" s="793">
        <f>D11+E11+F11+G11+H11+I11</f>
        <v>0</v>
      </c>
      <c r="K11" s="794">
        <f>C11+J11</f>
        <v>0</v>
      </c>
    </row>
    <row r="12" spans="1:11" s="1375" customFormat="1" ht="12" customHeight="1" x14ac:dyDescent="0.25">
      <c r="A12" s="1171" t="s">
        <v>98</v>
      </c>
      <c r="B12" s="1172" t="s">
        <v>277</v>
      </c>
      <c r="C12" s="698">
        <f>'KV_9.2.sz.mell'!C10</f>
        <v>0</v>
      </c>
      <c r="D12" s="396"/>
      <c r="E12" s="396"/>
      <c r="F12" s="396"/>
      <c r="G12" s="396"/>
      <c r="H12" s="396"/>
      <c r="I12" s="396"/>
      <c r="J12" s="796">
        <f t="shared" ref="J12:J21" si="1">D12+E12+F12+G12+H12+I12</f>
        <v>0</v>
      </c>
      <c r="K12" s="794">
        <f t="shared" ref="K12:K21" si="2">C12+J12</f>
        <v>0</v>
      </c>
    </row>
    <row r="13" spans="1:11" s="1375" customFormat="1" ht="12" customHeight="1" x14ac:dyDescent="0.25">
      <c r="A13" s="1171" t="s">
        <v>99</v>
      </c>
      <c r="B13" s="1172" t="s">
        <v>278</v>
      </c>
      <c r="C13" s="698">
        <f>'KV_9.2.sz.mell'!C11</f>
        <v>0</v>
      </c>
      <c r="D13" s="396"/>
      <c r="E13" s="396"/>
      <c r="F13" s="396"/>
      <c r="G13" s="396"/>
      <c r="H13" s="396"/>
      <c r="I13" s="396"/>
      <c r="J13" s="796">
        <f t="shared" si="1"/>
        <v>0</v>
      </c>
      <c r="K13" s="794">
        <f t="shared" si="2"/>
        <v>0</v>
      </c>
    </row>
    <row r="14" spans="1:11" s="1375" customFormat="1" ht="12" customHeight="1" x14ac:dyDescent="0.25">
      <c r="A14" s="1171" t="s">
        <v>100</v>
      </c>
      <c r="B14" s="1172" t="s">
        <v>279</v>
      </c>
      <c r="C14" s="698">
        <f>'KV_9.2.sz.mell'!C12</f>
        <v>0</v>
      </c>
      <c r="D14" s="396"/>
      <c r="E14" s="396"/>
      <c r="F14" s="396"/>
      <c r="G14" s="396"/>
      <c r="H14" s="396"/>
      <c r="I14" s="396"/>
      <c r="J14" s="796">
        <f t="shared" si="1"/>
        <v>0</v>
      </c>
      <c r="K14" s="794">
        <f t="shared" si="2"/>
        <v>0</v>
      </c>
    </row>
    <row r="15" spans="1:11" s="1375" customFormat="1" ht="12" customHeight="1" x14ac:dyDescent="0.25">
      <c r="A15" s="1171" t="s">
        <v>147</v>
      </c>
      <c r="B15" s="1172" t="s">
        <v>280</v>
      </c>
      <c r="C15" s="698">
        <f>'KV_9.2.sz.mell'!C13</f>
        <v>0</v>
      </c>
      <c r="D15" s="396"/>
      <c r="E15" s="396"/>
      <c r="F15" s="396"/>
      <c r="G15" s="396"/>
      <c r="H15" s="396"/>
      <c r="I15" s="396"/>
      <c r="J15" s="796">
        <f t="shared" si="1"/>
        <v>0</v>
      </c>
      <c r="K15" s="794">
        <f t="shared" si="2"/>
        <v>0</v>
      </c>
    </row>
    <row r="16" spans="1:11" s="1375" customFormat="1" ht="12" customHeight="1" x14ac:dyDescent="0.25">
      <c r="A16" s="1171" t="s">
        <v>101</v>
      </c>
      <c r="B16" s="1172" t="s">
        <v>398</v>
      </c>
      <c r="C16" s="698">
        <f>'KV_9.2.sz.mell'!C14</f>
        <v>0</v>
      </c>
      <c r="D16" s="396"/>
      <c r="E16" s="396"/>
      <c r="F16" s="396"/>
      <c r="G16" s="396"/>
      <c r="H16" s="396"/>
      <c r="I16" s="396"/>
      <c r="J16" s="796">
        <f t="shared" si="1"/>
        <v>0</v>
      </c>
      <c r="K16" s="794">
        <f t="shared" si="2"/>
        <v>0</v>
      </c>
    </row>
    <row r="17" spans="1:11" s="1375" customFormat="1" ht="12" customHeight="1" x14ac:dyDescent="0.25">
      <c r="A17" s="1171" t="s">
        <v>102</v>
      </c>
      <c r="B17" s="1173" t="s">
        <v>399</v>
      </c>
      <c r="C17" s="698">
        <f>'KV_9.2.sz.mell'!C15</f>
        <v>0</v>
      </c>
      <c r="D17" s="396"/>
      <c r="E17" s="396"/>
      <c r="F17" s="396"/>
      <c r="G17" s="396"/>
      <c r="H17" s="396"/>
      <c r="I17" s="396"/>
      <c r="J17" s="796">
        <f t="shared" si="1"/>
        <v>0</v>
      </c>
      <c r="K17" s="794">
        <f t="shared" si="2"/>
        <v>0</v>
      </c>
    </row>
    <row r="18" spans="1:11" s="1375" customFormat="1" ht="12" customHeight="1" x14ac:dyDescent="0.25">
      <c r="A18" s="1171" t="s">
        <v>112</v>
      </c>
      <c r="B18" s="1172" t="s">
        <v>283</v>
      </c>
      <c r="C18" s="698">
        <f>'KV_9.2.sz.mell'!C16</f>
        <v>0</v>
      </c>
      <c r="D18" s="396"/>
      <c r="E18" s="396"/>
      <c r="F18" s="396"/>
      <c r="G18" s="396"/>
      <c r="H18" s="396"/>
      <c r="I18" s="396"/>
      <c r="J18" s="796">
        <f t="shared" si="1"/>
        <v>0</v>
      </c>
      <c r="K18" s="794">
        <f t="shared" si="2"/>
        <v>0</v>
      </c>
    </row>
    <row r="19" spans="1:11" s="1376" customFormat="1" ht="12" customHeight="1" x14ac:dyDescent="0.25">
      <c r="A19" s="1171" t="s">
        <v>113</v>
      </c>
      <c r="B19" s="1172" t="s">
        <v>284</v>
      </c>
      <c r="C19" s="698">
        <f>'KV_9.2.sz.mell'!C17</f>
        <v>0</v>
      </c>
      <c r="D19" s="396"/>
      <c r="E19" s="396"/>
      <c r="F19" s="396"/>
      <c r="G19" s="396"/>
      <c r="H19" s="396"/>
      <c r="I19" s="396"/>
      <c r="J19" s="796">
        <f t="shared" si="1"/>
        <v>0</v>
      </c>
      <c r="K19" s="794">
        <f t="shared" si="2"/>
        <v>0</v>
      </c>
    </row>
    <row r="20" spans="1:11" s="1376" customFormat="1" ht="12" customHeight="1" x14ac:dyDescent="0.25">
      <c r="A20" s="1171" t="s">
        <v>114</v>
      </c>
      <c r="B20" s="1172" t="s">
        <v>435</v>
      </c>
      <c r="C20" s="698">
        <f>'KV_9.2.sz.mell'!C18</f>
        <v>0</v>
      </c>
      <c r="D20" s="396"/>
      <c r="E20" s="396"/>
      <c r="F20" s="396"/>
      <c r="G20" s="396"/>
      <c r="H20" s="396"/>
      <c r="I20" s="396"/>
      <c r="J20" s="796">
        <f t="shared" si="1"/>
        <v>0</v>
      </c>
      <c r="K20" s="794">
        <f t="shared" si="2"/>
        <v>0</v>
      </c>
    </row>
    <row r="21" spans="1:11" s="1376" customFormat="1" ht="12" customHeight="1" thickBot="1" x14ac:dyDescent="0.3">
      <c r="A21" s="1174" t="s">
        <v>115</v>
      </c>
      <c r="B21" s="1173" t="s">
        <v>285</v>
      </c>
      <c r="C21" s="700">
        <f>'KV_9.2.sz.mell'!C19</f>
        <v>0</v>
      </c>
      <c r="D21" s="398">
        <v>4886</v>
      </c>
      <c r="E21" s="398"/>
      <c r="F21" s="398"/>
      <c r="G21" s="398"/>
      <c r="H21" s="398"/>
      <c r="I21" s="398"/>
      <c r="J21" s="799">
        <f t="shared" si="1"/>
        <v>4886</v>
      </c>
      <c r="K21" s="794">
        <f t="shared" si="2"/>
        <v>4886</v>
      </c>
    </row>
    <row r="22" spans="1:11" s="1375" customFormat="1" ht="12" customHeight="1" thickBot="1" x14ac:dyDescent="0.3">
      <c r="A22" s="276" t="s">
        <v>19</v>
      </c>
      <c r="B22" s="1168" t="s">
        <v>400</v>
      </c>
      <c r="C22" s="311">
        <f>'KV_9.2.sz.mell'!C20</f>
        <v>0</v>
      </c>
      <c r="D22" s="311">
        <f t="shared" ref="D22:J22" si="3">SUM(D23:D25)</f>
        <v>20000</v>
      </c>
      <c r="E22" s="311">
        <f t="shared" si="3"/>
        <v>0</v>
      </c>
      <c r="F22" s="311">
        <f t="shared" si="3"/>
        <v>0</v>
      </c>
      <c r="G22" s="311">
        <f t="shared" si="3"/>
        <v>0</v>
      </c>
      <c r="H22" s="311">
        <f t="shared" si="3"/>
        <v>0</v>
      </c>
      <c r="I22" s="311">
        <f t="shared" si="3"/>
        <v>0</v>
      </c>
      <c r="J22" s="311">
        <f t="shared" si="3"/>
        <v>20000</v>
      </c>
      <c r="K22" s="360">
        <f>SUM(K23:K25)</f>
        <v>20000</v>
      </c>
    </row>
    <row r="23" spans="1:11" s="1376" customFormat="1" ht="12" customHeight="1" x14ac:dyDescent="0.25">
      <c r="A23" s="1175" t="s">
        <v>103</v>
      </c>
      <c r="B23" s="1176" t="s">
        <v>257</v>
      </c>
      <c r="C23" s="680">
        <f>'KV_9.2.sz.mell'!C21</f>
        <v>0</v>
      </c>
      <c r="D23" s="397"/>
      <c r="E23" s="397"/>
      <c r="F23" s="397"/>
      <c r="G23" s="397"/>
      <c r="H23" s="397"/>
      <c r="I23" s="397"/>
      <c r="J23" s="801">
        <f>D23+E23+F23+G23+H23+I23</f>
        <v>0</v>
      </c>
      <c r="K23" s="794">
        <f>C23+J23</f>
        <v>0</v>
      </c>
    </row>
    <row r="24" spans="1:11" s="1376" customFormat="1" ht="12" customHeight="1" x14ac:dyDescent="0.25">
      <c r="A24" s="1171" t="s">
        <v>104</v>
      </c>
      <c r="B24" s="1172" t="s">
        <v>401</v>
      </c>
      <c r="C24" s="698">
        <f>'KV_9.2.sz.mell'!C22</f>
        <v>0</v>
      </c>
      <c r="D24" s="396"/>
      <c r="E24" s="396"/>
      <c r="F24" s="396"/>
      <c r="G24" s="396"/>
      <c r="H24" s="396"/>
      <c r="I24" s="396"/>
      <c r="J24" s="796">
        <f>D24+E24+F24+G24+H24+I24</f>
        <v>0</v>
      </c>
      <c r="K24" s="802">
        <f>C24+J24</f>
        <v>0</v>
      </c>
    </row>
    <row r="25" spans="1:11" s="1376" customFormat="1" ht="12" customHeight="1" x14ac:dyDescent="0.25">
      <c r="A25" s="1171" t="s">
        <v>105</v>
      </c>
      <c r="B25" s="1172" t="s">
        <v>402</v>
      </c>
      <c r="C25" s="698">
        <f>'KV_9.2.sz.mell'!C23</f>
        <v>0</v>
      </c>
      <c r="D25" s="396">
        <v>20000</v>
      </c>
      <c r="E25" s="396"/>
      <c r="F25" s="396"/>
      <c r="G25" s="396"/>
      <c r="H25" s="396"/>
      <c r="I25" s="396"/>
      <c r="J25" s="796">
        <f>D25+E25+F25+G25+H25+I25</f>
        <v>20000</v>
      </c>
      <c r="K25" s="802">
        <f>C25+J25</f>
        <v>20000</v>
      </c>
    </row>
    <row r="26" spans="1:11" s="1376" customFormat="1" ht="12" customHeight="1" thickBot="1" x14ac:dyDescent="0.3">
      <c r="A26" s="1171" t="s">
        <v>106</v>
      </c>
      <c r="B26" s="1177" t="s">
        <v>520</v>
      </c>
      <c r="C26" s="700">
        <f>'KV_9.2.sz.mell'!C24</f>
        <v>0</v>
      </c>
      <c r="D26" s="398"/>
      <c r="E26" s="398"/>
      <c r="F26" s="398"/>
      <c r="G26" s="398"/>
      <c r="H26" s="398"/>
      <c r="I26" s="398"/>
      <c r="J26" s="803">
        <f>D26+E26+F26+G26+H26+I26</f>
        <v>0</v>
      </c>
      <c r="K26" s="804">
        <f>C26+J26</f>
        <v>0</v>
      </c>
    </row>
    <row r="27" spans="1:11" s="1376" customFormat="1" ht="12" customHeight="1" thickBot="1" x14ac:dyDescent="0.3">
      <c r="A27" s="325" t="s">
        <v>20</v>
      </c>
      <c r="B27" s="1178" t="s">
        <v>173</v>
      </c>
      <c r="C27" s="402">
        <f>'KV_9.2.sz.mell'!C25</f>
        <v>0</v>
      </c>
      <c r="D27" s="506"/>
      <c r="E27" s="506"/>
      <c r="F27" s="506"/>
      <c r="G27" s="506"/>
      <c r="H27" s="506"/>
      <c r="I27" s="506"/>
      <c r="J27" s="803">
        <f>D27+E27+F27+G27+H27+I27</f>
        <v>0</v>
      </c>
      <c r="K27" s="316">
        <f>C27+J27</f>
        <v>0</v>
      </c>
    </row>
    <row r="28" spans="1:11" s="1376" customFormat="1" ht="12" customHeight="1" thickBot="1" x14ac:dyDescent="0.3">
      <c r="A28" s="325" t="s">
        <v>21</v>
      </c>
      <c r="B28" s="1178" t="s">
        <v>521</v>
      </c>
      <c r="C28" s="311">
        <f>'KV_9.2.sz.mell'!C26</f>
        <v>0</v>
      </c>
      <c r="D28" s="311">
        <f t="shared" ref="D28:J28" si="4">+D29+D30+D31</f>
        <v>0</v>
      </c>
      <c r="E28" s="311">
        <f t="shared" si="4"/>
        <v>0</v>
      </c>
      <c r="F28" s="311">
        <f t="shared" si="4"/>
        <v>0</v>
      </c>
      <c r="G28" s="311">
        <f t="shared" si="4"/>
        <v>0</v>
      </c>
      <c r="H28" s="311">
        <f t="shared" si="4"/>
        <v>0</v>
      </c>
      <c r="I28" s="311">
        <f t="shared" si="4"/>
        <v>0</v>
      </c>
      <c r="J28" s="311">
        <f t="shared" si="4"/>
        <v>0</v>
      </c>
      <c r="K28" s="360">
        <f>+K29+K30+K31</f>
        <v>0</v>
      </c>
    </row>
    <row r="29" spans="1:11" s="1376" customFormat="1" ht="12" customHeight="1" x14ac:dyDescent="0.25">
      <c r="A29" s="1175" t="s">
        <v>267</v>
      </c>
      <c r="B29" s="1179" t="s">
        <v>262</v>
      </c>
      <c r="C29" s="684">
        <f>'KV_9.2.sz.mell'!C27</f>
        <v>0</v>
      </c>
      <c r="D29" s="459"/>
      <c r="E29" s="459"/>
      <c r="F29" s="459"/>
      <c r="G29" s="459"/>
      <c r="H29" s="459"/>
      <c r="I29" s="459"/>
      <c r="J29" s="801">
        <f>D29+E29+F29+G29+H29+I29</f>
        <v>0</v>
      </c>
      <c r="K29" s="794">
        <f>C29+J29</f>
        <v>0</v>
      </c>
    </row>
    <row r="30" spans="1:11" s="1376" customFormat="1" ht="12" customHeight="1" x14ac:dyDescent="0.25">
      <c r="A30" s="1175" t="s">
        <v>268</v>
      </c>
      <c r="B30" s="1179" t="s">
        <v>401</v>
      </c>
      <c r="C30" s="691">
        <f>'KV_9.2.sz.mell'!C28</f>
        <v>0</v>
      </c>
      <c r="D30" s="399"/>
      <c r="E30" s="399"/>
      <c r="F30" s="399"/>
      <c r="G30" s="399"/>
      <c r="H30" s="399"/>
      <c r="I30" s="399"/>
      <c r="J30" s="801">
        <f>D30+E30+F30+G30+H30+I30</f>
        <v>0</v>
      </c>
      <c r="K30" s="794">
        <f>C30+J30</f>
        <v>0</v>
      </c>
    </row>
    <row r="31" spans="1:11" s="1376" customFormat="1" ht="12" customHeight="1" x14ac:dyDescent="0.25">
      <c r="A31" s="1175" t="s">
        <v>269</v>
      </c>
      <c r="B31" s="1180" t="s">
        <v>404</v>
      </c>
      <c r="C31" s="691">
        <f>'KV_9.2.sz.mell'!C29</f>
        <v>0</v>
      </c>
      <c r="D31" s="399"/>
      <c r="E31" s="399"/>
      <c r="F31" s="399"/>
      <c r="G31" s="399"/>
      <c r="H31" s="399"/>
      <c r="I31" s="399"/>
      <c r="J31" s="801">
        <f>D31+E31+F31+G31+H31+I31</f>
        <v>0</v>
      </c>
      <c r="K31" s="794">
        <f>C31+J31</f>
        <v>0</v>
      </c>
    </row>
    <row r="32" spans="1:11" s="1376" customFormat="1" ht="12" customHeight="1" thickBot="1" x14ac:dyDescent="0.3">
      <c r="A32" s="1171" t="s">
        <v>270</v>
      </c>
      <c r="B32" s="1181" t="s">
        <v>522</v>
      </c>
      <c r="C32" s="771">
        <f>'KV_9.2.sz.mell'!C30</f>
        <v>0</v>
      </c>
      <c r="D32" s="400"/>
      <c r="E32" s="400"/>
      <c r="F32" s="400"/>
      <c r="G32" s="400"/>
      <c r="H32" s="400"/>
      <c r="I32" s="400"/>
      <c r="J32" s="801">
        <f>D32+E32+F32+G32+H32+I32</f>
        <v>0</v>
      </c>
      <c r="K32" s="794">
        <f>C32+J32</f>
        <v>0</v>
      </c>
    </row>
    <row r="33" spans="1:11" s="1376" customFormat="1" ht="12" customHeight="1" thickBot="1" x14ac:dyDescent="0.3">
      <c r="A33" s="325" t="s">
        <v>22</v>
      </c>
      <c r="B33" s="1178" t="s">
        <v>405</v>
      </c>
      <c r="C33" s="311">
        <f>'KV_9.2.sz.mell'!C31</f>
        <v>0</v>
      </c>
      <c r="D33" s="311">
        <f t="shared" ref="D33:I33" si="5">+D34+D35+D36</f>
        <v>0</v>
      </c>
      <c r="E33" s="311">
        <f t="shared" si="5"/>
        <v>0</v>
      </c>
      <c r="F33" s="311">
        <f t="shared" si="5"/>
        <v>0</v>
      </c>
      <c r="G33" s="311">
        <f t="shared" si="5"/>
        <v>0</v>
      </c>
      <c r="H33" s="311">
        <f t="shared" si="5"/>
        <v>0</v>
      </c>
      <c r="I33" s="311">
        <f t="shared" si="5"/>
        <v>0</v>
      </c>
      <c r="J33" s="311">
        <f>+J34+J35+J36</f>
        <v>0</v>
      </c>
      <c r="K33" s="360">
        <f>+K34+K35+K36</f>
        <v>0</v>
      </c>
    </row>
    <row r="34" spans="1:11" s="1376" customFormat="1" ht="12" customHeight="1" x14ac:dyDescent="0.25">
      <c r="A34" s="1175" t="s">
        <v>90</v>
      </c>
      <c r="B34" s="1179" t="s">
        <v>290</v>
      </c>
      <c r="C34" s="684">
        <f>'KV_9.2.sz.mell'!C32</f>
        <v>0</v>
      </c>
      <c r="D34" s="459"/>
      <c r="E34" s="459"/>
      <c r="F34" s="459"/>
      <c r="G34" s="459"/>
      <c r="H34" s="459"/>
      <c r="I34" s="459"/>
      <c r="J34" s="801">
        <f>D34+E34+F34+G34+H34+I34</f>
        <v>0</v>
      </c>
      <c r="K34" s="794">
        <f>C34+J34</f>
        <v>0</v>
      </c>
    </row>
    <row r="35" spans="1:11" s="1376" customFormat="1" ht="12" customHeight="1" x14ac:dyDescent="0.25">
      <c r="A35" s="1175" t="s">
        <v>91</v>
      </c>
      <c r="B35" s="1180" t="s">
        <v>291</v>
      </c>
      <c r="C35" s="691">
        <f>'KV_9.2.sz.mell'!C33</f>
        <v>0</v>
      </c>
      <c r="D35" s="399"/>
      <c r="E35" s="399"/>
      <c r="F35" s="399"/>
      <c r="G35" s="399"/>
      <c r="H35" s="399"/>
      <c r="I35" s="399"/>
      <c r="J35" s="801">
        <f>D35+E35+F35+G35+H35+I35</f>
        <v>0</v>
      </c>
      <c r="K35" s="794">
        <f>C35+J35</f>
        <v>0</v>
      </c>
    </row>
    <row r="36" spans="1:11" s="1376" customFormat="1" ht="12" customHeight="1" thickBot="1" x14ac:dyDescent="0.3">
      <c r="A36" s="1171" t="s">
        <v>92</v>
      </c>
      <c r="B36" s="1181" t="s">
        <v>292</v>
      </c>
      <c r="C36" s="771">
        <f>'KV_9.2.sz.mell'!C34</f>
        <v>0</v>
      </c>
      <c r="D36" s="400"/>
      <c r="E36" s="400"/>
      <c r="F36" s="400"/>
      <c r="G36" s="400"/>
      <c r="H36" s="400"/>
      <c r="I36" s="400"/>
      <c r="J36" s="801">
        <f>D36+E36+F36+G36+H36+I36</f>
        <v>0</v>
      </c>
      <c r="K36" s="811">
        <f>C36+J36</f>
        <v>0</v>
      </c>
    </row>
    <row r="37" spans="1:11" s="1375" customFormat="1" ht="12" customHeight="1" thickBot="1" x14ac:dyDescent="0.3">
      <c r="A37" s="325" t="s">
        <v>23</v>
      </c>
      <c r="B37" s="1178" t="s">
        <v>375</v>
      </c>
      <c r="C37" s="402">
        <f>'KV_9.2.sz.mell'!C35</f>
        <v>0</v>
      </c>
      <c r="D37" s="506"/>
      <c r="E37" s="506"/>
      <c r="F37" s="506"/>
      <c r="G37" s="506"/>
      <c r="H37" s="506"/>
      <c r="I37" s="506"/>
      <c r="J37" s="311">
        <f>D37+E37+F37+G37+H37+I37</f>
        <v>0</v>
      </c>
      <c r="K37" s="316">
        <f>C37+J37</f>
        <v>0</v>
      </c>
    </row>
    <row r="38" spans="1:11" s="1375" customFormat="1" ht="12" customHeight="1" thickBot="1" x14ac:dyDescent="0.3">
      <c r="A38" s="325" t="s">
        <v>24</v>
      </c>
      <c r="B38" s="1178" t="s">
        <v>406</v>
      </c>
      <c r="C38" s="402">
        <f>'KV_9.2.sz.mell'!C36</f>
        <v>0</v>
      </c>
      <c r="D38" s="506"/>
      <c r="E38" s="506"/>
      <c r="F38" s="506"/>
      <c r="G38" s="506"/>
      <c r="H38" s="506"/>
      <c r="I38" s="506"/>
      <c r="J38" s="812">
        <f>D38+E38+F38+G38+H38+I38</f>
        <v>0</v>
      </c>
      <c r="K38" s="794">
        <f>C38+J38</f>
        <v>0</v>
      </c>
    </row>
    <row r="39" spans="1:11" s="1375" customFormat="1" ht="12" customHeight="1" thickBot="1" x14ac:dyDescent="0.3">
      <c r="A39" s="276" t="s">
        <v>25</v>
      </c>
      <c r="B39" s="1178" t="s">
        <v>407</v>
      </c>
      <c r="C39" s="311">
        <f>'KV_9.2.sz.mell'!C37</f>
        <v>0</v>
      </c>
      <c r="D39" s="311">
        <f t="shared" ref="D39:J39" si="6">+D10+D22+D27+D28+D33+D37+D38</f>
        <v>24886</v>
      </c>
      <c r="E39" s="311">
        <f t="shared" si="6"/>
        <v>0</v>
      </c>
      <c r="F39" s="311">
        <f t="shared" si="6"/>
        <v>0</v>
      </c>
      <c r="G39" s="311">
        <f t="shared" si="6"/>
        <v>0</v>
      </c>
      <c r="H39" s="311">
        <f t="shared" si="6"/>
        <v>0</v>
      </c>
      <c r="I39" s="311">
        <f t="shared" si="6"/>
        <v>0</v>
      </c>
      <c r="J39" s="311">
        <f t="shared" si="6"/>
        <v>24886</v>
      </c>
      <c r="K39" s="360">
        <f>+K10+K22+K27+K28+K33+K37+K38</f>
        <v>24886</v>
      </c>
    </row>
    <row r="40" spans="1:11" s="1375" customFormat="1" ht="12" customHeight="1" thickBot="1" x14ac:dyDescent="0.3">
      <c r="A40" s="1182" t="s">
        <v>26</v>
      </c>
      <c r="B40" s="1178" t="s">
        <v>408</v>
      </c>
      <c r="C40" s="311">
        <f>'KV_9.2.sz.mell'!C38</f>
        <v>30158406</v>
      </c>
      <c r="D40" s="311">
        <f t="shared" ref="D40:J40" si="7">+D41+D42+D43</f>
        <v>1819928</v>
      </c>
      <c r="E40" s="311">
        <f t="shared" si="7"/>
        <v>0</v>
      </c>
      <c r="F40" s="311">
        <f t="shared" si="7"/>
        <v>0</v>
      </c>
      <c r="G40" s="311">
        <f t="shared" si="7"/>
        <v>0</v>
      </c>
      <c r="H40" s="311">
        <f t="shared" si="7"/>
        <v>0</v>
      </c>
      <c r="I40" s="311">
        <f t="shared" si="7"/>
        <v>0</v>
      </c>
      <c r="J40" s="311">
        <f t="shared" si="7"/>
        <v>1819928</v>
      </c>
      <c r="K40" s="360">
        <f>+K41+K42+K43</f>
        <v>31978334</v>
      </c>
    </row>
    <row r="41" spans="1:11" s="1375" customFormat="1" ht="12" customHeight="1" x14ac:dyDescent="0.25">
      <c r="A41" s="1175" t="s">
        <v>409</v>
      </c>
      <c r="B41" s="1179" t="s">
        <v>235</v>
      </c>
      <c r="C41" s="684">
        <f>'KV_9.2.sz.mell'!C39</f>
        <v>17206</v>
      </c>
      <c r="D41" s="459"/>
      <c r="E41" s="459"/>
      <c r="F41" s="459"/>
      <c r="G41" s="459"/>
      <c r="H41" s="459"/>
      <c r="I41" s="459"/>
      <c r="J41" s="801">
        <f>D41+E41+F41+G41+H41+I41</f>
        <v>0</v>
      </c>
      <c r="K41" s="794">
        <f>C41+J41</f>
        <v>17206</v>
      </c>
    </row>
    <row r="42" spans="1:11" s="1375" customFormat="1" ht="12" customHeight="1" x14ac:dyDescent="0.25">
      <c r="A42" s="1175" t="s">
        <v>410</v>
      </c>
      <c r="B42" s="1180" t="s">
        <v>2</v>
      </c>
      <c r="C42" s="691">
        <f>'KV_9.2.sz.mell'!C40</f>
        <v>0</v>
      </c>
      <c r="D42" s="399"/>
      <c r="E42" s="399"/>
      <c r="F42" s="399"/>
      <c r="G42" s="399"/>
      <c r="H42" s="399"/>
      <c r="I42" s="399"/>
      <c r="J42" s="801">
        <f>D42+E42+F42+G42+H42+I42</f>
        <v>0</v>
      </c>
      <c r="K42" s="802">
        <f>C42+J42</f>
        <v>0</v>
      </c>
    </row>
    <row r="43" spans="1:11" s="1376" customFormat="1" ht="12" customHeight="1" thickBot="1" x14ac:dyDescent="0.3">
      <c r="A43" s="1171" t="s">
        <v>411</v>
      </c>
      <c r="B43" s="1183" t="s">
        <v>412</v>
      </c>
      <c r="C43" s="688">
        <f>'KV_9.2.sz.mell'!C41</f>
        <v>30141200</v>
      </c>
      <c r="D43" s="687">
        <v>1819928</v>
      </c>
      <c r="E43" s="687"/>
      <c r="F43" s="687"/>
      <c r="G43" s="687"/>
      <c r="H43" s="687"/>
      <c r="I43" s="687"/>
      <c r="J43" s="801">
        <f>D43+E43+F43+G43+H43+I43</f>
        <v>1819928</v>
      </c>
      <c r="K43" s="804">
        <f>C43+J43</f>
        <v>31961128</v>
      </c>
    </row>
    <row r="44" spans="1:11" s="1376" customFormat="1" ht="12.9" customHeight="1" thickBot="1" x14ac:dyDescent="0.25">
      <c r="A44" s="1182" t="s">
        <v>27</v>
      </c>
      <c r="B44" s="1184" t="s">
        <v>413</v>
      </c>
      <c r="C44" s="311">
        <f>'KV_9.2.sz.mell'!C42</f>
        <v>30158406</v>
      </c>
      <c r="D44" s="311">
        <f t="shared" ref="D44:J44" si="8">+D39+D40</f>
        <v>1844814</v>
      </c>
      <c r="E44" s="311">
        <f t="shared" si="8"/>
        <v>0</v>
      </c>
      <c r="F44" s="311">
        <f t="shared" si="8"/>
        <v>0</v>
      </c>
      <c r="G44" s="311">
        <f t="shared" si="8"/>
        <v>0</v>
      </c>
      <c r="H44" s="311">
        <f t="shared" si="8"/>
        <v>0</v>
      </c>
      <c r="I44" s="311">
        <f t="shared" si="8"/>
        <v>0</v>
      </c>
      <c r="J44" s="311">
        <f t="shared" si="8"/>
        <v>1844814</v>
      </c>
      <c r="K44" s="360">
        <f>+K39+K40</f>
        <v>32003220</v>
      </c>
    </row>
    <row r="45" spans="1:11" s="1373" customFormat="1" ht="14.1" customHeight="1" thickBot="1" x14ac:dyDescent="0.3">
      <c r="A45" s="1682" t="s">
        <v>56</v>
      </c>
      <c r="B45" s="1694"/>
      <c r="C45" s="1694"/>
      <c r="D45" s="1694"/>
      <c r="E45" s="1694"/>
      <c r="F45" s="1694"/>
      <c r="G45" s="1694"/>
      <c r="H45" s="1694"/>
      <c r="I45" s="1694"/>
      <c r="J45" s="1694"/>
      <c r="K45" s="1695"/>
    </row>
    <row r="46" spans="1:11" s="1377" customFormat="1" ht="12" customHeight="1" thickBot="1" x14ac:dyDescent="0.3">
      <c r="A46" s="325" t="s">
        <v>18</v>
      </c>
      <c r="B46" s="1178" t="s">
        <v>414</v>
      </c>
      <c r="C46" s="814">
        <f>'KV_9.2.sz.mell'!C46</f>
        <v>30158406</v>
      </c>
      <c r="D46" s="814">
        <f t="shared" ref="D46:J46" si="9">SUM(D47:D51)</f>
        <v>1739484</v>
      </c>
      <c r="E46" s="814">
        <f t="shared" si="9"/>
        <v>0</v>
      </c>
      <c r="F46" s="814">
        <f t="shared" si="9"/>
        <v>0</v>
      </c>
      <c r="G46" s="814">
        <f t="shared" si="9"/>
        <v>0</v>
      </c>
      <c r="H46" s="814">
        <f t="shared" si="9"/>
        <v>0</v>
      </c>
      <c r="I46" s="814">
        <f t="shared" si="9"/>
        <v>0</v>
      </c>
      <c r="J46" s="814">
        <f t="shared" si="9"/>
        <v>1739484</v>
      </c>
      <c r="K46" s="316">
        <f>SUM(K47:K51)</f>
        <v>31897890</v>
      </c>
    </row>
    <row r="47" spans="1:11" ht="12" customHeight="1" x14ac:dyDescent="0.25">
      <c r="A47" s="1171" t="s">
        <v>97</v>
      </c>
      <c r="B47" s="1176" t="s">
        <v>49</v>
      </c>
      <c r="C47" s="691">
        <f>'KV_9.2.sz.mell'!C47</f>
        <v>22483260</v>
      </c>
      <c r="D47" s="1159">
        <v>1461360</v>
      </c>
      <c r="E47" s="1159"/>
      <c r="F47" s="1159"/>
      <c r="G47" s="1159"/>
      <c r="H47" s="1159"/>
      <c r="I47" s="1159"/>
      <c r="J47" s="816">
        <f>D47+E47+F47+G47+H47+I47</f>
        <v>1461360</v>
      </c>
      <c r="K47" s="817">
        <f>C47+J47</f>
        <v>23944620</v>
      </c>
    </row>
    <row r="48" spans="1:11" ht="12" customHeight="1" x14ac:dyDescent="0.25">
      <c r="A48" s="1171" t="s">
        <v>98</v>
      </c>
      <c r="B48" s="1172" t="s">
        <v>182</v>
      </c>
      <c r="C48" s="691">
        <f>'KV_9.2.sz.mell'!C48</f>
        <v>4397679</v>
      </c>
      <c r="D48" s="1160">
        <v>355856</v>
      </c>
      <c r="E48" s="1160"/>
      <c r="F48" s="1160"/>
      <c r="G48" s="1160"/>
      <c r="H48" s="1160"/>
      <c r="I48" s="1160"/>
      <c r="J48" s="819">
        <f>D48+E48+F48+G48+H48+I48</f>
        <v>355856</v>
      </c>
      <c r="K48" s="820">
        <f>C48+J48</f>
        <v>4753535</v>
      </c>
    </row>
    <row r="49" spans="1:11" ht="12" customHeight="1" x14ac:dyDescent="0.25">
      <c r="A49" s="1171" t="s">
        <v>99</v>
      </c>
      <c r="B49" s="1172" t="s">
        <v>139</v>
      </c>
      <c r="C49" s="691">
        <f>'KV_9.2.sz.mell'!C49</f>
        <v>3277467</v>
      </c>
      <c r="D49" s="1160">
        <v>-77732</v>
      </c>
      <c r="E49" s="1160"/>
      <c r="F49" s="1160"/>
      <c r="G49" s="1160"/>
      <c r="H49" s="1160"/>
      <c r="I49" s="1160"/>
      <c r="J49" s="819">
        <f>D49+E49+F49+G49+H49+I49</f>
        <v>-77732</v>
      </c>
      <c r="K49" s="820">
        <f>C49+J49</f>
        <v>3199735</v>
      </c>
    </row>
    <row r="50" spans="1:11" ht="12" customHeight="1" x14ac:dyDescent="0.25">
      <c r="A50" s="1171" t="s">
        <v>100</v>
      </c>
      <c r="B50" s="1172" t="s">
        <v>183</v>
      </c>
      <c r="C50" s="691">
        <f>'KV_9.2.sz.mell'!C50</f>
        <v>0</v>
      </c>
      <c r="D50" s="1160"/>
      <c r="E50" s="1160"/>
      <c r="F50" s="1160"/>
      <c r="G50" s="1160"/>
      <c r="H50" s="1160"/>
      <c r="I50" s="1160"/>
      <c r="J50" s="819">
        <f>D50+E50+F50+G50+H50+I50</f>
        <v>0</v>
      </c>
      <c r="K50" s="820">
        <f>C50+J50</f>
        <v>0</v>
      </c>
    </row>
    <row r="51" spans="1:11" ht="12" customHeight="1" thickBot="1" x14ac:dyDescent="0.3">
      <c r="A51" s="1171" t="s">
        <v>147</v>
      </c>
      <c r="B51" s="1172" t="s">
        <v>184</v>
      </c>
      <c r="C51" s="691">
        <f>'KV_9.2.sz.mell'!C51</f>
        <v>0</v>
      </c>
      <c r="D51" s="1160"/>
      <c r="E51" s="1160"/>
      <c r="F51" s="1160"/>
      <c r="G51" s="1160"/>
      <c r="H51" s="1160"/>
      <c r="I51" s="1160"/>
      <c r="J51" s="819">
        <f>D51+E51+F51+G51+H51+I51</f>
        <v>0</v>
      </c>
      <c r="K51" s="820">
        <f>C51+J51</f>
        <v>0</v>
      </c>
    </row>
    <row r="52" spans="1:11" ht="12" customHeight="1" thickBot="1" x14ac:dyDescent="0.3">
      <c r="A52" s="325" t="s">
        <v>19</v>
      </c>
      <c r="B52" s="1178" t="s">
        <v>415</v>
      </c>
      <c r="C52" s="814">
        <f>'KV_9.2.sz.mell'!C52</f>
        <v>0</v>
      </c>
      <c r="D52" s="814">
        <f t="shared" ref="D52:J52" si="10">SUM(D53:D55)</f>
        <v>105330</v>
      </c>
      <c r="E52" s="814">
        <f t="shared" si="10"/>
        <v>0</v>
      </c>
      <c r="F52" s="814">
        <f t="shared" si="10"/>
        <v>0</v>
      </c>
      <c r="G52" s="814">
        <f t="shared" si="10"/>
        <v>0</v>
      </c>
      <c r="H52" s="814">
        <f t="shared" si="10"/>
        <v>0</v>
      </c>
      <c r="I52" s="814">
        <f t="shared" si="10"/>
        <v>0</v>
      </c>
      <c r="J52" s="814">
        <f t="shared" si="10"/>
        <v>105330</v>
      </c>
      <c r="K52" s="316">
        <f>SUM(K53:K55)</f>
        <v>105330</v>
      </c>
    </row>
    <row r="53" spans="1:11" s="1377" customFormat="1" ht="12" customHeight="1" x14ac:dyDescent="0.25">
      <c r="A53" s="1171" t="s">
        <v>103</v>
      </c>
      <c r="B53" s="1176" t="s">
        <v>229</v>
      </c>
      <c r="C53" s="691">
        <f>'KV_9.2.sz.mell'!C53</f>
        <v>0</v>
      </c>
      <c r="D53" s="1159">
        <v>105330</v>
      </c>
      <c r="E53" s="1159"/>
      <c r="F53" s="1159"/>
      <c r="G53" s="1159"/>
      <c r="H53" s="1159"/>
      <c r="I53" s="1159"/>
      <c r="J53" s="816">
        <f>D53+E53+F53+G53+H53+I53</f>
        <v>105330</v>
      </c>
      <c r="K53" s="817">
        <f>C53+J53</f>
        <v>105330</v>
      </c>
    </row>
    <row r="54" spans="1:11" ht="12" customHeight="1" x14ac:dyDescent="0.25">
      <c r="A54" s="1171" t="s">
        <v>104</v>
      </c>
      <c r="B54" s="1172" t="s">
        <v>186</v>
      </c>
      <c r="C54" s="691">
        <f>'KV_9.2.sz.mell'!C54</f>
        <v>0</v>
      </c>
      <c r="D54" s="1160"/>
      <c r="E54" s="1160"/>
      <c r="F54" s="1160"/>
      <c r="G54" s="1160"/>
      <c r="H54" s="1160"/>
      <c r="I54" s="1160"/>
      <c r="J54" s="819">
        <f>D54+E54+F54+G54+H54+I54</f>
        <v>0</v>
      </c>
      <c r="K54" s="820">
        <f>C54+J54</f>
        <v>0</v>
      </c>
    </row>
    <row r="55" spans="1:11" ht="12" customHeight="1" x14ac:dyDescent="0.25">
      <c r="A55" s="1171" t="s">
        <v>105</v>
      </c>
      <c r="B55" s="1172" t="s">
        <v>57</v>
      </c>
      <c r="C55" s="691">
        <f>'KV_9.2.sz.mell'!C55</f>
        <v>0</v>
      </c>
      <c r="D55" s="1160"/>
      <c r="E55" s="1160"/>
      <c r="F55" s="1160"/>
      <c r="G55" s="1160"/>
      <c r="H55" s="1160"/>
      <c r="I55" s="1160"/>
      <c r="J55" s="819">
        <f>D55+E55+F55+G55+H55+I55</f>
        <v>0</v>
      </c>
      <c r="K55" s="820">
        <f>C55+J55</f>
        <v>0</v>
      </c>
    </row>
    <row r="56" spans="1:11" ht="12" customHeight="1" thickBot="1" x14ac:dyDescent="0.3">
      <c r="A56" s="1171" t="s">
        <v>106</v>
      </c>
      <c r="B56" s="1172" t="s">
        <v>523</v>
      </c>
      <c r="C56" s="691">
        <f>'KV_9.2.sz.mell'!C56</f>
        <v>0</v>
      </c>
      <c r="D56" s="1160"/>
      <c r="E56" s="1160"/>
      <c r="F56" s="1160"/>
      <c r="G56" s="1160"/>
      <c r="H56" s="1160"/>
      <c r="I56" s="1160"/>
      <c r="J56" s="819">
        <f>D56+E56+F56+G56+H56+I56</f>
        <v>0</v>
      </c>
      <c r="K56" s="820">
        <f>C56+J56</f>
        <v>0</v>
      </c>
    </row>
    <row r="57" spans="1:11" ht="12" customHeight="1" thickBot="1" x14ac:dyDescent="0.3">
      <c r="A57" s="325" t="s">
        <v>20</v>
      </c>
      <c r="B57" s="1178" t="s">
        <v>13</v>
      </c>
      <c r="C57" s="814">
        <f>'KV_9.2.sz.mell'!C57</f>
        <v>0</v>
      </c>
      <c r="D57" s="1161"/>
      <c r="E57" s="1161"/>
      <c r="F57" s="1161"/>
      <c r="G57" s="1161"/>
      <c r="H57" s="1161"/>
      <c r="I57" s="1161"/>
      <c r="J57" s="814">
        <f>D57+E57+F57+G57+H57+I57</f>
        <v>0</v>
      </c>
      <c r="K57" s="316">
        <f>C57+J57</f>
        <v>0</v>
      </c>
    </row>
    <row r="58" spans="1:11" ht="12.9" customHeight="1" thickBot="1" x14ac:dyDescent="0.3">
      <c r="A58" s="325" t="s">
        <v>21</v>
      </c>
      <c r="B58" s="1185" t="s">
        <v>528</v>
      </c>
      <c r="C58" s="822">
        <f>'KV_9.2.sz.mell'!C58</f>
        <v>30158406</v>
      </c>
      <c r="D58" s="822">
        <f t="shared" ref="D58:J58" si="11">+D46+D52+D57</f>
        <v>1844814</v>
      </c>
      <c r="E58" s="822">
        <f t="shared" si="11"/>
        <v>0</v>
      </c>
      <c r="F58" s="822">
        <f t="shared" si="11"/>
        <v>0</v>
      </c>
      <c r="G58" s="822">
        <f t="shared" si="11"/>
        <v>0</v>
      </c>
      <c r="H58" s="822">
        <f t="shared" si="11"/>
        <v>0</v>
      </c>
      <c r="I58" s="822">
        <f t="shared" si="11"/>
        <v>0</v>
      </c>
      <c r="J58" s="822">
        <f t="shared" si="11"/>
        <v>1844814</v>
      </c>
      <c r="K58" s="364">
        <f>+K46+K52+K57</f>
        <v>32003220</v>
      </c>
    </row>
    <row r="59" spans="1:11" ht="14.1" customHeight="1" thickBot="1" x14ac:dyDescent="0.3">
      <c r="C59" s="823">
        <f>'KV_9.2.sz.mell'!C59</f>
        <v>0</v>
      </c>
      <c r="D59" s="823"/>
      <c r="E59" s="823"/>
      <c r="F59" s="823"/>
      <c r="G59" s="823"/>
      <c r="H59" s="823"/>
      <c r="I59" s="823"/>
      <c r="J59" s="823"/>
      <c r="K59" s="616">
        <f>K44-K58</f>
        <v>0</v>
      </c>
    </row>
    <row r="60" spans="1:11" ht="12.9" customHeight="1" thickBot="1" x14ac:dyDescent="0.3">
      <c r="A60" s="1187" t="s">
        <v>518</v>
      </c>
      <c r="B60" s="1188"/>
      <c r="C60" s="826">
        <f>'KV_9.2.sz.mell'!C60</f>
        <v>8</v>
      </c>
      <c r="D60" s="1162"/>
      <c r="E60" s="1162"/>
      <c r="F60" s="1162"/>
      <c r="G60" s="1162"/>
      <c r="H60" s="1162"/>
      <c r="I60" s="1162"/>
      <c r="J60" s="826">
        <f>D60+E60+F60+G60+H60+I60</f>
        <v>0</v>
      </c>
      <c r="K60" s="827">
        <f>C60+J60</f>
        <v>8</v>
      </c>
    </row>
    <row r="61" spans="1:11" ht="12.9" customHeight="1" thickBot="1" x14ac:dyDescent="0.3">
      <c r="A61" s="1187" t="s">
        <v>205</v>
      </c>
      <c r="B61" s="1188"/>
      <c r="C61" s="826">
        <f>'KV_9.2.sz.mell'!C61</f>
        <v>0</v>
      </c>
      <c r="D61" s="1162"/>
      <c r="E61" s="1162"/>
      <c r="F61" s="1162"/>
      <c r="G61" s="1162"/>
      <c r="H61" s="1162"/>
      <c r="I61" s="1162"/>
      <c r="J61" s="826">
        <f>D61+E61+F61+G61+H61+I61</f>
        <v>0</v>
      </c>
      <c r="K61" s="827">
        <f>C61+J61</f>
        <v>0</v>
      </c>
    </row>
  </sheetData>
  <sheetProtection sheet="1" formatCells="0"/>
  <mergeCells count="15">
    <mergeCell ref="J5:J7"/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>
    <tabColor theme="3"/>
  </sheetPr>
  <dimension ref="A1:K61"/>
  <sheetViews>
    <sheetView view="pageBreakPreview" topLeftCell="A25" zoomScale="90" zoomScaleNormal="100" zoomScaleSheetLayoutView="90" workbookViewId="0">
      <selection activeCell="D10" sqref="D10"/>
    </sheetView>
  </sheetViews>
  <sheetFormatPr defaultColWidth="9.33203125" defaultRowHeight="13.2" x14ac:dyDescent="0.25"/>
  <cols>
    <col min="1" max="1" width="13.77734375" style="243" customWidth="1"/>
    <col min="2" max="2" width="60.6640625" style="244" customWidth="1"/>
    <col min="3" max="3" width="15.77734375" style="244" customWidth="1"/>
    <col min="4" max="10" width="13.77734375" style="244" customWidth="1"/>
    <col min="11" max="11" width="15.77734375" style="244" customWidth="1"/>
    <col min="12" max="16384" width="9.33203125" style="244"/>
  </cols>
  <sheetData>
    <row r="1" spans="1:11" s="224" customFormat="1" ht="15.9" customHeight="1" thickBot="1" x14ac:dyDescent="0.3">
      <c r="A1" s="594"/>
      <c r="B1" s="595"/>
      <c r="C1" s="595"/>
      <c r="D1" s="595"/>
      <c r="E1" s="595"/>
      <c r="F1" s="595"/>
      <c r="G1" s="595"/>
      <c r="H1" s="595"/>
      <c r="I1" s="595"/>
      <c r="J1" s="595"/>
      <c r="K1" s="589" t="str">
        <f>CONCATENATE("5.2.1. melléklet ",RM_ALAPADATOK!A7," ",RM_ALAPADATOK!B7," ",RM_ALAPADATOK!C7," ",RM_ALAPADATOK!D7," ",RM_ALAPADATOK!E7," ",RM_ALAPADATOK!F7," ",RM_ALAPADATOK!G7," ",RM_ALAPADATOK!H7)</f>
        <v>5.2.1. melléklet a … / 2019 ( VI. ) önkormányzati rendelethez</v>
      </c>
    </row>
    <row r="2" spans="1:11" s="452" customFormat="1" ht="34.200000000000003" x14ac:dyDescent="0.25">
      <c r="A2" s="596" t="s">
        <v>203</v>
      </c>
      <c r="B2" s="1717" t="str">
        <f>RM_ALAPADATOK!A11</f>
        <v>Hercegkút Gyöngyszem Német Nemzetiségi Óvoda</v>
      </c>
      <c r="C2" s="1718"/>
      <c r="D2" s="1718"/>
      <c r="E2" s="1718"/>
      <c r="F2" s="1718"/>
      <c r="G2" s="1718"/>
      <c r="H2" s="1718"/>
      <c r="I2" s="1718"/>
      <c r="J2" s="1718"/>
      <c r="K2" s="617" t="s">
        <v>58</v>
      </c>
    </row>
    <row r="3" spans="1:11" s="452" customFormat="1" ht="23.1" customHeight="1" thickBot="1" x14ac:dyDescent="0.3">
      <c r="A3" s="618" t="s">
        <v>202</v>
      </c>
      <c r="B3" s="1719" t="str">
        <f>CONCATENATE('RM_5.1.1.sz.mell'!B3:J3)</f>
        <v>Kötelező feladtok bevételeinek, kiadásainak módosítása</v>
      </c>
      <c r="C3" s="1720"/>
      <c r="D3" s="1720"/>
      <c r="E3" s="1720"/>
      <c r="F3" s="1720"/>
      <c r="G3" s="1720"/>
      <c r="H3" s="1720"/>
      <c r="I3" s="1720"/>
      <c r="J3" s="1720"/>
      <c r="K3" s="785" t="s">
        <v>58</v>
      </c>
    </row>
    <row r="4" spans="1:11" s="452" customFormat="1" ht="12.9" customHeight="1" thickBot="1" x14ac:dyDescent="0.3">
      <c r="A4" s="786"/>
      <c r="B4" s="787"/>
      <c r="C4" s="788"/>
      <c r="D4" s="788"/>
      <c r="E4" s="788"/>
      <c r="F4" s="788"/>
      <c r="G4" s="788"/>
      <c r="H4" s="788"/>
      <c r="I4" s="788"/>
      <c r="J4" s="788"/>
      <c r="K4" s="789" t="s">
        <v>563</v>
      </c>
    </row>
    <row r="5" spans="1:11" s="453" customFormat="1" ht="14.1" customHeight="1" x14ac:dyDescent="0.25">
      <c r="A5" s="1721" t="s">
        <v>68</v>
      </c>
      <c r="B5" s="1705" t="s">
        <v>17</v>
      </c>
      <c r="C5" s="1705" t="s">
        <v>760</v>
      </c>
      <c r="D5" s="1705" t="str">
        <f>CONCATENATE('RM_5.1.sz.mell'!D5:I5)</f>
        <v>Módosítás</v>
      </c>
      <c r="E5" s="1705" t="str">
        <f>CONCATENATE('RM_5.1.sz.mell'!E5)</f>
        <v xml:space="preserve">… . sz. módosítás </v>
      </c>
      <c r="F5" s="1705" t="str">
        <f>CONCATENATE('RM_5.1.sz.mell'!F5)</f>
        <v xml:space="preserve">… . sz. módosítás </v>
      </c>
      <c r="G5" s="1705" t="str">
        <f>CONCATENATE('RM_5.1.sz.mell'!G5)</f>
        <v xml:space="preserve">… . sz. módosítás </v>
      </c>
      <c r="H5" s="1705" t="str">
        <f>CONCATENATE('RM_5.1.sz.mell'!H5)</f>
        <v xml:space="preserve">… . sz. módosítás </v>
      </c>
      <c r="I5" s="1705" t="str">
        <f>CONCATENATE('RM_5.1.sz.mell'!I5)</f>
        <v xml:space="preserve">… . sz. módosítás </v>
      </c>
      <c r="J5" s="1705" t="s">
        <v>761</v>
      </c>
      <c r="K5" s="1708" t="str">
        <f>CONCATENATE('RM_5.1.sz.mell'!K5)</f>
        <v>….számú módosítás utáni előirányzat</v>
      </c>
    </row>
    <row r="6" spans="1:11" ht="12.75" customHeight="1" x14ac:dyDescent="0.25">
      <c r="A6" s="1722"/>
      <c r="B6" s="1724"/>
      <c r="C6" s="1706"/>
      <c r="D6" s="1706"/>
      <c r="E6" s="1706"/>
      <c r="F6" s="1706"/>
      <c r="G6" s="1706"/>
      <c r="H6" s="1706"/>
      <c r="I6" s="1706"/>
      <c r="J6" s="1706"/>
      <c r="K6" s="1709"/>
    </row>
    <row r="7" spans="1:11" s="454" customFormat="1" ht="9.9" customHeight="1" thickBot="1" x14ac:dyDescent="0.3">
      <c r="A7" s="1723"/>
      <c r="B7" s="1725"/>
      <c r="C7" s="1707"/>
      <c r="D7" s="1707"/>
      <c r="E7" s="1707"/>
      <c r="F7" s="1707"/>
      <c r="G7" s="1707"/>
      <c r="H7" s="1707"/>
      <c r="I7" s="1707"/>
      <c r="J7" s="1707"/>
      <c r="K7" s="1710"/>
    </row>
    <row r="8" spans="1:11" s="791" customFormat="1" ht="10.5" customHeight="1" thickBot="1" x14ac:dyDescent="0.3">
      <c r="A8" s="607" t="s">
        <v>492</v>
      </c>
      <c r="B8" s="608" t="s">
        <v>493</v>
      </c>
      <c r="C8" s="608" t="s">
        <v>494</v>
      </c>
      <c r="D8" s="608" t="s">
        <v>496</v>
      </c>
      <c r="E8" s="608" t="s">
        <v>495</v>
      </c>
      <c r="F8" s="608" t="s">
        <v>746</v>
      </c>
      <c r="G8" s="608" t="s">
        <v>498</v>
      </c>
      <c r="H8" s="608" t="s">
        <v>499</v>
      </c>
      <c r="I8" s="608" t="s">
        <v>735</v>
      </c>
      <c r="J8" s="790" t="s">
        <v>736</v>
      </c>
      <c r="K8" s="765" t="s">
        <v>737</v>
      </c>
    </row>
    <row r="9" spans="1:11" s="791" customFormat="1" ht="10.5" customHeight="1" thickBot="1" x14ac:dyDescent="0.3">
      <c r="A9" s="1711" t="s">
        <v>55</v>
      </c>
      <c r="B9" s="1712"/>
      <c r="C9" s="1712"/>
      <c r="D9" s="1712"/>
      <c r="E9" s="1712"/>
      <c r="F9" s="1712"/>
      <c r="G9" s="1712"/>
      <c r="H9" s="1712"/>
      <c r="I9" s="1712"/>
      <c r="J9" s="1712"/>
      <c r="K9" s="1713"/>
    </row>
    <row r="10" spans="1:11" s="367" customFormat="1" ht="12" customHeight="1" thickBot="1" x14ac:dyDescent="0.3">
      <c r="A10" s="192" t="s">
        <v>18</v>
      </c>
      <c r="B10" s="233" t="s">
        <v>519</v>
      </c>
      <c r="C10" s="311">
        <f>'KV_9.2.1.sz.mell'!C8</f>
        <v>0</v>
      </c>
      <c r="D10" s="311">
        <f t="shared" ref="D10:K10" si="0">SUM(D11:D21)</f>
        <v>4886</v>
      </c>
      <c r="E10" s="311">
        <f t="shared" si="0"/>
        <v>0</v>
      </c>
      <c r="F10" s="311">
        <f t="shared" si="0"/>
        <v>0</v>
      </c>
      <c r="G10" s="311">
        <f t="shared" si="0"/>
        <v>0</v>
      </c>
      <c r="H10" s="311">
        <f t="shared" si="0"/>
        <v>0</v>
      </c>
      <c r="I10" s="311">
        <f t="shared" si="0"/>
        <v>0</v>
      </c>
      <c r="J10" s="311">
        <f t="shared" si="0"/>
        <v>4886</v>
      </c>
      <c r="K10" s="311">
        <f t="shared" si="0"/>
        <v>4886</v>
      </c>
    </row>
    <row r="11" spans="1:11" s="367" customFormat="1" ht="12" customHeight="1" x14ac:dyDescent="0.25">
      <c r="A11" s="447" t="s">
        <v>97</v>
      </c>
      <c r="B11" s="10" t="s">
        <v>276</v>
      </c>
      <c r="C11" s="696">
        <f>'KV_9.2.1.sz.mell'!C9</f>
        <v>0</v>
      </c>
      <c r="D11" s="494">
        <f>'RM_5.2.sz.mell'!D11</f>
        <v>0</v>
      </c>
      <c r="E11" s="792"/>
      <c r="F11" s="792"/>
      <c r="G11" s="792"/>
      <c r="H11" s="792"/>
      <c r="I11" s="792"/>
      <c r="J11" s="793">
        <f>D11+E11+F11+G11+H11+I11</f>
        <v>0</v>
      </c>
      <c r="K11" s="794">
        <f>C11+J11</f>
        <v>0</v>
      </c>
    </row>
    <row r="12" spans="1:11" s="367" customFormat="1" ht="12" customHeight="1" x14ac:dyDescent="0.25">
      <c r="A12" s="448" t="s">
        <v>98</v>
      </c>
      <c r="B12" s="8" t="s">
        <v>277</v>
      </c>
      <c r="C12" s="698">
        <f>'KV_9.2.1.sz.mell'!C10</f>
        <v>0</v>
      </c>
      <c r="D12" s="396">
        <f>'RM_5.2.sz.mell'!D12</f>
        <v>0</v>
      </c>
      <c r="E12" s="795"/>
      <c r="F12" s="795"/>
      <c r="G12" s="795"/>
      <c r="H12" s="795"/>
      <c r="I12" s="795"/>
      <c r="J12" s="796">
        <f t="shared" ref="J12:J21" si="1">D12+E12+F12+G12+H12+I12</f>
        <v>0</v>
      </c>
      <c r="K12" s="794">
        <f t="shared" ref="K12:K21" si="2">C12+J12</f>
        <v>0</v>
      </c>
    </row>
    <row r="13" spans="1:11" s="367" customFormat="1" ht="12" customHeight="1" x14ac:dyDescent="0.25">
      <c r="A13" s="448" t="s">
        <v>99</v>
      </c>
      <c r="B13" s="8" t="s">
        <v>278</v>
      </c>
      <c r="C13" s="698">
        <f>'KV_9.2.1.sz.mell'!C11</f>
        <v>0</v>
      </c>
      <c r="D13" s="396">
        <f>'RM_5.2.sz.mell'!D13</f>
        <v>0</v>
      </c>
      <c r="E13" s="795"/>
      <c r="F13" s="795"/>
      <c r="G13" s="795"/>
      <c r="H13" s="795"/>
      <c r="I13" s="795"/>
      <c r="J13" s="796">
        <f t="shared" si="1"/>
        <v>0</v>
      </c>
      <c r="K13" s="794">
        <f t="shared" si="2"/>
        <v>0</v>
      </c>
    </row>
    <row r="14" spans="1:11" s="367" customFormat="1" ht="12" customHeight="1" x14ac:dyDescent="0.25">
      <c r="A14" s="448" t="s">
        <v>100</v>
      </c>
      <c r="B14" s="8" t="s">
        <v>279</v>
      </c>
      <c r="C14" s="698">
        <f>'KV_9.2.1.sz.mell'!C12</f>
        <v>0</v>
      </c>
      <c r="D14" s="396">
        <f>'RM_5.2.sz.mell'!D14</f>
        <v>0</v>
      </c>
      <c r="E14" s="795"/>
      <c r="F14" s="795"/>
      <c r="G14" s="795"/>
      <c r="H14" s="795"/>
      <c r="I14" s="795"/>
      <c r="J14" s="796">
        <f t="shared" si="1"/>
        <v>0</v>
      </c>
      <c r="K14" s="794">
        <f t="shared" si="2"/>
        <v>0</v>
      </c>
    </row>
    <row r="15" spans="1:11" s="367" customFormat="1" ht="12" customHeight="1" x14ac:dyDescent="0.25">
      <c r="A15" s="448" t="s">
        <v>147</v>
      </c>
      <c r="B15" s="8" t="s">
        <v>280</v>
      </c>
      <c r="C15" s="698">
        <f>'KV_9.2.1.sz.mell'!C13</f>
        <v>0</v>
      </c>
      <c r="D15" s="396">
        <f>'RM_5.2.sz.mell'!D15</f>
        <v>0</v>
      </c>
      <c r="E15" s="795"/>
      <c r="F15" s="795"/>
      <c r="G15" s="795"/>
      <c r="H15" s="795"/>
      <c r="I15" s="795"/>
      <c r="J15" s="796">
        <f t="shared" si="1"/>
        <v>0</v>
      </c>
      <c r="K15" s="794">
        <f t="shared" si="2"/>
        <v>0</v>
      </c>
    </row>
    <row r="16" spans="1:11" s="367" customFormat="1" ht="12" customHeight="1" x14ac:dyDescent="0.25">
      <c r="A16" s="448" t="s">
        <v>101</v>
      </c>
      <c r="B16" s="8" t="s">
        <v>398</v>
      </c>
      <c r="C16" s="698">
        <f>'KV_9.2.1.sz.mell'!C14</f>
        <v>0</v>
      </c>
      <c r="D16" s="396">
        <f>'RM_5.2.sz.mell'!D16</f>
        <v>0</v>
      </c>
      <c r="E16" s="795"/>
      <c r="F16" s="795"/>
      <c r="G16" s="795"/>
      <c r="H16" s="795"/>
      <c r="I16" s="795"/>
      <c r="J16" s="796">
        <f t="shared" si="1"/>
        <v>0</v>
      </c>
      <c r="K16" s="794">
        <f t="shared" si="2"/>
        <v>0</v>
      </c>
    </row>
    <row r="17" spans="1:11" s="367" customFormat="1" ht="12" customHeight="1" x14ac:dyDescent="0.25">
      <c r="A17" s="448" t="s">
        <v>102</v>
      </c>
      <c r="B17" s="7" t="s">
        <v>399</v>
      </c>
      <c r="C17" s="698">
        <f>'KV_9.2.1.sz.mell'!C15</f>
        <v>0</v>
      </c>
      <c r="D17" s="396">
        <f>'RM_5.2.sz.mell'!D17</f>
        <v>0</v>
      </c>
      <c r="E17" s="795"/>
      <c r="F17" s="795"/>
      <c r="G17" s="795"/>
      <c r="H17" s="795"/>
      <c r="I17" s="795"/>
      <c r="J17" s="796">
        <f t="shared" si="1"/>
        <v>0</v>
      </c>
      <c r="K17" s="794">
        <f t="shared" si="2"/>
        <v>0</v>
      </c>
    </row>
    <row r="18" spans="1:11" s="367" customFormat="1" ht="12" customHeight="1" x14ac:dyDescent="0.25">
      <c r="A18" s="448" t="s">
        <v>112</v>
      </c>
      <c r="B18" s="8" t="s">
        <v>283</v>
      </c>
      <c r="C18" s="698">
        <f>'KV_9.2.1.sz.mell'!C16</f>
        <v>0</v>
      </c>
      <c r="D18" s="396">
        <f>'RM_5.2.sz.mell'!D18</f>
        <v>0</v>
      </c>
      <c r="E18" s="795"/>
      <c r="F18" s="795"/>
      <c r="G18" s="795"/>
      <c r="H18" s="795"/>
      <c r="I18" s="795"/>
      <c r="J18" s="796">
        <f t="shared" si="1"/>
        <v>0</v>
      </c>
      <c r="K18" s="794">
        <f t="shared" si="2"/>
        <v>0</v>
      </c>
    </row>
    <row r="19" spans="1:11" s="455" customFormat="1" ht="12" customHeight="1" x14ac:dyDescent="0.25">
      <c r="A19" s="448" t="s">
        <v>113</v>
      </c>
      <c r="B19" s="8" t="s">
        <v>284</v>
      </c>
      <c r="C19" s="698">
        <f>'KV_9.2.1.sz.mell'!C17</f>
        <v>0</v>
      </c>
      <c r="D19" s="396">
        <f>'RM_5.2.sz.mell'!D19</f>
        <v>0</v>
      </c>
      <c r="E19" s="795"/>
      <c r="F19" s="795"/>
      <c r="G19" s="795"/>
      <c r="H19" s="795"/>
      <c r="I19" s="795"/>
      <c r="J19" s="796">
        <f t="shared" si="1"/>
        <v>0</v>
      </c>
      <c r="K19" s="794">
        <f t="shared" si="2"/>
        <v>0</v>
      </c>
    </row>
    <row r="20" spans="1:11" s="455" customFormat="1" ht="12" customHeight="1" x14ac:dyDescent="0.25">
      <c r="A20" s="448" t="s">
        <v>114</v>
      </c>
      <c r="B20" s="8" t="s">
        <v>435</v>
      </c>
      <c r="C20" s="698">
        <f>'KV_9.2.1.sz.mell'!C18</f>
        <v>0</v>
      </c>
      <c r="D20" s="396">
        <f>'RM_5.2.sz.mell'!D20</f>
        <v>0</v>
      </c>
      <c r="E20" s="795"/>
      <c r="F20" s="795"/>
      <c r="G20" s="795"/>
      <c r="H20" s="795"/>
      <c r="I20" s="795"/>
      <c r="J20" s="796">
        <f t="shared" si="1"/>
        <v>0</v>
      </c>
      <c r="K20" s="794">
        <f t="shared" si="2"/>
        <v>0</v>
      </c>
    </row>
    <row r="21" spans="1:11" s="455" customFormat="1" ht="12" customHeight="1" thickBot="1" x14ac:dyDescent="0.3">
      <c r="A21" s="797" t="s">
        <v>115</v>
      </c>
      <c r="B21" s="7" t="s">
        <v>285</v>
      </c>
      <c r="C21" s="700">
        <f>'KV_9.2.1.sz.mell'!C19</f>
        <v>0</v>
      </c>
      <c r="D21" s="398">
        <f>'RM_5.2.sz.mell'!D21</f>
        <v>4886</v>
      </c>
      <c r="E21" s="798"/>
      <c r="F21" s="798"/>
      <c r="G21" s="798"/>
      <c r="H21" s="798"/>
      <c r="I21" s="798"/>
      <c r="J21" s="799">
        <f t="shared" si="1"/>
        <v>4886</v>
      </c>
      <c r="K21" s="794">
        <f t="shared" si="2"/>
        <v>4886</v>
      </c>
    </row>
    <row r="22" spans="1:11" s="367" customFormat="1" ht="12" customHeight="1" thickBot="1" x14ac:dyDescent="0.3">
      <c r="A22" s="192" t="s">
        <v>19</v>
      </c>
      <c r="B22" s="233" t="s">
        <v>400</v>
      </c>
      <c r="C22" s="311">
        <f>'KV_9.2.1.sz.mell'!C20</f>
        <v>0</v>
      </c>
      <c r="D22" s="311">
        <f t="shared" ref="D22:J22" si="3">SUM(D23:D25)</f>
        <v>20000</v>
      </c>
      <c r="E22" s="311">
        <f t="shared" si="3"/>
        <v>0</v>
      </c>
      <c r="F22" s="311">
        <f t="shared" si="3"/>
        <v>0</v>
      </c>
      <c r="G22" s="311">
        <f t="shared" si="3"/>
        <v>0</v>
      </c>
      <c r="H22" s="311">
        <f t="shared" si="3"/>
        <v>0</v>
      </c>
      <c r="I22" s="311">
        <f t="shared" si="3"/>
        <v>0</v>
      </c>
      <c r="J22" s="311">
        <f t="shared" si="3"/>
        <v>20000</v>
      </c>
      <c r="K22" s="360">
        <f>SUM(K23:K25)</f>
        <v>20000</v>
      </c>
    </row>
    <row r="23" spans="1:11" s="455" customFormat="1" ht="12" customHeight="1" x14ac:dyDescent="0.25">
      <c r="A23" s="449" t="s">
        <v>103</v>
      </c>
      <c r="B23" s="9" t="s">
        <v>257</v>
      </c>
      <c r="C23" s="680">
        <f>'KV_9.2.1.sz.mell'!C21</f>
        <v>0</v>
      </c>
      <c r="D23" s="397">
        <f>'RM_5.2.sz.mell'!D23</f>
        <v>0</v>
      </c>
      <c r="E23" s="800"/>
      <c r="F23" s="800"/>
      <c r="G23" s="800"/>
      <c r="H23" s="800"/>
      <c r="I23" s="800"/>
      <c r="J23" s="801">
        <f>D23+E23+F23+G23+H23+I23</f>
        <v>0</v>
      </c>
      <c r="K23" s="794">
        <f>C23+J23</f>
        <v>0</v>
      </c>
    </row>
    <row r="24" spans="1:11" s="455" customFormat="1" ht="12" customHeight="1" x14ac:dyDescent="0.25">
      <c r="A24" s="448" t="s">
        <v>104</v>
      </c>
      <c r="B24" s="8" t="s">
        <v>401</v>
      </c>
      <c r="C24" s="698">
        <f>'KV_9.2.1.sz.mell'!C22</f>
        <v>0</v>
      </c>
      <c r="D24" s="396">
        <f>'RM_5.2.sz.mell'!D24</f>
        <v>0</v>
      </c>
      <c r="E24" s="795"/>
      <c r="F24" s="795"/>
      <c r="G24" s="795"/>
      <c r="H24" s="795"/>
      <c r="I24" s="795"/>
      <c r="J24" s="796">
        <f>D24+E24+F24+G24+H24+I24</f>
        <v>0</v>
      </c>
      <c r="K24" s="802">
        <f>C24+J24</f>
        <v>0</v>
      </c>
    </row>
    <row r="25" spans="1:11" s="455" customFormat="1" ht="12" customHeight="1" x14ac:dyDescent="0.25">
      <c r="A25" s="448" t="s">
        <v>105</v>
      </c>
      <c r="B25" s="8" t="s">
        <v>402</v>
      </c>
      <c r="C25" s="698">
        <f>'KV_9.2.1.sz.mell'!C23</f>
        <v>0</v>
      </c>
      <c r="D25" s="396">
        <f>'RM_5.2.sz.mell'!D25</f>
        <v>20000</v>
      </c>
      <c r="E25" s="795"/>
      <c r="F25" s="795"/>
      <c r="G25" s="795"/>
      <c r="H25" s="795"/>
      <c r="I25" s="795"/>
      <c r="J25" s="796">
        <f>D25+E25+F25+G25+H25+I25</f>
        <v>20000</v>
      </c>
      <c r="K25" s="802">
        <f>C25+J25</f>
        <v>20000</v>
      </c>
    </row>
    <row r="26" spans="1:11" s="455" customFormat="1" ht="12" customHeight="1" thickBot="1" x14ac:dyDescent="0.3">
      <c r="A26" s="448" t="s">
        <v>106</v>
      </c>
      <c r="B26" s="12" t="s">
        <v>520</v>
      </c>
      <c r="C26" s="700">
        <f>'KV_9.2.1.sz.mell'!C24</f>
        <v>0</v>
      </c>
      <c r="D26" s="398">
        <f>'RM_5.2.sz.mell'!D26</f>
        <v>0</v>
      </c>
      <c r="E26" s="798"/>
      <c r="F26" s="798"/>
      <c r="G26" s="798"/>
      <c r="H26" s="798"/>
      <c r="I26" s="798"/>
      <c r="J26" s="803">
        <f>D26+E26+F26+G26+H26+I26</f>
        <v>0</v>
      </c>
      <c r="K26" s="804">
        <f>C26+J26</f>
        <v>0</v>
      </c>
    </row>
    <row r="27" spans="1:11" s="455" customFormat="1" ht="12" customHeight="1" thickBot="1" x14ac:dyDescent="0.3">
      <c r="A27" s="200" t="s">
        <v>20</v>
      </c>
      <c r="B27" s="123" t="s">
        <v>173</v>
      </c>
      <c r="C27" s="402">
        <f>'KV_9.2.1.sz.mell'!C25</f>
        <v>0</v>
      </c>
      <c r="D27" s="506"/>
      <c r="E27" s="805"/>
      <c r="F27" s="805"/>
      <c r="G27" s="805"/>
      <c r="H27" s="805"/>
      <c r="I27" s="805"/>
      <c r="J27" s="803">
        <f>D27+E27+F27+G27+H27+I27</f>
        <v>0</v>
      </c>
      <c r="K27" s="316">
        <f>C27+J27</f>
        <v>0</v>
      </c>
    </row>
    <row r="28" spans="1:11" s="455" customFormat="1" ht="12" customHeight="1" thickBot="1" x14ac:dyDescent="0.3">
      <c r="A28" s="200" t="s">
        <v>21</v>
      </c>
      <c r="B28" s="123" t="s">
        <v>521</v>
      </c>
      <c r="C28" s="311">
        <f>'KV_9.2.1.sz.mell'!C26</f>
        <v>0</v>
      </c>
      <c r="D28" s="311">
        <f t="shared" ref="D28:J28" si="4">+D29+D30+D31</f>
        <v>0</v>
      </c>
      <c r="E28" s="311">
        <f t="shared" si="4"/>
        <v>0</v>
      </c>
      <c r="F28" s="311">
        <f t="shared" si="4"/>
        <v>0</v>
      </c>
      <c r="G28" s="311">
        <f t="shared" si="4"/>
        <v>0</v>
      </c>
      <c r="H28" s="311">
        <f t="shared" si="4"/>
        <v>0</v>
      </c>
      <c r="I28" s="311">
        <f t="shared" si="4"/>
        <v>0</v>
      </c>
      <c r="J28" s="311">
        <f t="shared" si="4"/>
        <v>0</v>
      </c>
      <c r="K28" s="360">
        <f>+K29+K30+K31</f>
        <v>0</v>
      </c>
    </row>
    <row r="29" spans="1:11" s="455" customFormat="1" ht="12" customHeight="1" x14ac:dyDescent="0.25">
      <c r="A29" s="449" t="s">
        <v>267</v>
      </c>
      <c r="B29" s="450" t="s">
        <v>262</v>
      </c>
      <c r="C29" s="684">
        <f>'KV_9.2.1.sz.mell'!C27</f>
        <v>0</v>
      </c>
      <c r="D29" s="459">
        <f>'RM_5.2.sz.mell'!D29</f>
        <v>0</v>
      </c>
      <c r="E29" s="807"/>
      <c r="F29" s="807"/>
      <c r="G29" s="807"/>
      <c r="H29" s="807"/>
      <c r="I29" s="807"/>
      <c r="J29" s="801">
        <f>D29+E29+F29+G29+H29+I29</f>
        <v>0</v>
      </c>
      <c r="K29" s="794">
        <f>C29+J29</f>
        <v>0</v>
      </c>
    </row>
    <row r="30" spans="1:11" s="455" customFormat="1" ht="12" customHeight="1" x14ac:dyDescent="0.25">
      <c r="A30" s="449" t="s">
        <v>268</v>
      </c>
      <c r="B30" s="450" t="s">
        <v>401</v>
      </c>
      <c r="C30" s="691">
        <f>'KV_9.2.1.sz.mell'!C28</f>
        <v>0</v>
      </c>
      <c r="D30" s="399">
        <f>'RM_5.2.sz.mell'!D30</f>
        <v>0</v>
      </c>
      <c r="E30" s="808"/>
      <c r="F30" s="808"/>
      <c r="G30" s="808"/>
      <c r="H30" s="808"/>
      <c r="I30" s="808"/>
      <c r="J30" s="801">
        <f>D30+E30+F30+G30+H30+I30</f>
        <v>0</v>
      </c>
      <c r="K30" s="794">
        <f>C30+J30</f>
        <v>0</v>
      </c>
    </row>
    <row r="31" spans="1:11" s="455" customFormat="1" ht="12" customHeight="1" x14ac:dyDescent="0.25">
      <c r="A31" s="449" t="s">
        <v>269</v>
      </c>
      <c r="B31" s="451" t="s">
        <v>404</v>
      </c>
      <c r="C31" s="691">
        <f>'KV_9.2.1.sz.mell'!C29</f>
        <v>0</v>
      </c>
      <c r="D31" s="399">
        <f>'RM_5.2.sz.mell'!D31</f>
        <v>0</v>
      </c>
      <c r="E31" s="808"/>
      <c r="F31" s="808"/>
      <c r="G31" s="808"/>
      <c r="H31" s="808"/>
      <c r="I31" s="808"/>
      <c r="J31" s="801">
        <f>D31+E31+F31+G31+H31+I31</f>
        <v>0</v>
      </c>
      <c r="K31" s="794">
        <f>C31+J31</f>
        <v>0</v>
      </c>
    </row>
    <row r="32" spans="1:11" s="455" customFormat="1" ht="12" customHeight="1" thickBot="1" x14ac:dyDescent="0.3">
      <c r="A32" s="448" t="s">
        <v>270</v>
      </c>
      <c r="B32" s="809" t="s">
        <v>522</v>
      </c>
      <c r="C32" s="771">
        <f>'KV_9.2.1.sz.mell'!C30</f>
        <v>0</v>
      </c>
      <c r="D32" s="400">
        <f>'RM_5.2.sz.mell'!D32</f>
        <v>0</v>
      </c>
      <c r="E32" s="810"/>
      <c r="F32" s="810"/>
      <c r="G32" s="810"/>
      <c r="H32" s="810"/>
      <c r="I32" s="810"/>
      <c r="J32" s="801">
        <f>D32+E32+F32+G32+H32+I32</f>
        <v>0</v>
      </c>
      <c r="K32" s="794">
        <f>C32+J32</f>
        <v>0</v>
      </c>
    </row>
    <row r="33" spans="1:11" s="455" customFormat="1" ht="12" customHeight="1" thickBot="1" x14ac:dyDescent="0.3">
      <c r="A33" s="200" t="s">
        <v>22</v>
      </c>
      <c r="B33" s="123" t="s">
        <v>405</v>
      </c>
      <c r="C33" s="311">
        <f>'KV_9.2.1.sz.mell'!C31</f>
        <v>0</v>
      </c>
      <c r="D33" s="311">
        <f t="shared" ref="D33:J33" si="5">+D34+D35+D36</f>
        <v>0</v>
      </c>
      <c r="E33" s="311">
        <f t="shared" si="5"/>
        <v>0</v>
      </c>
      <c r="F33" s="311">
        <f t="shared" si="5"/>
        <v>0</v>
      </c>
      <c r="G33" s="311">
        <f t="shared" si="5"/>
        <v>0</v>
      </c>
      <c r="H33" s="311">
        <f t="shared" si="5"/>
        <v>0</v>
      </c>
      <c r="I33" s="311">
        <f t="shared" si="5"/>
        <v>0</v>
      </c>
      <c r="J33" s="311">
        <f t="shared" si="5"/>
        <v>0</v>
      </c>
      <c r="K33" s="360">
        <f>+K34+K35+K36</f>
        <v>0</v>
      </c>
    </row>
    <row r="34" spans="1:11" s="455" customFormat="1" ht="12" customHeight="1" x14ac:dyDescent="0.25">
      <c r="A34" s="449" t="s">
        <v>90</v>
      </c>
      <c r="B34" s="450" t="s">
        <v>290</v>
      </c>
      <c r="C34" s="684">
        <f>'KV_9.2.1.sz.mell'!C32</f>
        <v>0</v>
      </c>
      <c r="D34" s="459">
        <f>'RM_5.2.sz.mell'!D34</f>
        <v>0</v>
      </c>
      <c r="E34" s="807"/>
      <c r="F34" s="807"/>
      <c r="G34" s="807"/>
      <c r="H34" s="807"/>
      <c r="I34" s="807"/>
      <c r="J34" s="801">
        <f>D34+E34+F34+G34+H34+I34</f>
        <v>0</v>
      </c>
      <c r="K34" s="794">
        <f>C34+J34</f>
        <v>0</v>
      </c>
    </row>
    <row r="35" spans="1:11" s="455" customFormat="1" ht="12" customHeight="1" x14ac:dyDescent="0.25">
      <c r="A35" s="449" t="s">
        <v>91</v>
      </c>
      <c r="B35" s="451" t="s">
        <v>291</v>
      </c>
      <c r="C35" s="691">
        <f>'KV_9.2.1.sz.mell'!C33</f>
        <v>0</v>
      </c>
      <c r="D35" s="399">
        <f>'RM_5.2.sz.mell'!D35</f>
        <v>0</v>
      </c>
      <c r="E35" s="808"/>
      <c r="F35" s="808"/>
      <c r="G35" s="808"/>
      <c r="H35" s="808"/>
      <c r="I35" s="808"/>
      <c r="J35" s="801">
        <f>D35+E35+F35+G35+H35+I35</f>
        <v>0</v>
      </c>
      <c r="K35" s="794">
        <f>C35+J35</f>
        <v>0</v>
      </c>
    </row>
    <row r="36" spans="1:11" s="455" customFormat="1" ht="12" customHeight="1" thickBot="1" x14ac:dyDescent="0.3">
      <c r="A36" s="448" t="s">
        <v>92</v>
      </c>
      <c r="B36" s="809" t="s">
        <v>292</v>
      </c>
      <c r="C36" s="771">
        <f>'KV_9.2.1.sz.mell'!C34</f>
        <v>0</v>
      </c>
      <c r="D36" s="400">
        <f>'RM_5.2.sz.mell'!D36</f>
        <v>0</v>
      </c>
      <c r="E36" s="810"/>
      <c r="F36" s="810"/>
      <c r="G36" s="810"/>
      <c r="H36" s="810"/>
      <c r="I36" s="810"/>
      <c r="J36" s="801">
        <f>D36+E36+F36+G36+H36+I36</f>
        <v>0</v>
      </c>
      <c r="K36" s="811">
        <f>C36+J36</f>
        <v>0</v>
      </c>
    </row>
    <row r="37" spans="1:11" s="367" customFormat="1" ht="12" customHeight="1" thickBot="1" x14ac:dyDescent="0.3">
      <c r="A37" s="200" t="s">
        <v>23</v>
      </c>
      <c r="B37" s="123" t="s">
        <v>375</v>
      </c>
      <c r="C37" s="402">
        <f>'KV_9.2.1.sz.mell'!C35</f>
        <v>0</v>
      </c>
      <c r="D37" s="506"/>
      <c r="E37" s="805"/>
      <c r="F37" s="805"/>
      <c r="G37" s="805"/>
      <c r="H37" s="805"/>
      <c r="I37" s="805"/>
      <c r="J37" s="311">
        <f>D37+E37+F37+G37+H37+I37</f>
        <v>0</v>
      </c>
      <c r="K37" s="316">
        <f>C37+J37</f>
        <v>0</v>
      </c>
    </row>
    <row r="38" spans="1:11" s="367" customFormat="1" ht="12" customHeight="1" thickBot="1" x14ac:dyDescent="0.3">
      <c r="A38" s="200" t="s">
        <v>24</v>
      </c>
      <c r="B38" s="123" t="s">
        <v>406</v>
      </c>
      <c r="C38" s="402">
        <f>'KV_9.2.1.sz.mell'!C36</f>
        <v>0</v>
      </c>
      <c r="D38" s="506"/>
      <c r="E38" s="805"/>
      <c r="F38" s="805"/>
      <c r="G38" s="805"/>
      <c r="H38" s="805"/>
      <c r="I38" s="805"/>
      <c r="J38" s="812">
        <f>D38+E38+F38+G38+H38+I38</f>
        <v>0</v>
      </c>
      <c r="K38" s="794">
        <f>C38+J38</f>
        <v>0</v>
      </c>
    </row>
    <row r="39" spans="1:11" s="367" customFormat="1" ht="12" customHeight="1" thickBot="1" x14ac:dyDescent="0.3">
      <c r="A39" s="192" t="s">
        <v>25</v>
      </c>
      <c r="B39" s="123" t="s">
        <v>407</v>
      </c>
      <c r="C39" s="311">
        <f>'KV_9.2.1.sz.mell'!C37</f>
        <v>0</v>
      </c>
      <c r="D39" s="311">
        <f t="shared" ref="D39:J39" si="6">+D10+D22+D27+D28+D33+D37+D38</f>
        <v>24886</v>
      </c>
      <c r="E39" s="311">
        <f t="shared" si="6"/>
        <v>0</v>
      </c>
      <c r="F39" s="311">
        <f t="shared" si="6"/>
        <v>0</v>
      </c>
      <c r="G39" s="311">
        <f t="shared" si="6"/>
        <v>0</v>
      </c>
      <c r="H39" s="311">
        <f t="shared" si="6"/>
        <v>0</v>
      </c>
      <c r="I39" s="311">
        <f t="shared" si="6"/>
        <v>0</v>
      </c>
      <c r="J39" s="311">
        <f t="shared" si="6"/>
        <v>24886</v>
      </c>
      <c r="K39" s="360">
        <f>+K10+K22+K27+K28+K33+K37+K38</f>
        <v>24886</v>
      </c>
    </row>
    <row r="40" spans="1:11" s="367" customFormat="1" ht="12" customHeight="1" thickBot="1" x14ac:dyDescent="0.3">
      <c r="A40" s="234" t="s">
        <v>26</v>
      </c>
      <c r="B40" s="123" t="s">
        <v>408</v>
      </c>
      <c r="C40" s="311">
        <f>'KV_9.2.1.sz.mell'!C38</f>
        <v>30158406</v>
      </c>
      <c r="D40" s="311">
        <f t="shared" ref="D40:J40" si="7">+D41+D42+D43</f>
        <v>1819928</v>
      </c>
      <c r="E40" s="311">
        <f t="shared" si="7"/>
        <v>0</v>
      </c>
      <c r="F40" s="311">
        <f t="shared" si="7"/>
        <v>0</v>
      </c>
      <c r="G40" s="311">
        <f t="shared" si="7"/>
        <v>0</v>
      </c>
      <c r="H40" s="311">
        <f t="shared" si="7"/>
        <v>0</v>
      </c>
      <c r="I40" s="311">
        <f t="shared" si="7"/>
        <v>0</v>
      </c>
      <c r="J40" s="311">
        <f t="shared" si="7"/>
        <v>1819928</v>
      </c>
      <c r="K40" s="360">
        <f>+K41+K42+K43</f>
        <v>31978334</v>
      </c>
    </row>
    <row r="41" spans="1:11" s="367" customFormat="1" ht="12" customHeight="1" x14ac:dyDescent="0.25">
      <c r="A41" s="449" t="s">
        <v>409</v>
      </c>
      <c r="B41" s="450" t="s">
        <v>235</v>
      </c>
      <c r="C41" s="684">
        <f>'KV_9.2.1.sz.mell'!C39</f>
        <v>17206</v>
      </c>
      <c r="D41" s="459">
        <f>'RM_5.2.sz.mell'!D41</f>
        <v>0</v>
      </c>
      <c r="E41" s="807"/>
      <c r="F41" s="807"/>
      <c r="G41" s="807"/>
      <c r="H41" s="807"/>
      <c r="I41" s="807"/>
      <c r="J41" s="801">
        <f>D41+E41+F41+G41+H41+I41</f>
        <v>0</v>
      </c>
      <c r="K41" s="794">
        <f>C41+J41</f>
        <v>17206</v>
      </c>
    </row>
    <row r="42" spans="1:11" s="367" customFormat="1" ht="12" customHeight="1" x14ac:dyDescent="0.25">
      <c r="A42" s="449" t="s">
        <v>410</v>
      </c>
      <c r="B42" s="451" t="s">
        <v>2</v>
      </c>
      <c r="C42" s="691">
        <f>'KV_9.2.1.sz.mell'!C40</f>
        <v>0</v>
      </c>
      <c r="D42" s="399">
        <f>'RM_5.2.sz.mell'!D42</f>
        <v>0</v>
      </c>
      <c r="E42" s="808"/>
      <c r="F42" s="808"/>
      <c r="G42" s="808"/>
      <c r="H42" s="808"/>
      <c r="I42" s="808"/>
      <c r="J42" s="801">
        <f>D42+E42+F42+G42+H42+I42</f>
        <v>0</v>
      </c>
      <c r="K42" s="802">
        <f>C42+J42</f>
        <v>0</v>
      </c>
    </row>
    <row r="43" spans="1:11" s="455" customFormat="1" ht="12" customHeight="1" thickBot="1" x14ac:dyDescent="0.3">
      <c r="A43" s="448" t="s">
        <v>411</v>
      </c>
      <c r="B43" s="139" t="s">
        <v>412</v>
      </c>
      <c r="C43" s="688">
        <f>'KV_9.2.1.sz.mell'!C41</f>
        <v>30141200</v>
      </c>
      <c r="D43" s="687">
        <f>'RM_5.2.sz.mell'!D43</f>
        <v>1819928</v>
      </c>
      <c r="E43" s="813"/>
      <c r="F43" s="813"/>
      <c r="G43" s="813"/>
      <c r="H43" s="813"/>
      <c r="I43" s="813"/>
      <c r="J43" s="801">
        <f>D43+E43+F43+G43+H43+I43</f>
        <v>1819928</v>
      </c>
      <c r="K43" s="804">
        <f>C43+J43</f>
        <v>31961128</v>
      </c>
    </row>
    <row r="44" spans="1:11" s="455" customFormat="1" ht="12.9" customHeight="1" thickBot="1" x14ac:dyDescent="0.25">
      <c r="A44" s="234" t="s">
        <v>27</v>
      </c>
      <c r="B44" s="235" t="s">
        <v>413</v>
      </c>
      <c r="C44" s="311">
        <f>'KV_9.2.1.sz.mell'!C42</f>
        <v>30158406</v>
      </c>
      <c r="D44" s="311">
        <f t="shared" ref="D44:J44" si="8">+D39+D40</f>
        <v>1844814</v>
      </c>
      <c r="E44" s="311">
        <f t="shared" si="8"/>
        <v>0</v>
      </c>
      <c r="F44" s="311">
        <f t="shared" si="8"/>
        <v>0</v>
      </c>
      <c r="G44" s="311">
        <f t="shared" si="8"/>
        <v>0</v>
      </c>
      <c r="H44" s="311">
        <f t="shared" si="8"/>
        <v>0</v>
      </c>
      <c r="I44" s="311">
        <f t="shared" si="8"/>
        <v>0</v>
      </c>
      <c r="J44" s="311">
        <f t="shared" si="8"/>
        <v>1844814</v>
      </c>
      <c r="K44" s="360">
        <f>+K39+K40</f>
        <v>32003220</v>
      </c>
    </row>
    <row r="45" spans="1:11" s="454" customFormat="1" ht="14.1" customHeight="1" thickBot="1" x14ac:dyDescent="0.3">
      <c r="A45" s="1714" t="s">
        <v>56</v>
      </c>
      <c r="B45" s="1715"/>
      <c r="C45" s="1715"/>
      <c r="D45" s="1715"/>
      <c r="E45" s="1715"/>
      <c r="F45" s="1715"/>
      <c r="G45" s="1715"/>
      <c r="H45" s="1715"/>
      <c r="I45" s="1715"/>
      <c r="J45" s="1715"/>
      <c r="K45" s="1716"/>
    </row>
    <row r="46" spans="1:11" s="456" customFormat="1" ht="12" customHeight="1" thickBot="1" x14ac:dyDescent="0.3">
      <c r="A46" s="200" t="s">
        <v>18</v>
      </c>
      <c r="B46" s="123" t="s">
        <v>414</v>
      </c>
      <c r="C46" s="814">
        <f>'KV_9.2.1.sz.mell'!C46</f>
        <v>30158406</v>
      </c>
      <c r="D46" s="814">
        <f t="shared" ref="D46:J46" si="9">SUM(D47:D51)</f>
        <v>1739484</v>
      </c>
      <c r="E46" s="814">
        <f t="shared" si="9"/>
        <v>0</v>
      </c>
      <c r="F46" s="814">
        <f t="shared" si="9"/>
        <v>0</v>
      </c>
      <c r="G46" s="814">
        <f t="shared" si="9"/>
        <v>0</v>
      </c>
      <c r="H46" s="814">
        <f t="shared" si="9"/>
        <v>0</v>
      </c>
      <c r="I46" s="814">
        <f t="shared" si="9"/>
        <v>0</v>
      </c>
      <c r="J46" s="814">
        <f t="shared" si="9"/>
        <v>1739484</v>
      </c>
      <c r="K46" s="316">
        <f>SUM(K47:K51)</f>
        <v>31897890</v>
      </c>
    </row>
    <row r="47" spans="1:11" ht="12" customHeight="1" x14ac:dyDescent="0.25">
      <c r="A47" s="448" t="s">
        <v>97</v>
      </c>
      <c r="B47" s="9" t="s">
        <v>49</v>
      </c>
      <c r="C47" s="816">
        <f>'KV_9.2.1.sz.mell'!C47</f>
        <v>22483260</v>
      </c>
      <c r="D47" s="1159">
        <f>'RM_5.2.sz.mell'!D47</f>
        <v>1461360</v>
      </c>
      <c r="E47" s="815"/>
      <c r="F47" s="815"/>
      <c r="G47" s="815"/>
      <c r="H47" s="815"/>
      <c r="I47" s="815"/>
      <c r="J47" s="816">
        <f>D47+E47+F47+G47+H47+I47</f>
        <v>1461360</v>
      </c>
      <c r="K47" s="817">
        <f>C47+J47</f>
        <v>23944620</v>
      </c>
    </row>
    <row r="48" spans="1:11" ht="12" customHeight="1" x14ac:dyDescent="0.25">
      <c r="A48" s="448" t="s">
        <v>98</v>
      </c>
      <c r="B48" s="8" t="s">
        <v>182</v>
      </c>
      <c r="C48" s="819">
        <f>'KV_9.2.1.sz.mell'!C48</f>
        <v>4397679</v>
      </c>
      <c r="D48" s="1160">
        <f>'RM_5.2.sz.mell'!D48</f>
        <v>355856</v>
      </c>
      <c r="E48" s="818"/>
      <c r="F48" s="818"/>
      <c r="G48" s="818"/>
      <c r="H48" s="818"/>
      <c r="I48" s="818"/>
      <c r="J48" s="819">
        <f>D48+E48+F48+G48+H48+I48</f>
        <v>355856</v>
      </c>
      <c r="K48" s="820">
        <f>C48+J48</f>
        <v>4753535</v>
      </c>
    </row>
    <row r="49" spans="1:11" ht="12" customHeight="1" x14ac:dyDescent="0.25">
      <c r="A49" s="448" t="s">
        <v>99</v>
      </c>
      <c r="B49" s="8" t="s">
        <v>139</v>
      </c>
      <c r="C49" s="819">
        <f>'KV_9.2.1.sz.mell'!C49</f>
        <v>3277467</v>
      </c>
      <c r="D49" s="1160">
        <f>'RM_5.2.sz.mell'!D49</f>
        <v>-77732</v>
      </c>
      <c r="E49" s="818"/>
      <c r="F49" s="818"/>
      <c r="G49" s="818"/>
      <c r="H49" s="818"/>
      <c r="I49" s="818"/>
      <c r="J49" s="819">
        <f>D49+E49+F49+G49+H49+I49</f>
        <v>-77732</v>
      </c>
      <c r="K49" s="820">
        <f>C49+J49</f>
        <v>3199735</v>
      </c>
    </row>
    <row r="50" spans="1:11" ht="12" customHeight="1" x14ac:dyDescent="0.25">
      <c r="A50" s="448" t="s">
        <v>100</v>
      </c>
      <c r="B50" s="8" t="s">
        <v>183</v>
      </c>
      <c r="C50" s="819">
        <f>'KV_9.2.1.sz.mell'!C50</f>
        <v>0</v>
      </c>
      <c r="D50" s="1160">
        <f>'RM_5.2.sz.mell'!D50</f>
        <v>0</v>
      </c>
      <c r="E50" s="818"/>
      <c r="F50" s="818"/>
      <c r="G50" s="818"/>
      <c r="H50" s="818"/>
      <c r="I50" s="818"/>
      <c r="J50" s="819">
        <f>D50+E50+F50+G50+H50+I50</f>
        <v>0</v>
      </c>
      <c r="K50" s="820">
        <f>C50+J50</f>
        <v>0</v>
      </c>
    </row>
    <row r="51" spans="1:11" ht="12" customHeight="1" thickBot="1" x14ac:dyDescent="0.3">
      <c r="A51" s="448" t="s">
        <v>147</v>
      </c>
      <c r="B51" s="8" t="s">
        <v>184</v>
      </c>
      <c r="C51" s="819">
        <f>'KV_9.2.1.sz.mell'!C51</f>
        <v>0</v>
      </c>
      <c r="D51" s="1160">
        <f>'RM_5.2.sz.mell'!D51</f>
        <v>0</v>
      </c>
      <c r="E51" s="818"/>
      <c r="F51" s="818"/>
      <c r="G51" s="818"/>
      <c r="H51" s="818"/>
      <c r="I51" s="818"/>
      <c r="J51" s="819">
        <f>D51+E51+F51+G51+H51+I51</f>
        <v>0</v>
      </c>
      <c r="K51" s="820">
        <f>C51+J51</f>
        <v>0</v>
      </c>
    </row>
    <row r="52" spans="1:11" ht="12" customHeight="1" thickBot="1" x14ac:dyDescent="0.3">
      <c r="A52" s="200" t="s">
        <v>19</v>
      </c>
      <c r="B52" s="123" t="s">
        <v>415</v>
      </c>
      <c r="C52" s="814">
        <f>'KV_9.2.1.sz.mell'!C52</f>
        <v>0</v>
      </c>
      <c r="D52" s="814">
        <f t="shared" ref="D52:J52" si="10">SUM(D53:D55)</f>
        <v>105330</v>
      </c>
      <c r="E52" s="814">
        <f t="shared" si="10"/>
        <v>0</v>
      </c>
      <c r="F52" s="814">
        <f t="shared" si="10"/>
        <v>0</v>
      </c>
      <c r="G52" s="814">
        <f t="shared" si="10"/>
        <v>0</v>
      </c>
      <c r="H52" s="814">
        <f t="shared" si="10"/>
        <v>0</v>
      </c>
      <c r="I52" s="814">
        <f t="shared" si="10"/>
        <v>0</v>
      </c>
      <c r="J52" s="814">
        <f t="shared" si="10"/>
        <v>105330</v>
      </c>
      <c r="K52" s="316">
        <f>SUM(K53:K55)</f>
        <v>105330</v>
      </c>
    </row>
    <row r="53" spans="1:11" s="456" customFormat="1" ht="12" customHeight="1" x14ac:dyDescent="0.25">
      <c r="A53" s="448" t="s">
        <v>103</v>
      </c>
      <c r="B53" s="9" t="s">
        <v>229</v>
      </c>
      <c r="C53" s="816">
        <f>'KV_9.2.1.sz.mell'!C53</f>
        <v>0</v>
      </c>
      <c r="D53" s="1159">
        <f>'RM_5.2.sz.mell'!D53</f>
        <v>105330</v>
      </c>
      <c r="E53" s="815"/>
      <c r="F53" s="815"/>
      <c r="G53" s="815"/>
      <c r="H53" s="815"/>
      <c r="I53" s="815"/>
      <c r="J53" s="816">
        <f>D53+E53+F53+G53+H53+I53</f>
        <v>105330</v>
      </c>
      <c r="K53" s="817">
        <f>C53+J53</f>
        <v>105330</v>
      </c>
    </row>
    <row r="54" spans="1:11" ht="12" customHeight="1" x14ac:dyDescent="0.25">
      <c r="A54" s="448" t="s">
        <v>104</v>
      </c>
      <c r="B54" s="8" t="s">
        <v>186</v>
      </c>
      <c r="C54" s="819">
        <f>'KV_9.2.1.sz.mell'!C54</f>
        <v>0</v>
      </c>
      <c r="D54" s="1160">
        <f>'RM_5.2.sz.mell'!D54</f>
        <v>0</v>
      </c>
      <c r="E54" s="818"/>
      <c r="F54" s="818"/>
      <c r="G54" s="818"/>
      <c r="H54" s="818"/>
      <c r="I54" s="818"/>
      <c r="J54" s="819">
        <f>D54+E54+F54+G54+H54+I54</f>
        <v>0</v>
      </c>
      <c r="K54" s="820">
        <f>C54+J54</f>
        <v>0</v>
      </c>
    </row>
    <row r="55" spans="1:11" ht="12" customHeight="1" x14ac:dyDescent="0.25">
      <c r="A55" s="448" t="s">
        <v>105</v>
      </c>
      <c r="B55" s="8" t="s">
        <v>57</v>
      </c>
      <c r="C55" s="819">
        <f>'KV_9.2.1.sz.mell'!C55</f>
        <v>0</v>
      </c>
      <c r="D55" s="1160">
        <f>'RM_5.2.sz.mell'!D55</f>
        <v>0</v>
      </c>
      <c r="E55" s="818"/>
      <c r="F55" s="818"/>
      <c r="G55" s="818"/>
      <c r="H55" s="818"/>
      <c r="I55" s="818"/>
      <c r="J55" s="819">
        <f>D55+E55+F55+G55+H55+I55</f>
        <v>0</v>
      </c>
      <c r="K55" s="820">
        <f>C55+J55</f>
        <v>0</v>
      </c>
    </row>
    <row r="56" spans="1:11" ht="12" customHeight="1" thickBot="1" x14ac:dyDescent="0.3">
      <c r="A56" s="448" t="s">
        <v>106</v>
      </c>
      <c r="B56" s="8" t="s">
        <v>523</v>
      </c>
      <c r="C56" s="819">
        <f>'KV_9.2.1.sz.mell'!C56</f>
        <v>0</v>
      </c>
      <c r="D56" s="1160">
        <f>'RM_5.2.sz.mell'!D56</f>
        <v>0</v>
      </c>
      <c r="E56" s="818"/>
      <c r="F56" s="818"/>
      <c r="G56" s="818"/>
      <c r="H56" s="818"/>
      <c r="I56" s="818"/>
      <c r="J56" s="819">
        <f>D56+E56+F56+G56+H56+I56</f>
        <v>0</v>
      </c>
      <c r="K56" s="820">
        <f>C56+J56</f>
        <v>0</v>
      </c>
    </row>
    <row r="57" spans="1:11" ht="12" customHeight="1" thickBot="1" x14ac:dyDescent="0.3">
      <c r="A57" s="200" t="s">
        <v>20</v>
      </c>
      <c r="B57" s="123" t="s">
        <v>13</v>
      </c>
      <c r="C57" s="814">
        <f>'KV_9.2.1.sz.mell'!C57</f>
        <v>0</v>
      </c>
      <c r="D57" s="1161"/>
      <c r="E57" s="821"/>
      <c r="F57" s="821"/>
      <c r="G57" s="821"/>
      <c r="H57" s="821"/>
      <c r="I57" s="821"/>
      <c r="J57" s="814">
        <f>D57+E57+F57+G57+H57+I57</f>
        <v>0</v>
      </c>
      <c r="K57" s="316">
        <f>C57+J57</f>
        <v>0</v>
      </c>
    </row>
    <row r="58" spans="1:11" ht="12.9" customHeight="1" thickBot="1" x14ac:dyDescent="0.3">
      <c r="A58" s="200" t="s">
        <v>21</v>
      </c>
      <c r="B58" s="242" t="s">
        <v>528</v>
      </c>
      <c r="C58" s="822">
        <f>'KV_9.2.1.sz.mell'!C58</f>
        <v>30158406</v>
      </c>
      <c r="D58" s="822">
        <f t="shared" ref="D58:J58" si="11">+D46+D52+D57</f>
        <v>1844814</v>
      </c>
      <c r="E58" s="822">
        <f t="shared" si="11"/>
        <v>0</v>
      </c>
      <c r="F58" s="822">
        <f t="shared" si="11"/>
        <v>0</v>
      </c>
      <c r="G58" s="822">
        <f t="shared" si="11"/>
        <v>0</v>
      </c>
      <c r="H58" s="822">
        <f t="shared" si="11"/>
        <v>0</v>
      </c>
      <c r="I58" s="822">
        <f t="shared" si="11"/>
        <v>0</v>
      </c>
      <c r="J58" s="822">
        <f t="shared" si="11"/>
        <v>1844814</v>
      </c>
      <c r="K58" s="364">
        <f>+K46+K52+K57</f>
        <v>32003220</v>
      </c>
    </row>
    <row r="59" spans="1:11" ht="14.1" customHeight="1" thickBot="1" x14ac:dyDescent="0.3">
      <c r="C59" s="823">
        <f>'KV_9.2.1.sz.mell'!C59</f>
        <v>0</v>
      </c>
      <c r="D59" s="824"/>
      <c r="E59" s="824"/>
      <c r="F59" s="824"/>
      <c r="G59" s="824"/>
      <c r="H59" s="824"/>
      <c r="I59" s="824"/>
      <c r="J59" s="824"/>
      <c r="K59" s="616">
        <f>K44-K58</f>
        <v>0</v>
      </c>
    </row>
    <row r="60" spans="1:11" ht="12.9" customHeight="1" thickBot="1" x14ac:dyDescent="0.3">
      <c r="A60" s="245" t="s">
        <v>518</v>
      </c>
      <c r="B60" s="246"/>
      <c r="C60" s="826">
        <f>'KV_9.2.1.sz.mell'!C60</f>
        <v>8</v>
      </c>
      <c r="D60" s="825"/>
      <c r="E60" s="825"/>
      <c r="F60" s="825"/>
      <c r="G60" s="825"/>
      <c r="H60" s="825"/>
      <c r="I60" s="825"/>
      <c r="J60" s="826">
        <f>D60+E60+F60+G60+H60+I60</f>
        <v>0</v>
      </c>
      <c r="K60" s="827">
        <f>C60+J60</f>
        <v>8</v>
      </c>
    </row>
    <row r="61" spans="1:11" ht="12.9" customHeight="1" thickBot="1" x14ac:dyDescent="0.3">
      <c r="A61" s="245" t="s">
        <v>205</v>
      </c>
      <c r="B61" s="246"/>
      <c r="C61" s="826">
        <f>'KV_9.2.1.sz.mell'!C61</f>
        <v>0</v>
      </c>
      <c r="D61" s="825"/>
      <c r="E61" s="825"/>
      <c r="F61" s="825"/>
      <c r="G61" s="825"/>
      <c r="H61" s="825"/>
      <c r="I61" s="825"/>
      <c r="J61" s="826">
        <f>D61+E61+F61+G61+H61+I61</f>
        <v>0</v>
      </c>
      <c r="K61" s="827">
        <f>C61+J61</f>
        <v>0</v>
      </c>
    </row>
  </sheetData>
  <sheetProtection sheet="1" formatCells="0"/>
  <mergeCells count="15">
    <mergeCell ref="J5:J7"/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>
    <tabColor theme="3"/>
  </sheetPr>
  <dimension ref="A1:K61"/>
  <sheetViews>
    <sheetView view="pageBreakPreview" zoomScale="90" zoomScaleNormal="100" zoomScaleSheetLayoutView="90" workbookViewId="0">
      <selection activeCell="D10" sqref="D10"/>
    </sheetView>
  </sheetViews>
  <sheetFormatPr defaultColWidth="9.33203125" defaultRowHeight="13.2" x14ac:dyDescent="0.25"/>
  <cols>
    <col min="1" max="1" width="13.77734375" style="243" customWidth="1"/>
    <col min="2" max="2" width="60.6640625" style="244" customWidth="1"/>
    <col min="3" max="3" width="15.77734375" style="244" customWidth="1"/>
    <col min="4" max="10" width="13.77734375" style="244" customWidth="1"/>
    <col min="11" max="11" width="15.77734375" style="244" customWidth="1"/>
    <col min="12" max="16384" width="9.33203125" style="244"/>
  </cols>
  <sheetData>
    <row r="1" spans="1:11" s="224" customFormat="1" ht="15.9" customHeight="1" thickBot="1" x14ac:dyDescent="0.3">
      <c r="A1" s="594"/>
      <c r="B1" s="595"/>
      <c r="C1" s="595"/>
      <c r="D1" s="595"/>
      <c r="E1" s="595"/>
      <c r="F1" s="595"/>
      <c r="G1" s="595"/>
      <c r="H1" s="595"/>
      <c r="I1" s="595"/>
      <c r="J1" s="595"/>
      <c r="K1" s="589" t="str">
        <f>CONCATENATE("5.2.2. melléklet ",RM_ALAPADATOK!A7," ",RM_ALAPADATOK!B7," ",RM_ALAPADATOK!C7," ",RM_ALAPADATOK!D7," ",RM_ALAPADATOK!E7," ",RM_ALAPADATOK!F7," ",RM_ALAPADATOK!G7," ",RM_ALAPADATOK!H7)</f>
        <v>5.2.2. melléklet a … / 2019 ( VI. ) önkormányzati rendelethez</v>
      </c>
    </row>
    <row r="2" spans="1:11" s="452" customFormat="1" ht="34.200000000000003" x14ac:dyDescent="0.25">
      <c r="A2" s="596" t="s">
        <v>203</v>
      </c>
      <c r="B2" s="1717" t="str">
        <f>RM_ALAPADATOK!A11</f>
        <v>Hercegkút Gyöngyszem Német Nemzetiségi Óvoda</v>
      </c>
      <c r="C2" s="1718"/>
      <c r="D2" s="1718"/>
      <c r="E2" s="1718"/>
      <c r="F2" s="1718"/>
      <c r="G2" s="1718"/>
      <c r="H2" s="1718"/>
      <c r="I2" s="1718"/>
      <c r="J2" s="1718"/>
      <c r="K2" s="617" t="s">
        <v>58</v>
      </c>
    </row>
    <row r="3" spans="1:11" s="452" customFormat="1" ht="23.1" customHeight="1" thickBot="1" x14ac:dyDescent="0.3">
      <c r="A3" s="618" t="s">
        <v>202</v>
      </c>
      <c r="B3" s="1719" t="str">
        <f>CONCATENATE('RM_5.1.2.sz.mell'!B3:J3)</f>
        <v>Önként vállalt feladatok bevételeinek, kiadásainak módosítása</v>
      </c>
      <c r="C3" s="1720"/>
      <c r="D3" s="1720"/>
      <c r="E3" s="1720"/>
      <c r="F3" s="1720"/>
      <c r="G3" s="1720"/>
      <c r="H3" s="1720"/>
      <c r="I3" s="1720"/>
      <c r="J3" s="1720"/>
      <c r="K3" s="785" t="s">
        <v>59</v>
      </c>
    </row>
    <row r="4" spans="1:11" s="452" customFormat="1" ht="12.9" customHeight="1" thickBot="1" x14ac:dyDescent="0.3">
      <c r="A4" s="786"/>
      <c r="B4" s="787"/>
      <c r="C4" s="788"/>
      <c r="D4" s="788"/>
      <c r="E4" s="788"/>
      <c r="F4" s="788"/>
      <c r="G4" s="788"/>
      <c r="H4" s="788"/>
      <c r="I4" s="788"/>
      <c r="J4" s="788"/>
      <c r="K4" s="789" t="s">
        <v>563</v>
      </c>
    </row>
    <row r="5" spans="1:11" s="453" customFormat="1" ht="14.1" customHeight="1" x14ac:dyDescent="0.25">
      <c r="A5" s="1721" t="s">
        <v>68</v>
      </c>
      <c r="B5" s="1705" t="s">
        <v>17</v>
      </c>
      <c r="C5" s="1705" t="s">
        <v>760</v>
      </c>
      <c r="D5" s="1705" t="str">
        <f>CONCATENATE('RM_5.1.sz.mell'!D5:I5)</f>
        <v>Módosítás</v>
      </c>
      <c r="E5" s="1705" t="str">
        <f>CONCATENATE('RM_5.1.sz.mell'!E5)</f>
        <v xml:space="preserve">… . sz. módosítás </v>
      </c>
      <c r="F5" s="1705" t="str">
        <f>CONCATENATE('RM_5.1.sz.mell'!F5)</f>
        <v xml:space="preserve">… . sz. módosítás </v>
      </c>
      <c r="G5" s="1705" t="str">
        <f>CONCATENATE('RM_5.1.sz.mell'!G5)</f>
        <v xml:space="preserve">… . sz. módosítás </v>
      </c>
      <c r="H5" s="1705" t="str">
        <f>CONCATENATE('RM_5.1.sz.mell'!H5)</f>
        <v xml:space="preserve">… . sz. módosítás </v>
      </c>
      <c r="I5" s="1705" t="str">
        <f>CONCATENATE('RM_5.1.sz.mell'!I5)</f>
        <v xml:space="preserve">… . sz. módosítás </v>
      </c>
      <c r="J5" s="1705" t="s">
        <v>761</v>
      </c>
      <c r="K5" s="1708" t="str">
        <f>CONCATENATE('RM_5.1.sz.mell'!K5)</f>
        <v>….számú módosítás utáni előirányzat</v>
      </c>
    </row>
    <row r="6" spans="1:11" ht="12.75" customHeight="1" x14ac:dyDescent="0.25">
      <c r="A6" s="1722"/>
      <c r="B6" s="1724"/>
      <c r="C6" s="1706"/>
      <c r="D6" s="1706"/>
      <c r="E6" s="1706"/>
      <c r="F6" s="1706"/>
      <c r="G6" s="1706"/>
      <c r="H6" s="1706"/>
      <c r="I6" s="1706"/>
      <c r="J6" s="1706"/>
      <c r="K6" s="1709"/>
    </row>
    <row r="7" spans="1:11" s="454" customFormat="1" ht="9.9" customHeight="1" thickBot="1" x14ac:dyDescent="0.3">
      <c r="A7" s="1723"/>
      <c r="B7" s="1725"/>
      <c r="C7" s="1707"/>
      <c r="D7" s="1707"/>
      <c r="E7" s="1707"/>
      <c r="F7" s="1707"/>
      <c r="G7" s="1707"/>
      <c r="H7" s="1707"/>
      <c r="I7" s="1707"/>
      <c r="J7" s="1707"/>
      <c r="K7" s="1710"/>
    </row>
    <row r="8" spans="1:11" s="791" customFormat="1" ht="10.5" customHeight="1" thickBot="1" x14ac:dyDescent="0.3">
      <c r="A8" s="607" t="s">
        <v>492</v>
      </c>
      <c r="B8" s="608" t="s">
        <v>493</v>
      </c>
      <c r="C8" s="608" t="s">
        <v>494</v>
      </c>
      <c r="D8" s="608" t="s">
        <v>496</v>
      </c>
      <c r="E8" s="608" t="s">
        <v>495</v>
      </c>
      <c r="F8" s="608" t="s">
        <v>746</v>
      </c>
      <c r="G8" s="608" t="s">
        <v>498</v>
      </c>
      <c r="H8" s="608" t="s">
        <v>499</v>
      </c>
      <c r="I8" s="608" t="s">
        <v>735</v>
      </c>
      <c r="J8" s="790" t="s">
        <v>736</v>
      </c>
      <c r="K8" s="765" t="s">
        <v>737</v>
      </c>
    </row>
    <row r="9" spans="1:11" s="791" customFormat="1" ht="10.5" customHeight="1" thickBot="1" x14ac:dyDescent="0.3">
      <c r="A9" s="1711" t="s">
        <v>55</v>
      </c>
      <c r="B9" s="1712"/>
      <c r="C9" s="1712"/>
      <c r="D9" s="1712"/>
      <c r="E9" s="1712"/>
      <c r="F9" s="1712"/>
      <c r="G9" s="1712"/>
      <c r="H9" s="1712"/>
      <c r="I9" s="1712"/>
      <c r="J9" s="1712"/>
      <c r="K9" s="1713"/>
    </row>
    <row r="10" spans="1:11" s="367" customFormat="1" ht="12" customHeight="1" thickBot="1" x14ac:dyDescent="0.3">
      <c r="A10" s="192" t="s">
        <v>18</v>
      </c>
      <c r="B10" s="233" t="s">
        <v>519</v>
      </c>
      <c r="C10" s="311">
        <f>'KV_9.2.2.sz.mell'!C8</f>
        <v>0</v>
      </c>
      <c r="D10" s="311">
        <f t="shared" ref="D10:K10" si="0">SUM(D11:D21)</f>
        <v>0</v>
      </c>
      <c r="E10" s="311">
        <f t="shared" si="0"/>
        <v>0</v>
      </c>
      <c r="F10" s="311">
        <f t="shared" si="0"/>
        <v>0</v>
      </c>
      <c r="G10" s="311">
        <f t="shared" si="0"/>
        <v>0</v>
      </c>
      <c r="H10" s="311">
        <f t="shared" si="0"/>
        <v>0</v>
      </c>
      <c r="I10" s="311">
        <f t="shared" si="0"/>
        <v>0</v>
      </c>
      <c r="J10" s="311">
        <f t="shared" si="0"/>
        <v>0</v>
      </c>
      <c r="K10" s="311">
        <f t="shared" si="0"/>
        <v>0</v>
      </c>
    </row>
    <row r="11" spans="1:11" s="367" customFormat="1" ht="12" customHeight="1" x14ac:dyDescent="0.25">
      <c r="A11" s="447" t="s">
        <v>97</v>
      </c>
      <c r="B11" s="10" t="s">
        <v>276</v>
      </c>
      <c r="C11" s="696">
        <f>'KV_9.2.2.sz.mell'!C9</f>
        <v>0</v>
      </c>
      <c r="D11" s="494"/>
      <c r="E11" s="792"/>
      <c r="F11" s="792"/>
      <c r="G11" s="792"/>
      <c r="H11" s="792"/>
      <c r="I11" s="792"/>
      <c r="J11" s="793">
        <f>D11+E11+F11+G11+H11+I11</f>
        <v>0</v>
      </c>
      <c r="K11" s="794">
        <f>C11+J11</f>
        <v>0</v>
      </c>
    </row>
    <row r="12" spans="1:11" s="367" customFormat="1" ht="12" customHeight="1" x14ac:dyDescent="0.25">
      <c r="A12" s="448" t="s">
        <v>98</v>
      </c>
      <c r="B12" s="8" t="s">
        <v>277</v>
      </c>
      <c r="C12" s="698">
        <f>'KV_9.2.2.sz.mell'!C10</f>
        <v>0</v>
      </c>
      <c r="D12" s="396"/>
      <c r="E12" s="795"/>
      <c r="F12" s="795"/>
      <c r="G12" s="795"/>
      <c r="H12" s="795"/>
      <c r="I12" s="795"/>
      <c r="J12" s="796">
        <f t="shared" ref="J12:J21" si="1">D12+E12+F12+G12+H12+I12</f>
        <v>0</v>
      </c>
      <c r="K12" s="794">
        <f t="shared" ref="K12:K21" si="2">C12+J12</f>
        <v>0</v>
      </c>
    </row>
    <row r="13" spans="1:11" s="367" customFormat="1" ht="12" customHeight="1" x14ac:dyDescent="0.25">
      <c r="A13" s="448" t="s">
        <v>99</v>
      </c>
      <c r="B13" s="8" t="s">
        <v>278</v>
      </c>
      <c r="C13" s="698">
        <f>'KV_9.2.2.sz.mell'!C11</f>
        <v>0</v>
      </c>
      <c r="D13" s="396"/>
      <c r="E13" s="795"/>
      <c r="F13" s="795"/>
      <c r="G13" s="795"/>
      <c r="H13" s="795"/>
      <c r="I13" s="795"/>
      <c r="J13" s="796">
        <f t="shared" si="1"/>
        <v>0</v>
      </c>
      <c r="K13" s="794">
        <f t="shared" si="2"/>
        <v>0</v>
      </c>
    </row>
    <row r="14" spans="1:11" s="367" customFormat="1" ht="12" customHeight="1" x14ac:dyDescent="0.25">
      <c r="A14" s="448" t="s">
        <v>100</v>
      </c>
      <c r="B14" s="8" t="s">
        <v>279</v>
      </c>
      <c r="C14" s="698">
        <f>'KV_9.2.2.sz.mell'!C12</f>
        <v>0</v>
      </c>
      <c r="D14" s="396"/>
      <c r="E14" s="795"/>
      <c r="F14" s="795"/>
      <c r="G14" s="795"/>
      <c r="H14" s="795"/>
      <c r="I14" s="795"/>
      <c r="J14" s="796">
        <f t="shared" si="1"/>
        <v>0</v>
      </c>
      <c r="K14" s="794">
        <f t="shared" si="2"/>
        <v>0</v>
      </c>
    </row>
    <row r="15" spans="1:11" s="367" customFormat="1" ht="12" customHeight="1" x14ac:dyDescent="0.25">
      <c r="A15" s="448" t="s">
        <v>147</v>
      </c>
      <c r="B15" s="8" t="s">
        <v>280</v>
      </c>
      <c r="C15" s="698">
        <f>'KV_9.2.2.sz.mell'!C13</f>
        <v>0</v>
      </c>
      <c r="D15" s="396"/>
      <c r="E15" s="795"/>
      <c r="F15" s="795"/>
      <c r="G15" s="795"/>
      <c r="H15" s="795"/>
      <c r="I15" s="795"/>
      <c r="J15" s="796">
        <f t="shared" si="1"/>
        <v>0</v>
      </c>
      <c r="K15" s="794">
        <f t="shared" si="2"/>
        <v>0</v>
      </c>
    </row>
    <row r="16" spans="1:11" s="367" customFormat="1" ht="12" customHeight="1" x14ac:dyDescent="0.25">
      <c r="A16" s="448" t="s">
        <v>101</v>
      </c>
      <c r="B16" s="8" t="s">
        <v>398</v>
      </c>
      <c r="C16" s="698">
        <f>'KV_9.2.2.sz.mell'!C14</f>
        <v>0</v>
      </c>
      <c r="D16" s="396"/>
      <c r="E16" s="795"/>
      <c r="F16" s="795"/>
      <c r="G16" s="795"/>
      <c r="H16" s="795"/>
      <c r="I16" s="795"/>
      <c r="J16" s="796">
        <f t="shared" si="1"/>
        <v>0</v>
      </c>
      <c r="K16" s="794">
        <f t="shared" si="2"/>
        <v>0</v>
      </c>
    </row>
    <row r="17" spans="1:11" s="367" customFormat="1" ht="12" customHeight="1" x14ac:dyDescent="0.25">
      <c r="A17" s="448" t="s">
        <v>102</v>
      </c>
      <c r="B17" s="7" t="s">
        <v>399</v>
      </c>
      <c r="C17" s="698">
        <f>'KV_9.2.2.sz.mell'!C15</f>
        <v>0</v>
      </c>
      <c r="D17" s="396"/>
      <c r="E17" s="795"/>
      <c r="F17" s="795"/>
      <c r="G17" s="795"/>
      <c r="H17" s="795"/>
      <c r="I17" s="795"/>
      <c r="J17" s="796">
        <f t="shared" si="1"/>
        <v>0</v>
      </c>
      <c r="K17" s="794">
        <f t="shared" si="2"/>
        <v>0</v>
      </c>
    </row>
    <row r="18" spans="1:11" s="367" customFormat="1" ht="12" customHeight="1" x14ac:dyDescent="0.25">
      <c r="A18" s="448" t="s">
        <v>112</v>
      </c>
      <c r="B18" s="8" t="s">
        <v>283</v>
      </c>
      <c r="C18" s="698">
        <f>'KV_9.2.2.sz.mell'!C16</f>
        <v>0</v>
      </c>
      <c r="D18" s="396"/>
      <c r="E18" s="795"/>
      <c r="F18" s="795"/>
      <c r="G18" s="795"/>
      <c r="H18" s="795"/>
      <c r="I18" s="795"/>
      <c r="J18" s="796">
        <f t="shared" si="1"/>
        <v>0</v>
      </c>
      <c r="K18" s="794">
        <f t="shared" si="2"/>
        <v>0</v>
      </c>
    </row>
    <row r="19" spans="1:11" s="455" customFormat="1" ht="12" customHeight="1" x14ac:dyDescent="0.25">
      <c r="A19" s="448" t="s">
        <v>113</v>
      </c>
      <c r="B19" s="8" t="s">
        <v>284</v>
      </c>
      <c r="C19" s="698">
        <f>'KV_9.2.2.sz.mell'!C17</f>
        <v>0</v>
      </c>
      <c r="D19" s="396"/>
      <c r="E19" s="795"/>
      <c r="F19" s="795"/>
      <c r="G19" s="795"/>
      <c r="H19" s="795"/>
      <c r="I19" s="795"/>
      <c r="J19" s="796">
        <f t="shared" si="1"/>
        <v>0</v>
      </c>
      <c r="K19" s="794">
        <f t="shared" si="2"/>
        <v>0</v>
      </c>
    </row>
    <row r="20" spans="1:11" s="455" customFormat="1" ht="12" customHeight="1" x14ac:dyDescent="0.25">
      <c r="A20" s="448" t="s">
        <v>114</v>
      </c>
      <c r="B20" s="8" t="s">
        <v>435</v>
      </c>
      <c r="C20" s="698">
        <f>'KV_9.2.2.sz.mell'!C18</f>
        <v>0</v>
      </c>
      <c r="D20" s="396"/>
      <c r="E20" s="795"/>
      <c r="F20" s="795"/>
      <c r="G20" s="795"/>
      <c r="H20" s="795"/>
      <c r="I20" s="795"/>
      <c r="J20" s="796">
        <f t="shared" si="1"/>
        <v>0</v>
      </c>
      <c r="K20" s="794">
        <f t="shared" si="2"/>
        <v>0</v>
      </c>
    </row>
    <row r="21" spans="1:11" s="455" customFormat="1" ht="12" customHeight="1" thickBot="1" x14ac:dyDescent="0.3">
      <c r="A21" s="797" t="s">
        <v>115</v>
      </c>
      <c r="B21" s="7" t="s">
        <v>285</v>
      </c>
      <c r="C21" s="700">
        <f>'KV_9.2.2.sz.mell'!C19</f>
        <v>0</v>
      </c>
      <c r="D21" s="398"/>
      <c r="E21" s="798"/>
      <c r="F21" s="798"/>
      <c r="G21" s="798"/>
      <c r="H21" s="798"/>
      <c r="I21" s="798"/>
      <c r="J21" s="799">
        <f t="shared" si="1"/>
        <v>0</v>
      </c>
      <c r="K21" s="794">
        <f t="shared" si="2"/>
        <v>0</v>
      </c>
    </row>
    <row r="22" spans="1:11" s="367" customFormat="1" ht="12" customHeight="1" thickBot="1" x14ac:dyDescent="0.3">
      <c r="A22" s="192" t="s">
        <v>19</v>
      </c>
      <c r="B22" s="233" t="s">
        <v>400</v>
      </c>
      <c r="C22" s="311">
        <f>'KV_9.2.2.sz.mell'!C20</f>
        <v>0</v>
      </c>
      <c r="D22" s="311">
        <f t="shared" ref="D22:J22" si="3">SUM(D23:D25)</f>
        <v>0</v>
      </c>
      <c r="E22" s="311">
        <f t="shared" si="3"/>
        <v>0</v>
      </c>
      <c r="F22" s="311">
        <f t="shared" si="3"/>
        <v>0</v>
      </c>
      <c r="G22" s="311">
        <f t="shared" si="3"/>
        <v>0</v>
      </c>
      <c r="H22" s="311">
        <f t="shared" si="3"/>
        <v>0</v>
      </c>
      <c r="I22" s="311">
        <f t="shared" si="3"/>
        <v>0</v>
      </c>
      <c r="J22" s="311">
        <f t="shared" si="3"/>
        <v>0</v>
      </c>
      <c r="K22" s="360">
        <f>SUM(K23:K25)</f>
        <v>0</v>
      </c>
    </row>
    <row r="23" spans="1:11" s="455" customFormat="1" ht="12" customHeight="1" x14ac:dyDescent="0.25">
      <c r="A23" s="449" t="s">
        <v>103</v>
      </c>
      <c r="B23" s="9" t="s">
        <v>257</v>
      </c>
      <c r="C23" s="680">
        <f>'KV_9.2.2.sz.mell'!C21</f>
        <v>0</v>
      </c>
      <c r="D23" s="397"/>
      <c r="E23" s="800"/>
      <c r="F23" s="800"/>
      <c r="G23" s="800"/>
      <c r="H23" s="800"/>
      <c r="I23" s="800"/>
      <c r="J23" s="801">
        <f>D23+E23+F23+G23+H23+I23</f>
        <v>0</v>
      </c>
      <c r="K23" s="794">
        <f>C23+J23</f>
        <v>0</v>
      </c>
    </row>
    <row r="24" spans="1:11" s="455" customFormat="1" ht="12" customHeight="1" x14ac:dyDescent="0.25">
      <c r="A24" s="448" t="s">
        <v>104</v>
      </c>
      <c r="B24" s="8" t="s">
        <v>401</v>
      </c>
      <c r="C24" s="698">
        <f>'KV_9.2.2.sz.mell'!C22</f>
        <v>0</v>
      </c>
      <c r="D24" s="396"/>
      <c r="E24" s="795"/>
      <c r="F24" s="795"/>
      <c r="G24" s="795"/>
      <c r="H24" s="795"/>
      <c r="I24" s="795"/>
      <c r="J24" s="796">
        <f>D24+E24+F24+G24+H24+I24</f>
        <v>0</v>
      </c>
      <c r="K24" s="802">
        <f>C24+J24</f>
        <v>0</v>
      </c>
    </row>
    <row r="25" spans="1:11" s="455" customFormat="1" ht="12" customHeight="1" x14ac:dyDescent="0.25">
      <c r="A25" s="448" t="s">
        <v>105</v>
      </c>
      <c r="B25" s="8" t="s">
        <v>402</v>
      </c>
      <c r="C25" s="698">
        <f>'KV_9.2.2.sz.mell'!C23</f>
        <v>0</v>
      </c>
      <c r="D25" s="396"/>
      <c r="E25" s="795"/>
      <c r="F25" s="795"/>
      <c r="G25" s="795"/>
      <c r="H25" s="795"/>
      <c r="I25" s="795"/>
      <c r="J25" s="796">
        <f>D25+E25+F25+G25+H25+I25</f>
        <v>0</v>
      </c>
      <c r="K25" s="802">
        <f>C25+J25</f>
        <v>0</v>
      </c>
    </row>
    <row r="26" spans="1:11" s="455" customFormat="1" ht="12" customHeight="1" thickBot="1" x14ac:dyDescent="0.3">
      <c r="A26" s="448" t="s">
        <v>106</v>
      </c>
      <c r="B26" s="12" t="s">
        <v>520</v>
      </c>
      <c r="C26" s="700">
        <f>'KV_9.2.2.sz.mell'!C24</f>
        <v>0</v>
      </c>
      <c r="D26" s="398"/>
      <c r="E26" s="798"/>
      <c r="F26" s="798"/>
      <c r="G26" s="798"/>
      <c r="H26" s="798"/>
      <c r="I26" s="798"/>
      <c r="J26" s="803">
        <f>D26+E26+F26+G26+H26+I26</f>
        <v>0</v>
      </c>
      <c r="K26" s="804">
        <f>C26+J26</f>
        <v>0</v>
      </c>
    </row>
    <row r="27" spans="1:11" s="455" customFormat="1" ht="12" customHeight="1" thickBot="1" x14ac:dyDescent="0.3">
      <c r="A27" s="200" t="s">
        <v>20</v>
      </c>
      <c r="B27" s="123" t="s">
        <v>173</v>
      </c>
      <c r="C27" s="402">
        <f>'KV_9.2.2.sz.mell'!C25</f>
        <v>0</v>
      </c>
      <c r="D27" s="506"/>
      <c r="E27" s="805"/>
      <c r="F27" s="805"/>
      <c r="G27" s="805"/>
      <c r="H27" s="805"/>
      <c r="I27" s="805"/>
      <c r="J27" s="803">
        <f>D27+E27+F27+G27+H27+I27</f>
        <v>0</v>
      </c>
      <c r="K27" s="316">
        <f>C27+J27</f>
        <v>0</v>
      </c>
    </row>
    <row r="28" spans="1:11" s="455" customFormat="1" ht="12" customHeight="1" thickBot="1" x14ac:dyDescent="0.3">
      <c r="A28" s="200" t="s">
        <v>21</v>
      </c>
      <c r="B28" s="123" t="s">
        <v>521</v>
      </c>
      <c r="C28" s="311">
        <f>'KV_9.2.2.sz.mell'!C26</f>
        <v>0</v>
      </c>
      <c r="D28" s="311">
        <f t="shared" ref="D28:J28" si="4">+D29+D30+D31</f>
        <v>0</v>
      </c>
      <c r="E28" s="311">
        <f t="shared" si="4"/>
        <v>0</v>
      </c>
      <c r="F28" s="311">
        <f t="shared" si="4"/>
        <v>0</v>
      </c>
      <c r="G28" s="311">
        <f t="shared" si="4"/>
        <v>0</v>
      </c>
      <c r="H28" s="311">
        <f t="shared" si="4"/>
        <v>0</v>
      </c>
      <c r="I28" s="311">
        <f t="shared" si="4"/>
        <v>0</v>
      </c>
      <c r="J28" s="311">
        <f t="shared" si="4"/>
        <v>0</v>
      </c>
      <c r="K28" s="360">
        <f>+K29+K30+K31</f>
        <v>0</v>
      </c>
    </row>
    <row r="29" spans="1:11" s="455" customFormat="1" ht="12" customHeight="1" x14ac:dyDescent="0.25">
      <c r="A29" s="449" t="s">
        <v>267</v>
      </c>
      <c r="B29" s="450" t="s">
        <v>262</v>
      </c>
      <c r="C29" s="684">
        <f>'KV_9.2.2.sz.mell'!C27</f>
        <v>0</v>
      </c>
      <c r="D29" s="459"/>
      <c r="E29" s="807"/>
      <c r="F29" s="807"/>
      <c r="G29" s="807"/>
      <c r="H29" s="807"/>
      <c r="I29" s="807"/>
      <c r="J29" s="801">
        <f>D29+E29+F29+G29+H29+I29</f>
        <v>0</v>
      </c>
      <c r="K29" s="794">
        <f>C29+J29</f>
        <v>0</v>
      </c>
    </row>
    <row r="30" spans="1:11" s="455" customFormat="1" ht="12" customHeight="1" x14ac:dyDescent="0.25">
      <c r="A30" s="449" t="s">
        <v>268</v>
      </c>
      <c r="B30" s="450" t="s">
        <v>401</v>
      </c>
      <c r="C30" s="691">
        <f>'KV_9.2.2.sz.mell'!C28</f>
        <v>0</v>
      </c>
      <c r="D30" s="399"/>
      <c r="E30" s="808"/>
      <c r="F30" s="808"/>
      <c r="G30" s="808"/>
      <c r="H30" s="808"/>
      <c r="I30" s="808"/>
      <c r="J30" s="801">
        <f>D30+E30+F30+G30+H30+I30</f>
        <v>0</v>
      </c>
      <c r="K30" s="794">
        <f>C30+J30</f>
        <v>0</v>
      </c>
    </row>
    <row r="31" spans="1:11" s="455" customFormat="1" ht="12" customHeight="1" x14ac:dyDescent="0.25">
      <c r="A31" s="449" t="s">
        <v>269</v>
      </c>
      <c r="B31" s="451" t="s">
        <v>404</v>
      </c>
      <c r="C31" s="691">
        <f>'KV_9.2.2.sz.mell'!C29</f>
        <v>0</v>
      </c>
      <c r="D31" s="399"/>
      <c r="E31" s="808"/>
      <c r="F31" s="808"/>
      <c r="G31" s="808"/>
      <c r="H31" s="808"/>
      <c r="I31" s="808"/>
      <c r="J31" s="801">
        <f>D31+E31+F31+G31+H31+I31</f>
        <v>0</v>
      </c>
      <c r="K31" s="794">
        <f>C31+J31</f>
        <v>0</v>
      </c>
    </row>
    <row r="32" spans="1:11" s="455" customFormat="1" ht="12" customHeight="1" thickBot="1" x14ac:dyDescent="0.3">
      <c r="A32" s="448" t="s">
        <v>270</v>
      </c>
      <c r="B32" s="809" t="s">
        <v>522</v>
      </c>
      <c r="C32" s="771">
        <f>'KV_9.2.2.sz.mell'!C30</f>
        <v>0</v>
      </c>
      <c r="D32" s="400"/>
      <c r="E32" s="810"/>
      <c r="F32" s="810"/>
      <c r="G32" s="810"/>
      <c r="H32" s="810"/>
      <c r="I32" s="810"/>
      <c r="J32" s="801">
        <f>D32+E32+F32+G32+H32+I32</f>
        <v>0</v>
      </c>
      <c r="K32" s="794">
        <f>C32+J32</f>
        <v>0</v>
      </c>
    </row>
    <row r="33" spans="1:11" s="455" customFormat="1" ht="12" customHeight="1" thickBot="1" x14ac:dyDescent="0.3">
      <c r="A33" s="200" t="s">
        <v>22</v>
      </c>
      <c r="B33" s="123" t="s">
        <v>405</v>
      </c>
      <c r="C33" s="311">
        <f>'KV_9.2.2.sz.mell'!C31</f>
        <v>0</v>
      </c>
      <c r="D33" s="311">
        <f t="shared" ref="D33:J33" si="5">+D34+D35+D36</f>
        <v>0</v>
      </c>
      <c r="E33" s="311">
        <f t="shared" si="5"/>
        <v>0</v>
      </c>
      <c r="F33" s="311">
        <f t="shared" si="5"/>
        <v>0</v>
      </c>
      <c r="G33" s="311">
        <f t="shared" si="5"/>
        <v>0</v>
      </c>
      <c r="H33" s="311">
        <f t="shared" si="5"/>
        <v>0</v>
      </c>
      <c r="I33" s="311">
        <f t="shared" si="5"/>
        <v>0</v>
      </c>
      <c r="J33" s="311">
        <f t="shared" si="5"/>
        <v>0</v>
      </c>
      <c r="K33" s="360">
        <f>+K34+K35+K36</f>
        <v>0</v>
      </c>
    </row>
    <row r="34" spans="1:11" s="455" customFormat="1" ht="12" customHeight="1" x14ac:dyDescent="0.25">
      <c r="A34" s="449" t="s">
        <v>90</v>
      </c>
      <c r="B34" s="450" t="s">
        <v>290</v>
      </c>
      <c r="C34" s="684">
        <f>'KV_9.2.2.sz.mell'!C32</f>
        <v>0</v>
      </c>
      <c r="D34" s="459"/>
      <c r="E34" s="807"/>
      <c r="F34" s="807"/>
      <c r="G34" s="807"/>
      <c r="H34" s="807"/>
      <c r="I34" s="807"/>
      <c r="J34" s="801">
        <f>D34+E34+F34+G34+H34+I34</f>
        <v>0</v>
      </c>
      <c r="K34" s="794">
        <f>C34+J34</f>
        <v>0</v>
      </c>
    </row>
    <row r="35" spans="1:11" s="455" customFormat="1" ht="12" customHeight="1" x14ac:dyDescent="0.25">
      <c r="A35" s="449" t="s">
        <v>91</v>
      </c>
      <c r="B35" s="451" t="s">
        <v>291</v>
      </c>
      <c r="C35" s="691">
        <f>'KV_9.2.2.sz.mell'!C33</f>
        <v>0</v>
      </c>
      <c r="D35" s="399"/>
      <c r="E35" s="808"/>
      <c r="F35" s="808"/>
      <c r="G35" s="808"/>
      <c r="H35" s="808"/>
      <c r="I35" s="808"/>
      <c r="J35" s="801">
        <f>D35+E35+F35+G35+H35+I35</f>
        <v>0</v>
      </c>
      <c r="K35" s="794">
        <f>C35+J35</f>
        <v>0</v>
      </c>
    </row>
    <row r="36" spans="1:11" s="455" customFormat="1" ht="12" customHeight="1" thickBot="1" x14ac:dyDescent="0.3">
      <c r="A36" s="448" t="s">
        <v>92</v>
      </c>
      <c r="B36" s="809" t="s">
        <v>292</v>
      </c>
      <c r="C36" s="771">
        <f>'KV_9.2.2.sz.mell'!C34</f>
        <v>0</v>
      </c>
      <c r="D36" s="400"/>
      <c r="E36" s="810"/>
      <c r="F36" s="810"/>
      <c r="G36" s="810"/>
      <c r="H36" s="810"/>
      <c r="I36" s="810"/>
      <c r="J36" s="801">
        <f>D36+E36+F36+G36+H36+I36</f>
        <v>0</v>
      </c>
      <c r="K36" s="811">
        <f>C36+J36</f>
        <v>0</v>
      </c>
    </row>
    <row r="37" spans="1:11" s="367" customFormat="1" ht="12" customHeight="1" thickBot="1" x14ac:dyDescent="0.3">
      <c r="A37" s="200" t="s">
        <v>23</v>
      </c>
      <c r="B37" s="123" t="s">
        <v>375</v>
      </c>
      <c r="C37" s="402">
        <f>'KV_9.2.2.sz.mell'!C35</f>
        <v>0</v>
      </c>
      <c r="D37" s="506"/>
      <c r="E37" s="805"/>
      <c r="F37" s="805"/>
      <c r="G37" s="805"/>
      <c r="H37" s="805"/>
      <c r="I37" s="805"/>
      <c r="J37" s="311">
        <f>D37+E37+F37+G37+H37+I37</f>
        <v>0</v>
      </c>
      <c r="K37" s="316">
        <f>C37+J37</f>
        <v>0</v>
      </c>
    </row>
    <row r="38" spans="1:11" s="367" customFormat="1" ht="12" customHeight="1" thickBot="1" x14ac:dyDescent="0.3">
      <c r="A38" s="200" t="s">
        <v>24</v>
      </c>
      <c r="B38" s="123" t="s">
        <v>406</v>
      </c>
      <c r="C38" s="402">
        <f>'KV_9.2.2.sz.mell'!C36</f>
        <v>0</v>
      </c>
      <c r="D38" s="506"/>
      <c r="E38" s="805"/>
      <c r="F38" s="805"/>
      <c r="G38" s="805"/>
      <c r="H38" s="805"/>
      <c r="I38" s="805"/>
      <c r="J38" s="812">
        <f>D38+E38+F38+G38+H38+I38</f>
        <v>0</v>
      </c>
      <c r="K38" s="794">
        <f>C38+J38</f>
        <v>0</v>
      </c>
    </row>
    <row r="39" spans="1:11" s="367" customFormat="1" ht="12" customHeight="1" thickBot="1" x14ac:dyDescent="0.3">
      <c r="A39" s="192" t="s">
        <v>25</v>
      </c>
      <c r="B39" s="123" t="s">
        <v>407</v>
      </c>
      <c r="C39" s="311">
        <f>'KV_9.2.2.sz.mell'!C37</f>
        <v>0</v>
      </c>
      <c r="D39" s="311">
        <f t="shared" ref="D39:J39" si="6">+D10+D22+D27+D28+D33+D37+D38</f>
        <v>0</v>
      </c>
      <c r="E39" s="311">
        <f t="shared" si="6"/>
        <v>0</v>
      </c>
      <c r="F39" s="311">
        <f t="shared" si="6"/>
        <v>0</v>
      </c>
      <c r="G39" s="311">
        <f t="shared" si="6"/>
        <v>0</v>
      </c>
      <c r="H39" s="311">
        <f t="shared" si="6"/>
        <v>0</v>
      </c>
      <c r="I39" s="311">
        <f t="shared" si="6"/>
        <v>0</v>
      </c>
      <c r="J39" s="311">
        <f t="shared" si="6"/>
        <v>0</v>
      </c>
      <c r="K39" s="360">
        <f>+K10+K22+K27+K28+K33+K37+K38</f>
        <v>0</v>
      </c>
    </row>
    <row r="40" spans="1:11" s="367" customFormat="1" ht="12" customHeight="1" thickBot="1" x14ac:dyDescent="0.3">
      <c r="A40" s="234" t="s">
        <v>26</v>
      </c>
      <c r="B40" s="123" t="s">
        <v>408</v>
      </c>
      <c r="C40" s="311">
        <f>'KV_9.2.2.sz.mell'!C38</f>
        <v>0</v>
      </c>
      <c r="D40" s="311">
        <f t="shared" ref="D40:J40" si="7">+D41+D42+D43</f>
        <v>0</v>
      </c>
      <c r="E40" s="311">
        <f t="shared" si="7"/>
        <v>0</v>
      </c>
      <c r="F40" s="311">
        <f t="shared" si="7"/>
        <v>0</v>
      </c>
      <c r="G40" s="311">
        <f t="shared" si="7"/>
        <v>0</v>
      </c>
      <c r="H40" s="311">
        <f t="shared" si="7"/>
        <v>0</v>
      </c>
      <c r="I40" s="311">
        <f t="shared" si="7"/>
        <v>0</v>
      </c>
      <c r="J40" s="311">
        <f t="shared" si="7"/>
        <v>0</v>
      </c>
      <c r="K40" s="360">
        <f>+K41+K42+K43</f>
        <v>0</v>
      </c>
    </row>
    <row r="41" spans="1:11" s="367" customFormat="1" ht="12" customHeight="1" x14ac:dyDescent="0.25">
      <c r="A41" s="449" t="s">
        <v>409</v>
      </c>
      <c r="B41" s="450" t="s">
        <v>235</v>
      </c>
      <c r="C41" s="684">
        <f>'KV_9.2.2.sz.mell'!C39</f>
        <v>0</v>
      </c>
      <c r="D41" s="459"/>
      <c r="E41" s="807"/>
      <c r="F41" s="807"/>
      <c r="G41" s="807"/>
      <c r="H41" s="807"/>
      <c r="I41" s="807"/>
      <c r="J41" s="801">
        <f>D41+E41+F41+G41+H41+I41</f>
        <v>0</v>
      </c>
      <c r="K41" s="794">
        <f>C41+J41</f>
        <v>0</v>
      </c>
    </row>
    <row r="42" spans="1:11" s="367" customFormat="1" ht="12" customHeight="1" x14ac:dyDescent="0.25">
      <c r="A42" s="449" t="s">
        <v>410</v>
      </c>
      <c r="B42" s="451" t="s">
        <v>2</v>
      </c>
      <c r="C42" s="691">
        <f>'KV_9.2.2.sz.mell'!C40</f>
        <v>0</v>
      </c>
      <c r="D42" s="399"/>
      <c r="E42" s="808"/>
      <c r="F42" s="808"/>
      <c r="G42" s="808"/>
      <c r="H42" s="808"/>
      <c r="I42" s="808"/>
      <c r="J42" s="801">
        <f>D42+E42+F42+G42+H42+I42</f>
        <v>0</v>
      </c>
      <c r="K42" s="802">
        <f>C42+J42</f>
        <v>0</v>
      </c>
    </row>
    <row r="43" spans="1:11" s="455" customFormat="1" ht="12" customHeight="1" thickBot="1" x14ac:dyDescent="0.3">
      <c r="A43" s="448" t="s">
        <v>411</v>
      </c>
      <c r="B43" s="139" t="s">
        <v>412</v>
      </c>
      <c r="C43" s="688">
        <f>'KV_9.2.2.sz.mell'!C41</f>
        <v>0</v>
      </c>
      <c r="D43" s="687"/>
      <c r="E43" s="813"/>
      <c r="F43" s="813"/>
      <c r="G43" s="813"/>
      <c r="H43" s="813"/>
      <c r="I43" s="813"/>
      <c r="J43" s="801">
        <f>D43+E43+F43+G43+H43+I43</f>
        <v>0</v>
      </c>
      <c r="K43" s="804">
        <f>C43+J43</f>
        <v>0</v>
      </c>
    </row>
    <row r="44" spans="1:11" s="455" customFormat="1" ht="12.9" customHeight="1" thickBot="1" x14ac:dyDescent="0.25">
      <c r="A44" s="234" t="s">
        <v>27</v>
      </c>
      <c r="B44" s="235" t="s">
        <v>413</v>
      </c>
      <c r="C44" s="311">
        <f>'KV_9.2.2.sz.mell'!C42</f>
        <v>0</v>
      </c>
      <c r="D44" s="311">
        <f t="shared" ref="D44:J44" si="8">+D39+D40</f>
        <v>0</v>
      </c>
      <c r="E44" s="311">
        <f t="shared" si="8"/>
        <v>0</v>
      </c>
      <c r="F44" s="311">
        <f t="shared" si="8"/>
        <v>0</v>
      </c>
      <c r="G44" s="311">
        <f t="shared" si="8"/>
        <v>0</v>
      </c>
      <c r="H44" s="311">
        <f t="shared" si="8"/>
        <v>0</v>
      </c>
      <c r="I44" s="311">
        <f t="shared" si="8"/>
        <v>0</v>
      </c>
      <c r="J44" s="311">
        <f t="shared" si="8"/>
        <v>0</v>
      </c>
      <c r="K44" s="360">
        <f>+K39+K40</f>
        <v>0</v>
      </c>
    </row>
    <row r="45" spans="1:11" s="454" customFormat="1" ht="14.1" customHeight="1" thickBot="1" x14ac:dyDescent="0.3">
      <c r="A45" s="1714" t="s">
        <v>56</v>
      </c>
      <c r="B45" s="1715"/>
      <c r="C45" s="1715"/>
      <c r="D45" s="1715"/>
      <c r="E45" s="1715"/>
      <c r="F45" s="1715"/>
      <c r="G45" s="1715"/>
      <c r="H45" s="1715"/>
      <c r="I45" s="1715"/>
      <c r="J45" s="1715"/>
      <c r="K45" s="1716"/>
    </row>
    <row r="46" spans="1:11" s="456" customFormat="1" ht="12" customHeight="1" thickBot="1" x14ac:dyDescent="0.3">
      <c r="A46" s="200" t="s">
        <v>18</v>
      </c>
      <c r="B46" s="123" t="s">
        <v>414</v>
      </c>
      <c r="C46" s="814">
        <f>'KV_9.2.2.sz.mell'!C46</f>
        <v>0</v>
      </c>
      <c r="D46" s="814">
        <f t="shared" ref="D46:J46" si="9">SUM(D47:D51)</f>
        <v>0</v>
      </c>
      <c r="E46" s="814">
        <f t="shared" si="9"/>
        <v>0</v>
      </c>
      <c r="F46" s="814">
        <f t="shared" si="9"/>
        <v>0</v>
      </c>
      <c r="G46" s="814">
        <f t="shared" si="9"/>
        <v>0</v>
      </c>
      <c r="H46" s="814">
        <f t="shared" si="9"/>
        <v>0</v>
      </c>
      <c r="I46" s="814">
        <f t="shared" si="9"/>
        <v>0</v>
      </c>
      <c r="J46" s="814">
        <f t="shared" si="9"/>
        <v>0</v>
      </c>
      <c r="K46" s="316">
        <f>SUM(K47:K51)</f>
        <v>0</v>
      </c>
    </row>
    <row r="47" spans="1:11" ht="12" customHeight="1" x14ac:dyDescent="0.25">
      <c r="A47" s="448" t="s">
        <v>97</v>
      </c>
      <c r="B47" s="9" t="s">
        <v>49</v>
      </c>
      <c r="C47" s="816">
        <f>'KV_9.2.2.sz.mell'!C47</f>
        <v>0</v>
      </c>
      <c r="D47" s="815"/>
      <c r="E47" s="815"/>
      <c r="F47" s="815"/>
      <c r="G47" s="815"/>
      <c r="H47" s="815"/>
      <c r="I47" s="815"/>
      <c r="J47" s="816">
        <f>D47+E47+F47+G47+H47+I47</f>
        <v>0</v>
      </c>
      <c r="K47" s="817">
        <f>C47+J47</f>
        <v>0</v>
      </c>
    </row>
    <row r="48" spans="1:11" ht="12" customHeight="1" x14ac:dyDescent="0.25">
      <c r="A48" s="448" t="s">
        <v>98</v>
      </c>
      <c r="B48" s="8" t="s">
        <v>182</v>
      </c>
      <c r="C48" s="819">
        <f>'KV_9.2.2.sz.mell'!C48</f>
        <v>0</v>
      </c>
      <c r="D48" s="818"/>
      <c r="E48" s="818"/>
      <c r="F48" s="818"/>
      <c r="G48" s="818"/>
      <c r="H48" s="818"/>
      <c r="I48" s="818"/>
      <c r="J48" s="819">
        <f>D48+E48+F48+G48+H48+I48</f>
        <v>0</v>
      </c>
      <c r="K48" s="820">
        <f>C48+J48</f>
        <v>0</v>
      </c>
    </row>
    <row r="49" spans="1:11" ht="12" customHeight="1" x14ac:dyDescent="0.25">
      <c r="A49" s="448" t="s">
        <v>99</v>
      </c>
      <c r="B49" s="8" t="s">
        <v>139</v>
      </c>
      <c r="C49" s="819">
        <f>'KV_9.2.2.sz.mell'!C49</f>
        <v>0</v>
      </c>
      <c r="D49" s="818"/>
      <c r="E49" s="818"/>
      <c r="F49" s="818"/>
      <c r="G49" s="818"/>
      <c r="H49" s="818"/>
      <c r="I49" s="818"/>
      <c r="J49" s="819">
        <f>D49+E49+F49+G49+H49+I49</f>
        <v>0</v>
      </c>
      <c r="K49" s="820">
        <f>C49+J49</f>
        <v>0</v>
      </c>
    </row>
    <row r="50" spans="1:11" ht="12" customHeight="1" x14ac:dyDescent="0.25">
      <c r="A50" s="448" t="s">
        <v>100</v>
      </c>
      <c r="B50" s="8" t="s">
        <v>183</v>
      </c>
      <c r="C50" s="819">
        <f>'KV_9.2.2.sz.mell'!C50</f>
        <v>0</v>
      </c>
      <c r="D50" s="818"/>
      <c r="E50" s="818"/>
      <c r="F50" s="818"/>
      <c r="G50" s="818"/>
      <c r="H50" s="818"/>
      <c r="I50" s="818"/>
      <c r="J50" s="819">
        <f>D50+E50+F50+G50+H50+I50</f>
        <v>0</v>
      </c>
      <c r="K50" s="820">
        <f>C50+J50</f>
        <v>0</v>
      </c>
    </row>
    <row r="51" spans="1:11" ht="12" customHeight="1" thickBot="1" x14ac:dyDescent="0.3">
      <c r="A51" s="448" t="s">
        <v>147</v>
      </c>
      <c r="B51" s="8" t="s">
        <v>184</v>
      </c>
      <c r="C51" s="819">
        <f>'KV_9.2.2.sz.mell'!C51</f>
        <v>0</v>
      </c>
      <c r="D51" s="818"/>
      <c r="E51" s="818"/>
      <c r="F51" s="818"/>
      <c r="G51" s="818"/>
      <c r="H51" s="818"/>
      <c r="I51" s="818"/>
      <c r="J51" s="819">
        <f>D51+E51+F51+G51+H51+I51</f>
        <v>0</v>
      </c>
      <c r="K51" s="820">
        <f>C51+J51</f>
        <v>0</v>
      </c>
    </row>
    <row r="52" spans="1:11" ht="12" customHeight="1" thickBot="1" x14ac:dyDescent="0.3">
      <c r="A52" s="200" t="s">
        <v>19</v>
      </c>
      <c r="B52" s="123" t="s">
        <v>415</v>
      </c>
      <c r="C52" s="814">
        <f>'KV_9.2.2.sz.mell'!C52</f>
        <v>0</v>
      </c>
      <c r="D52" s="814">
        <f t="shared" ref="D52:J52" si="10">SUM(D53:D55)</f>
        <v>0</v>
      </c>
      <c r="E52" s="814">
        <f t="shared" si="10"/>
        <v>0</v>
      </c>
      <c r="F52" s="814">
        <f t="shared" si="10"/>
        <v>0</v>
      </c>
      <c r="G52" s="814">
        <f t="shared" si="10"/>
        <v>0</v>
      </c>
      <c r="H52" s="814">
        <f t="shared" si="10"/>
        <v>0</v>
      </c>
      <c r="I52" s="814">
        <f t="shared" si="10"/>
        <v>0</v>
      </c>
      <c r="J52" s="814">
        <f t="shared" si="10"/>
        <v>0</v>
      </c>
      <c r="K52" s="316">
        <f>SUM(K53:K55)</f>
        <v>0</v>
      </c>
    </row>
    <row r="53" spans="1:11" s="456" customFormat="1" ht="12" customHeight="1" x14ac:dyDescent="0.25">
      <c r="A53" s="448" t="s">
        <v>103</v>
      </c>
      <c r="B53" s="9" t="s">
        <v>229</v>
      </c>
      <c r="C53" s="816">
        <f>'KV_9.2.2.sz.mell'!C53</f>
        <v>0</v>
      </c>
      <c r="D53" s="815"/>
      <c r="E53" s="815"/>
      <c r="F53" s="815"/>
      <c r="G53" s="815"/>
      <c r="H53" s="815"/>
      <c r="I53" s="815"/>
      <c r="J53" s="816">
        <f>D53+E53+F53+G53+H53+I53</f>
        <v>0</v>
      </c>
      <c r="K53" s="817">
        <f>C53+J53</f>
        <v>0</v>
      </c>
    </row>
    <row r="54" spans="1:11" ht="12" customHeight="1" x14ac:dyDescent="0.25">
      <c r="A54" s="448" t="s">
        <v>104</v>
      </c>
      <c r="B54" s="8" t="s">
        <v>186</v>
      </c>
      <c r="C54" s="819">
        <f>'KV_9.2.2.sz.mell'!C54</f>
        <v>0</v>
      </c>
      <c r="D54" s="818"/>
      <c r="E54" s="818"/>
      <c r="F54" s="818"/>
      <c r="G54" s="818"/>
      <c r="H54" s="818"/>
      <c r="I54" s="818"/>
      <c r="J54" s="819">
        <f>D54+E54+F54+G54+H54+I54</f>
        <v>0</v>
      </c>
      <c r="K54" s="820">
        <f>C54+J54</f>
        <v>0</v>
      </c>
    </row>
    <row r="55" spans="1:11" ht="12" customHeight="1" x14ac:dyDescent="0.25">
      <c r="A55" s="448" t="s">
        <v>105</v>
      </c>
      <c r="B55" s="8" t="s">
        <v>57</v>
      </c>
      <c r="C55" s="819">
        <f>'KV_9.2.2.sz.mell'!C55</f>
        <v>0</v>
      </c>
      <c r="D55" s="818"/>
      <c r="E55" s="818"/>
      <c r="F55" s="818"/>
      <c r="G55" s="818"/>
      <c r="H55" s="818"/>
      <c r="I55" s="818"/>
      <c r="J55" s="819">
        <f>D55+E55+F55+G55+H55+I55</f>
        <v>0</v>
      </c>
      <c r="K55" s="820">
        <f>C55+J55</f>
        <v>0</v>
      </c>
    </row>
    <row r="56" spans="1:11" ht="12" customHeight="1" thickBot="1" x14ac:dyDescent="0.3">
      <c r="A56" s="448" t="s">
        <v>106</v>
      </c>
      <c r="B56" s="8" t="s">
        <v>523</v>
      </c>
      <c r="C56" s="819">
        <f>'KV_9.2.2.sz.mell'!C56</f>
        <v>0</v>
      </c>
      <c r="D56" s="818"/>
      <c r="E56" s="818"/>
      <c r="F56" s="818"/>
      <c r="G56" s="818"/>
      <c r="H56" s="818"/>
      <c r="I56" s="818"/>
      <c r="J56" s="819">
        <f>D56+E56+F56+G56+H56+I56</f>
        <v>0</v>
      </c>
      <c r="K56" s="820">
        <f>C56+J56</f>
        <v>0</v>
      </c>
    </row>
    <row r="57" spans="1:11" ht="12" customHeight="1" thickBot="1" x14ac:dyDescent="0.3">
      <c r="A57" s="200" t="s">
        <v>20</v>
      </c>
      <c r="B57" s="123" t="s">
        <v>13</v>
      </c>
      <c r="C57" s="814">
        <f>'KV_9.2.2.sz.mell'!C57</f>
        <v>0</v>
      </c>
      <c r="D57" s="821"/>
      <c r="E57" s="821"/>
      <c r="F57" s="821"/>
      <c r="G57" s="821"/>
      <c r="H57" s="821"/>
      <c r="I57" s="821"/>
      <c r="J57" s="814">
        <f>D57+E57+F57+G57+H57+I57</f>
        <v>0</v>
      </c>
      <c r="K57" s="316">
        <f>C57+J57</f>
        <v>0</v>
      </c>
    </row>
    <row r="58" spans="1:11" ht="12.9" customHeight="1" thickBot="1" x14ac:dyDescent="0.3">
      <c r="A58" s="200" t="s">
        <v>21</v>
      </c>
      <c r="B58" s="242" t="s">
        <v>528</v>
      </c>
      <c r="C58" s="822">
        <f>'KV_9.2.2.sz.mell'!C58</f>
        <v>0</v>
      </c>
      <c r="D58" s="822">
        <f t="shared" ref="D58:J58" si="11">+D46+D52+D57</f>
        <v>0</v>
      </c>
      <c r="E58" s="822">
        <f t="shared" si="11"/>
        <v>0</v>
      </c>
      <c r="F58" s="822">
        <f t="shared" si="11"/>
        <v>0</v>
      </c>
      <c r="G58" s="822">
        <f t="shared" si="11"/>
        <v>0</v>
      </c>
      <c r="H58" s="822">
        <f t="shared" si="11"/>
        <v>0</v>
      </c>
      <c r="I58" s="822">
        <f t="shared" si="11"/>
        <v>0</v>
      </c>
      <c r="J58" s="822">
        <f t="shared" si="11"/>
        <v>0</v>
      </c>
      <c r="K58" s="364">
        <f>+K46+K52+K57</f>
        <v>0</v>
      </c>
    </row>
    <row r="59" spans="1:11" ht="14.1" customHeight="1" thickBot="1" x14ac:dyDescent="0.3">
      <c r="C59" s="823">
        <f>'KV_9.2.2.sz.mell'!C59</f>
        <v>0</v>
      </c>
      <c r="D59" s="824"/>
      <c r="E59" s="824"/>
      <c r="F59" s="824"/>
      <c r="G59" s="824"/>
      <c r="H59" s="824"/>
      <c r="I59" s="824"/>
      <c r="J59" s="824"/>
      <c r="K59" s="616">
        <f>K44-K58</f>
        <v>0</v>
      </c>
    </row>
    <row r="60" spans="1:11" ht="12.9" customHeight="1" thickBot="1" x14ac:dyDescent="0.3">
      <c r="A60" s="245" t="s">
        <v>518</v>
      </c>
      <c r="B60" s="246"/>
      <c r="C60" s="826">
        <f>'KV_9.2.2.sz.mell'!C60</f>
        <v>0</v>
      </c>
      <c r="D60" s="825"/>
      <c r="E60" s="825"/>
      <c r="F60" s="825"/>
      <c r="G60" s="825"/>
      <c r="H60" s="825"/>
      <c r="I60" s="825"/>
      <c r="J60" s="826">
        <f>D60+E60+F60+G60+H60+I60</f>
        <v>0</v>
      </c>
      <c r="K60" s="827">
        <f>C60+J60</f>
        <v>0</v>
      </c>
    </row>
    <row r="61" spans="1:11" ht="12.9" customHeight="1" thickBot="1" x14ac:dyDescent="0.3">
      <c r="A61" s="245" t="s">
        <v>205</v>
      </c>
      <c r="B61" s="246"/>
      <c r="C61" s="826">
        <f>'KV_9.2.2.sz.mell'!C61</f>
        <v>0</v>
      </c>
      <c r="D61" s="825"/>
      <c r="E61" s="825"/>
      <c r="F61" s="825"/>
      <c r="G61" s="825"/>
      <c r="H61" s="825"/>
      <c r="I61" s="825"/>
      <c r="J61" s="826">
        <f>D61+E61+F61+G61+H61+I61</f>
        <v>0</v>
      </c>
      <c r="K61" s="827">
        <f>C61+J61</f>
        <v>0</v>
      </c>
    </row>
  </sheetData>
  <sheetProtection sheet="1" formatCells="0"/>
  <mergeCells count="15">
    <mergeCell ref="J5:J7"/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>
    <tabColor theme="3"/>
  </sheetPr>
  <dimension ref="A1:K61"/>
  <sheetViews>
    <sheetView view="pageBreakPreview" zoomScale="90" zoomScaleNormal="100" zoomScaleSheetLayoutView="90" workbookViewId="0">
      <selection activeCell="D10" sqref="D10"/>
    </sheetView>
  </sheetViews>
  <sheetFormatPr defaultColWidth="9.33203125" defaultRowHeight="13.2" x14ac:dyDescent="0.25"/>
  <cols>
    <col min="1" max="1" width="13.77734375" style="243" customWidth="1"/>
    <col min="2" max="2" width="60.6640625" style="244" customWidth="1"/>
    <col min="3" max="3" width="15.77734375" style="244" customWidth="1"/>
    <col min="4" max="10" width="13.77734375" style="244" customWidth="1"/>
    <col min="11" max="11" width="15.77734375" style="244" customWidth="1"/>
    <col min="12" max="16384" width="9.33203125" style="244"/>
  </cols>
  <sheetData>
    <row r="1" spans="1:11" s="224" customFormat="1" ht="15.9" customHeight="1" thickBot="1" x14ac:dyDescent="0.3">
      <c r="A1" s="594"/>
      <c r="B1" s="595"/>
      <c r="C1" s="595"/>
      <c r="D1" s="595"/>
      <c r="E1" s="595"/>
      <c r="F1" s="595"/>
      <c r="G1" s="595"/>
      <c r="H1" s="595"/>
      <c r="I1" s="595"/>
      <c r="J1" s="595"/>
      <c r="K1" s="589" t="str">
        <f>CONCATENATE("5.2.3. melléklet ",RM_ALAPADATOK!A7," ",RM_ALAPADATOK!B7," ",RM_ALAPADATOK!C7," ",RM_ALAPADATOK!D7," ",RM_ALAPADATOK!E7," ",RM_ALAPADATOK!F7," ",RM_ALAPADATOK!G7," ",RM_ALAPADATOK!H7)</f>
        <v>5.2.3. melléklet a … / 2019 ( VI. ) önkormányzati rendelethez</v>
      </c>
    </row>
    <row r="2" spans="1:11" s="452" customFormat="1" ht="34.200000000000003" x14ac:dyDescent="0.25">
      <c r="A2" s="596" t="s">
        <v>203</v>
      </c>
      <c r="B2" s="1717" t="str">
        <f>RM_ALAPADATOK!A11</f>
        <v>Hercegkút Gyöngyszem Német Nemzetiségi Óvoda</v>
      </c>
      <c r="C2" s="1718"/>
      <c r="D2" s="1718"/>
      <c r="E2" s="1718"/>
      <c r="F2" s="1718"/>
      <c r="G2" s="1718"/>
      <c r="H2" s="1718"/>
      <c r="I2" s="1718"/>
      <c r="J2" s="1718"/>
      <c r="K2" s="617" t="s">
        <v>58</v>
      </c>
    </row>
    <row r="3" spans="1:11" s="452" customFormat="1" ht="23.1" customHeight="1" thickBot="1" x14ac:dyDescent="0.3">
      <c r="A3" s="618" t="s">
        <v>202</v>
      </c>
      <c r="B3" s="1719" t="str">
        <f>CONCATENATE('RM_5.1.3.sz.mell'!B3:J3)</f>
        <v>Államigazgatási feladatok  bevételeinek, kiadásainak módosítása</v>
      </c>
      <c r="C3" s="1720"/>
      <c r="D3" s="1720"/>
      <c r="E3" s="1720"/>
      <c r="F3" s="1720"/>
      <c r="G3" s="1720"/>
      <c r="H3" s="1720"/>
      <c r="I3" s="1720"/>
      <c r="J3" s="1720"/>
      <c r="K3" s="785" t="s">
        <v>430</v>
      </c>
    </row>
    <row r="4" spans="1:11" s="452" customFormat="1" ht="12.9" customHeight="1" thickBot="1" x14ac:dyDescent="0.3">
      <c r="A4" s="786"/>
      <c r="B4" s="787"/>
      <c r="C4" s="788"/>
      <c r="D4" s="788"/>
      <c r="E4" s="788"/>
      <c r="F4" s="788"/>
      <c r="G4" s="788"/>
      <c r="H4" s="788"/>
      <c r="I4" s="788"/>
      <c r="J4" s="788"/>
      <c r="K4" s="789" t="s">
        <v>563</v>
      </c>
    </row>
    <row r="5" spans="1:11" s="453" customFormat="1" ht="14.1" customHeight="1" x14ac:dyDescent="0.25">
      <c r="A5" s="1721" t="s">
        <v>68</v>
      </c>
      <c r="B5" s="1705" t="s">
        <v>17</v>
      </c>
      <c r="C5" s="1705" t="s">
        <v>760</v>
      </c>
      <c r="D5" s="1705" t="str">
        <f>CONCATENATE('RM_5.1.sz.mell'!D5:I5)</f>
        <v>Módosítás</v>
      </c>
      <c r="E5" s="1705" t="str">
        <f>CONCATENATE('RM_5.1.sz.mell'!E5)</f>
        <v xml:space="preserve">… . sz. módosítás </v>
      </c>
      <c r="F5" s="1705" t="str">
        <f>CONCATENATE('RM_5.1.sz.mell'!F5)</f>
        <v xml:space="preserve">… . sz. módosítás </v>
      </c>
      <c r="G5" s="1705" t="str">
        <f>CONCATENATE('RM_5.1.sz.mell'!G5)</f>
        <v xml:space="preserve">… . sz. módosítás </v>
      </c>
      <c r="H5" s="1705" t="str">
        <f>CONCATENATE('RM_5.1.sz.mell'!H5)</f>
        <v xml:space="preserve">… . sz. módosítás </v>
      </c>
      <c r="I5" s="1705" t="str">
        <f>CONCATENATE('RM_5.1.sz.mell'!I5)</f>
        <v xml:space="preserve">… . sz. módosítás </v>
      </c>
      <c r="J5" s="1705" t="s">
        <v>761</v>
      </c>
      <c r="K5" s="1708" t="str">
        <f>CONCATENATE('RM_5.1.sz.mell'!K5)</f>
        <v>….számú módosítás utáni előirányzat</v>
      </c>
    </row>
    <row r="6" spans="1:11" ht="12.75" customHeight="1" x14ac:dyDescent="0.25">
      <c r="A6" s="1722"/>
      <c r="B6" s="1724"/>
      <c r="C6" s="1706"/>
      <c r="D6" s="1706"/>
      <c r="E6" s="1706"/>
      <c r="F6" s="1706"/>
      <c r="G6" s="1706"/>
      <c r="H6" s="1706"/>
      <c r="I6" s="1706"/>
      <c r="J6" s="1706"/>
      <c r="K6" s="1709"/>
    </row>
    <row r="7" spans="1:11" s="454" customFormat="1" ht="9.9" customHeight="1" thickBot="1" x14ac:dyDescent="0.3">
      <c r="A7" s="1723"/>
      <c r="B7" s="1725"/>
      <c r="C7" s="1707"/>
      <c r="D7" s="1707"/>
      <c r="E7" s="1707"/>
      <c r="F7" s="1707"/>
      <c r="G7" s="1707"/>
      <c r="H7" s="1707"/>
      <c r="I7" s="1707"/>
      <c r="J7" s="1707"/>
      <c r="K7" s="1710"/>
    </row>
    <row r="8" spans="1:11" s="791" customFormat="1" ht="10.5" customHeight="1" thickBot="1" x14ac:dyDescent="0.3">
      <c r="A8" s="607" t="s">
        <v>492</v>
      </c>
      <c r="B8" s="608" t="s">
        <v>493</v>
      </c>
      <c r="C8" s="608" t="s">
        <v>494</v>
      </c>
      <c r="D8" s="608" t="s">
        <v>496</v>
      </c>
      <c r="E8" s="608" t="s">
        <v>495</v>
      </c>
      <c r="F8" s="608" t="s">
        <v>746</v>
      </c>
      <c r="G8" s="608" t="s">
        <v>498</v>
      </c>
      <c r="H8" s="608" t="s">
        <v>499</v>
      </c>
      <c r="I8" s="608" t="s">
        <v>735</v>
      </c>
      <c r="J8" s="790" t="s">
        <v>736</v>
      </c>
      <c r="K8" s="765" t="s">
        <v>737</v>
      </c>
    </row>
    <row r="9" spans="1:11" s="791" customFormat="1" ht="10.5" customHeight="1" thickBot="1" x14ac:dyDescent="0.3">
      <c r="A9" s="1711" t="s">
        <v>55</v>
      </c>
      <c r="B9" s="1712"/>
      <c r="C9" s="1712"/>
      <c r="D9" s="1712"/>
      <c r="E9" s="1712"/>
      <c r="F9" s="1712"/>
      <c r="G9" s="1712"/>
      <c r="H9" s="1712"/>
      <c r="I9" s="1712"/>
      <c r="J9" s="1712"/>
      <c r="K9" s="1713"/>
    </row>
    <row r="10" spans="1:11" s="367" customFormat="1" ht="12" customHeight="1" thickBot="1" x14ac:dyDescent="0.3">
      <c r="A10" s="192" t="s">
        <v>18</v>
      </c>
      <c r="B10" s="233" t="s">
        <v>519</v>
      </c>
      <c r="C10" s="311">
        <f>'KV_9.2.3.sz.mell'!C8</f>
        <v>0</v>
      </c>
      <c r="D10" s="311">
        <f t="shared" ref="D10:K10" si="0">SUM(D11:D21)</f>
        <v>0</v>
      </c>
      <c r="E10" s="311">
        <f t="shared" si="0"/>
        <v>0</v>
      </c>
      <c r="F10" s="311">
        <f t="shared" si="0"/>
        <v>0</v>
      </c>
      <c r="G10" s="311">
        <f t="shared" si="0"/>
        <v>0</v>
      </c>
      <c r="H10" s="311">
        <f t="shared" si="0"/>
        <v>0</v>
      </c>
      <c r="I10" s="311">
        <f t="shared" si="0"/>
        <v>0</v>
      </c>
      <c r="J10" s="311">
        <f t="shared" si="0"/>
        <v>0</v>
      </c>
      <c r="K10" s="311">
        <f t="shared" si="0"/>
        <v>0</v>
      </c>
    </row>
    <row r="11" spans="1:11" s="367" customFormat="1" ht="12" customHeight="1" x14ac:dyDescent="0.25">
      <c r="A11" s="447" t="s">
        <v>97</v>
      </c>
      <c r="B11" s="10" t="s">
        <v>276</v>
      </c>
      <c r="C11" s="696">
        <f>'KV_9.2.3.sz.mell'!C9</f>
        <v>0</v>
      </c>
      <c r="D11" s="494"/>
      <c r="E11" s="792"/>
      <c r="F11" s="792"/>
      <c r="G11" s="792"/>
      <c r="H11" s="792"/>
      <c r="I11" s="792"/>
      <c r="J11" s="793">
        <f>D11+E11+F11+G11+H11+I11</f>
        <v>0</v>
      </c>
      <c r="K11" s="794">
        <f>C11+J11</f>
        <v>0</v>
      </c>
    </row>
    <row r="12" spans="1:11" s="367" customFormat="1" ht="12" customHeight="1" x14ac:dyDescent="0.25">
      <c r="A12" s="448" t="s">
        <v>98</v>
      </c>
      <c r="B12" s="8" t="s">
        <v>277</v>
      </c>
      <c r="C12" s="698">
        <f>'KV_9.2.3.sz.mell'!C10</f>
        <v>0</v>
      </c>
      <c r="D12" s="396"/>
      <c r="E12" s="795"/>
      <c r="F12" s="795"/>
      <c r="G12" s="795"/>
      <c r="H12" s="795"/>
      <c r="I12" s="795"/>
      <c r="J12" s="796">
        <f t="shared" ref="J12:J21" si="1">D12+E12+F12+G12+H12+I12</f>
        <v>0</v>
      </c>
      <c r="K12" s="794">
        <f t="shared" ref="K12:K21" si="2">C12+J12</f>
        <v>0</v>
      </c>
    </row>
    <row r="13" spans="1:11" s="367" customFormat="1" ht="12" customHeight="1" x14ac:dyDescent="0.25">
      <c r="A13" s="448" t="s">
        <v>99</v>
      </c>
      <c r="B13" s="8" t="s">
        <v>278</v>
      </c>
      <c r="C13" s="698">
        <f>'KV_9.2.3.sz.mell'!C11</f>
        <v>0</v>
      </c>
      <c r="D13" s="396"/>
      <c r="E13" s="795"/>
      <c r="F13" s="795"/>
      <c r="G13" s="795"/>
      <c r="H13" s="795"/>
      <c r="I13" s="795"/>
      <c r="J13" s="796">
        <f t="shared" si="1"/>
        <v>0</v>
      </c>
      <c r="K13" s="794">
        <f t="shared" si="2"/>
        <v>0</v>
      </c>
    </row>
    <row r="14" spans="1:11" s="367" customFormat="1" ht="12" customHeight="1" x14ac:dyDescent="0.25">
      <c r="A14" s="448" t="s">
        <v>100</v>
      </c>
      <c r="B14" s="8" t="s">
        <v>279</v>
      </c>
      <c r="C14" s="698">
        <f>'KV_9.2.3.sz.mell'!C12</f>
        <v>0</v>
      </c>
      <c r="D14" s="396"/>
      <c r="E14" s="795"/>
      <c r="F14" s="795"/>
      <c r="G14" s="795"/>
      <c r="H14" s="795"/>
      <c r="I14" s="795"/>
      <c r="J14" s="796">
        <f t="shared" si="1"/>
        <v>0</v>
      </c>
      <c r="K14" s="794">
        <f t="shared" si="2"/>
        <v>0</v>
      </c>
    </row>
    <row r="15" spans="1:11" s="367" customFormat="1" ht="12" customHeight="1" x14ac:dyDescent="0.25">
      <c r="A15" s="448" t="s">
        <v>147</v>
      </c>
      <c r="B15" s="8" t="s">
        <v>280</v>
      </c>
      <c r="C15" s="698">
        <f>'KV_9.2.3.sz.mell'!C13</f>
        <v>0</v>
      </c>
      <c r="D15" s="396"/>
      <c r="E15" s="795"/>
      <c r="F15" s="795"/>
      <c r="G15" s="795"/>
      <c r="H15" s="795"/>
      <c r="I15" s="795"/>
      <c r="J15" s="796">
        <f t="shared" si="1"/>
        <v>0</v>
      </c>
      <c r="K15" s="794">
        <f t="shared" si="2"/>
        <v>0</v>
      </c>
    </row>
    <row r="16" spans="1:11" s="367" customFormat="1" ht="12" customHeight="1" x14ac:dyDescent="0.25">
      <c r="A16" s="448" t="s">
        <v>101</v>
      </c>
      <c r="B16" s="8" t="s">
        <v>398</v>
      </c>
      <c r="C16" s="698">
        <f>'KV_9.2.3.sz.mell'!C14</f>
        <v>0</v>
      </c>
      <c r="D16" s="396"/>
      <c r="E16" s="795"/>
      <c r="F16" s="795"/>
      <c r="G16" s="795"/>
      <c r="H16" s="795"/>
      <c r="I16" s="795"/>
      <c r="J16" s="796">
        <f t="shared" si="1"/>
        <v>0</v>
      </c>
      <c r="K16" s="794">
        <f t="shared" si="2"/>
        <v>0</v>
      </c>
    </row>
    <row r="17" spans="1:11" s="367" customFormat="1" ht="12" customHeight="1" x14ac:dyDescent="0.25">
      <c r="A17" s="448" t="s">
        <v>102</v>
      </c>
      <c r="B17" s="7" t="s">
        <v>399</v>
      </c>
      <c r="C17" s="698">
        <f>'KV_9.2.3.sz.mell'!C15</f>
        <v>0</v>
      </c>
      <c r="D17" s="396"/>
      <c r="E17" s="795"/>
      <c r="F17" s="795"/>
      <c r="G17" s="795"/>
      <c r="H17" s="795"/>
      <c r="I17" s="795"/>
      <c r="J17" s="796">
        <f t="shared" si="1"/>
        <v>0</v>
      </c>
      <c r="K17" s="794">
        <f t="shared" si="2"/>
        <v>0</v>
      </c>
    </row>
    <row r="18" spans="1:11" s="367" customFormat="1" ht="12" customHeight="1" x14ac:dyDescent="0.25">
      <c r="A18" s="448" t="s">
        <v>112</v>
      </c>
      <c r="B18" s="8" t="s">
        <v>283</v>
      </c>
      <c r="C18" s="698">
        <f>'KV_9.2.3.sz.mell'!C16</f>
        <v>0</v>
      </c>
      <c r="D18" s="396"/>
      <c r="E18" s="795"/>
      <c r="F18" s="795"/>
      <c r="G18" s="795"/>
      <c r="H18" s="795"/>
      <c r="I18" s="795"/>
      <c r="J18" s="796">
        <f t="shared" si="1"/>
        <v>0</v>
      </c>
      <c r="K18" s="794">
        <f t="shared" si="2"/>
        <v>0</v>
      </c>
    </row>
    <row r="19" spans="1:11" s="455" customFormat="1" ht="12" customHeight="1" x14ac:dyDescent="0.25">
      <c r="A19" s="448" t="s">
        <v>113</v>
      </c>
      <c r="B19" s="8" t="s">
        <v>284</v>
      </c>
      <c r="C19" s="698">
        <f>'KV_9.2.3.sz.mell'!C17</f>
        <v>0</v>
      </c>
      <c r="D19" s="396"/>
      <c r="E19" s="795"/>
      <c r="F19" s="795"/>
      <c r="G19" s="795"/>
      <c r="H19" s="795"/>
      <c r="I19" s="795"/>
      <c r="J19" s="796">
        <f t="shared" si="1"/>
        <v>0</v>
      </c>
      <c r="K19" s="794">
        <f t="shared" si="2"/>
        <v>0</v>
      </c>
    </row>
    <row r="20" spans="1:11" s="455" customFormat="1" ht="12" customHeight="1" x14ac:dyDescent="0.25">
      <c r="A20" s="448" t="s">
        <v>114</v>
      </c>
      <c r="B20" s="8" t="s">
        <v>435</v>
      </c>
      <c r="C20" s="698">
        <f>'KV_9.2.3.sz.mell'!C18</f>
        <v>0</v>
      </c>
      <c r="D20" s="396"/>
      <c r="E20" s="795"/>
      <c r="F20" s="795"/>
      <c r="G20" s="795"/>
      <c r="H20" s="795"/>
      <c r="I20" s="795"/>
      <c r="J20" s="796">
        <f t="shared" si="1"/>
        <v>0</v>
      </c>
      <c r="K20" s="794">
        <f t="shared" si="2"/>
        <v>0</v>
      </c>
    </row>
    <row r="21" spans="1:11" s="455" customFormat="1" ht="12" customHeight="1" thickBot="1" x14ac:dyDescent="0.3">
      <c r="A21" s="797" t="s">
        <v>115</v>
      </c>
      <c r="B21" s="7" t="s">
        <v>285</v>
      </c>
      <c r="C21" s="700">
        <f>'KV_9.2.3.sz.mell'!C19</f>
        <v>0</v>
      </c>
      <c r="D21" s="398"/>
      <c r="E21" s="798"/>
      <c r="F21" s="798"/>
      <c r="G21" s="798"/>
      <c r="H21" s="798"/>
      <c r="I21" s="798"/>
      <c r="J21" s="799">
        <f t="shared" si="1"/>
        <v>0</v>
      </c>
      <c r="K21" s="794">
        <f t="shared" si="2"/>
        <v>0</v>
      </c>
    </row>
    <row r="22" spans="1:11" s="367" customFormat="1" ht="12" customHeight="1" thickBot="1" x14ac:dyDescent="0.3">
      <c r="A22" s="192" t="s">
        <v>19</v>
      </c>
      <c r="B22" s="233" t="s">
        <v>400</v>
      </c>
      <c r="C22" s="311">
        <f>'KV_9.2.3.sz.mell'!C20</f>
        <v>0</v>
      </c>
      <c r="D22" s="311">
        <f t="shared" ref="D22:J22" si="3">SUM(D23:D25)</f>
        <v>0</v>
      </c>
      <c r="E22" s="311">
        <f t="shared" si="3"/>
        <v>0</v>
      </c>
      <c r="F22" s="311">
        <f t="shared" si="3"/>
        <v>0</v>
      </c>
      <c r="G22" s="311">
        <f t="shared" si="3"/>
        <v>0</v>
      </c>
      <c r="H22" s="311">
        <f t="shared" si="3"/>
        <v>0</v>
      </c>
      <c r="I22" s="311">
        <f t="shared" si="3"/>
        <v>0</v>
      </c>
      <c r="J22" s="311">
        <f t="shared" si="3"/>
        <v>0</v>
      </c>
      <c r="K22" s="360">
        <f>SUM(K23:K25)</f>
        <v>0</v>
      </c>
    </row>
    <row r="23" spans="1:11" s="455" customFormat="1" ht="12" customHeight="1" x14ac:dyDescent="0.25">
      <c r="A23" s="449" t="s">
        <v>103</v>
      </c>
      <c r="B23" s="9" t="s">
        <v>257</v>
      </c>
      <c r="C23" s="680">
        <f>'KV_9.2.3.sz.mell'!C21</f>
        <v>0</v>
      </c>
      <c r="D23" s="397"/>
      <c r="E23" s="800"/>
      <c r="F23" s="800"/>
      <c r="G23" s="800"/>
      <c r="H23" s="800"/>
      <c r="I23" s="800"/>
      <c r="J23" s="801">
        <f>D23+E23+F23+G23+H23+I23</f>
        <v>0</v>
      </c>
      <c r="K23" s="794">
        <f>C23+J23</f>
        <v>0</v>
      </c>
    </row>
    <row r="24" spans="1:11" s="455" customFormat="1" ht="12" customHeight="1" x14ac:dyDescent="0.25">
      <c r="A24" s="448" t="s">
        <v>104</v>
      </c>
      <c r="B24" s="8" t="s">
        <v>401</v>
      </c>
      <c r="C24" s="698">
        <f>'KV_9.2.3.sz.mell'!C22</f>
        <v>0</v>
      </c>
      <c r="D24" s="396"/>
      <c r="E24" s="795"/>
      <c r="F24" s="795"/>
      <c r="G24" s="795"/>
      <c r="H24" s="795"/>
      <c r="I24" s="795"/>
      <c r="J24" s="796">
        <f>D24+E24+F24+G24+H24+I24</f>
        <v>0</v>
      </c>
      <c r="K24" s="802">
        <f>C24+J24</f>
        <v>0</v>
      </c>
    </row>
    <row r="25" spans="1:11" s="455" customFormat="1" ht="12" customHeight="1" x14ac:dyDescent="0.25">
      <c r="A25" s="448" t="s">
        <v>105</v>
      </c>
      <c r="B25" s="8" t="s">
        <v>402</v>
      </c>
      <c r="C25" s="698">
        <f>'KV_9.2.3.sz.mell'!C23</f>
        <v>0</v>
      </c>
      <c r="D25" s="396"/>
      <c r="E25" s="795"/>
      <c r="F25" s="795"/>
      <c r="G25" s="795"/>
      <c r="H25" s="795"/>
      <c r="I25" s="795"/>
      <c r="J25" s="796">
        <f>D25+E25+F25+G25+H25+I25</f>
        <v>0</v>
      </c>
      <c r="K25" s="802">
        <f>C25+J25</f>
        <v>0</v>
      </c>
    </row>
    <row r="26" spans="1:11" s="455" customFormat="1" ht="12" customHeight="1" thickBot="1" x14ac:dyDescent="0.3">
      <c r="A26" s="448" t="s">
        <v>106</v>
      </c>
      <c r="B26" s="12" t="s">
        <v>520</v>
      </c>
      <c r="C26" s="700">
        <f>'KV_9.2.3.sz.mell'!C24</f>
        <v>0</v>
      </c>
      <c r="D26" s="398"/>
      <c r="E26" s="798"/>
      <c r="F26" s="798"/>
      <c r="G26" s="798"/>
      <c r="H26" s="798"/>
      <c r="I26" s="798"/>
      <c r="J26" s="803">
        <f>D26+E26+F26+G26+H26+I26</f>
        <v>0</v>
      </c>
      <c r="K26" s="804">
        <f>C26+J26</f>
        <v>0</v>
      </c>
    </row>
    <row r="27" spans="1:11" s="455" customFormat="1" ht="12" customHeight="1" thickBot="1" x14ac:dyDescent="0.3">
      <c r="A27" s="200" t="s">
        <v>20</v>
      </c>
      <c r="B27" s="123" t="s">
        <v>173</v>
      </c>
      <c r="C27" s="402">
        <f>'KV_9.2.3.sz.mell'!C25</f>
        <v>0</v>
      </c>
      <c r="D27" s="506"/>
      <c r="E27" s="805"/>
      <c r="F27" s="805"/>
      <c r="G27" s="805"/>
      <c r="H27" s="805"/>
      <c r="I27" s="805"/>
      <c r="J27" s="803">
        <f>D27+E27+F27+G27+H27+I27</f>
        <v>0</v>
      </c>
      <c r="K27" s="316">
        <f>C27+J27</f>
        <v>0</v>
      </c>
    </row>
    <row r="28" spans="1:11" s="455" customFormat="1" ht="12" customHeight="1" thickBot="1" x14ac:dyDescent="0.3">
      <c r="A28" s="200" t="s">
        <v>21</v>
      </c>
      <c r="B28" s="123" t="s">
        <v>521</v>
      </c>
      <c r="C28" s="311">
        <f>'KV_9.2.3.sz.mell'!C26</f>
        <v>0</v>
      </c>
      <c r="D28" s="311">
        <f t="shared" ref="D28:J28" si="4">+D29+D30+D31</f>
        <v>0</v>
      </c>
      <c r="E28" s="311">
        <f t="shared" si="4"/>
        <v>0</v>
      </c>
      <c r="F28" s="311">
        <f t="shared" si="4"/>
        <v>0</v>
      </c>
      <c r="G28" s="311">
        <f t="shared" si="4"/>
        <v>0</v>
      </c>
      <c r="H28" s="311">
        <f t="shared" si="4"/>
        <v>0</v>
      </c>
      <c r="I28" s="311">
        <f t="shared" si="4"/>
        <v>0</v>
      </c>
      <c r="J28" s="311">
        <f t="shared" si="4"/>
        <v>0</v>
      </c>
      <c r="K28" s="360">
        <f>+K29+K30+K31</f>
        <v>0</v>
      </c>
    </row>
    <row r="29" spans="1:11" s="455" customFormat="1" ht="12" customHeight="1" x14ac:dyDescent="0.25">
      <c r="A29" s="449" t="s">
        <v>267</v>
      </c>
      <c r="B29" s="450" t="s">
        <v>262</v>
      </c>
      <c r="C29" s="684">
        <f>'KV_9.2.3.sz.mell'!C27</f>
        <v>0</v>
      </c>
      <c r="D29" s="459"/>
      <c r="E29" s="807"/>
      <c r="F29" s="807"/>
      <c r="G29" s="807"/>
      <c r="H29" s="807"/>
      <c r="I29" s="807"/>
      <c r="J29" s="801">
        <f>D29+E29+F29+G29+H29+I29</f>
        <v>0</v>
      </c>
      <c r="K29" s="794">
        <f>C29+J29</f>
        <v>0</v>
      </c>
    </row>
    <row r="30" spans="1:11" s="455" customFormat="1" ht="12" customHeight="1" x14ac:dyDescent="0.25">
      <c r="A30" s="449" t="s">
        <v>268</v>
      </c>
      <c r="B30" s="450" t="s">
        <v>401</v>
      </c>
      <c r="C30" s="691">
        <f>'KV_9.2.3.sz.mell'!C28</f>
        <v>0</v>
      </c>
      <c r="D30" s="399"/>
      <c r="E30" s="808"/>
      <c r="F30" s="808"/>
      <c r="G30" s="808"/>
      <c r="H30" s="808"/>
      <c r="I30" s="808"/>
      <c r="J30" s="801">
        <f>D30+E30+F30+G30+H30+I30</f>
        <v>0</v>
      </c>
      <c r="K30" s="794">
        <f>C30+J30</f>
        <v>0</v>
      </c>
    </row>
    <row r="31" spans="1:11" s="455" customFormat="1" ht="12" customHeight="1" x14ac:dyDescent="0.25">
      <c r="A31" s="449" t="s">
        <v>269</v>
      </c>
      <c r="B31" s="451" t="s">
        <v>404</v>
      </c>
      <c r="C31" s="691">
        <f>'KV_9.2.3.sz.mell'!C29</f>
        <v>0</v>
      </c>
      <c r="D31" s="399"/>
      <c r="E31" s="808"/>
      <c r="F31" s="808"/>
      <c r="G31" s="808"/>
      <c r="H31" s="808"/>
      <c r="I31" s="808"/>
      <c r="J31" s="801">
        <f>D31+E31+F31+G31+H31+I31</f>
        <v>0</v>
      </c>
      <c r="K31" s="794">
        <f>C31+J31</f>
        <v>0</v>
      </c>
    </row>
    <row r="32" spans="1:11" s="455" customFormat="1" ht="12" customHeight="1" thickBot="1" x14ac:dyDescent="0.3">
      <c r="A32" s="448" t="s">
        <v>270</v>
      </c>
      <c r="B32" s="809" t="s">
        <v>522</v>
      </c>
      <c r="C32" s="771">
        <f>'KV_9.2.3.sz.mell'!C30</f>
        <v>0</v>
      </c>
      <c r="D32" s="400"/>
      <c r="E32" s="810"/>
      <c r="F32" s="810"/>
      <c r="G32" s="810"/>
      <c r="H32" s="810"/>
      <c r="I32" s="810"/>
      <c r="J32" s="801">
        <f>D32+E32+F32+G32+H32+I32</f>
        <v>0</v>
      </c>
      <c r="K32" s="794">
        <f>C32+J32</f>
        <v>0</v>
      </c>
    </row>
    <row r="33" spans="1:11" s="455" customFormat="1" ht="12" customHeight="1" thickBot="1" x14ac:dyDescent="0.3">
      <c r="A33" s="200" t="s">
        <v>22</v>
      </c>
      <c r="B33" s="123" t="s">
        <v>405</v>
      </c>
      <c r="C33" s="311">
        <f>'KV_9.2.3.sz.mell'!C31</f>
        <v>0</v>
      </c>
      <c r="D33" s="311">
        <f t="shared" ref="D33:J33" si="5">+D34+D35+D36</f>
        <v>0</v>
      </c>
      <c r="E33" s="311">
        <f t="shared" si="5"/>
        <v>0</v>
      </c>
      <c r="F33" s="311">
        <f t="shared" si="5"/>
        <v>0</v>
      </c>
      <c r="G33" s="311">
        <f t="shared" si="5"/>
        <v>0</v>
      </c>
      <c r="H33" s="311">
        <f t="shared" si="5"/>
        <v>0</v>
      </c>
      <c r="I33" s="311">
        <f t="shared" si="5"/>
        <v>0</v>
      </c>
      <c r="J33" s="311">
        <f t="shared" si="5"/>
        <v>0</v>
      </c>
      <c r="K33" s="360">
        <f>+K34+K35+K36</f>
        <v>0</v>
      </c>
    </row>
    <row r="34" spans="1:11" s="455" customFormat="1" ht="12" customHeight="1" x14ac:dyDescent="0.25">
      <c r="A34" s="449" t="s">
        <v>90</v>
      </c>
      <c r="B34" s="450" t="s">
        <v>290</v>
      </c>
      <c r="C34" s="684">
        <f>'KV_9.2.3.sz.mell'!C32</f>
        <v>0</v>
      </c>
      <c r="D34" s="459"/>
      <c r="E34" s="807"/>
      <c r="F34" s="807"/>
      <c r="G34" s="807"/>
      <c r="H34" s="807"/>
      <c r="I34" s="807"/>
      <c r="J34" s="801">
        <f>D34+E34+F34+G34+H34+I34</f>
        <v>0</v>
      </c>
      <c r="K34" s="794">
        <f>C34+J34</f>
        <v>0</v>
      </c>
    </row>
    <row r="35" spans="1:11" s="455" customFormat="1" ht="12" customHeight="1" x14ac:dyDescent="0.25">
      <c r="A35" s="449" t="s">
        <v>91</v>
      </c>
      <c r="B35" s="451" t="s">
        <v>291</v>
      </c>
      <c r="C35" s="691">
        <f>'KV_9.2.3.sz.mell'!C33</f>
        <v>0</v>
      </c>
      <c r="D35" s="399"/>
      <c r="E35" s="808"/>
      <c r="F35" s="808"/>
      <c r="G35" s="808"/>
      <c r="H35" s="808"/>
      <c r="I35" s="808"/>
      <c r="J35" s="801">
        <f>D35+E35+F35+G35+H35+I35</f>
        <v>0</v>
      </c>
      <c r="K35" s="794">
        <f>C35+J35</f>
        <v>0</v>
      </c>
    </row>
    <row r="36" spans="1:11" s="455" customFormat="1" ht="12" customHeight="1" thickBot="1" x14ac:dyDescent="0.3">
      <c r="A36" s="448" t="s">
        <v>92</v>
      </c>
      <c r="B36" s="809" t="s">
        <v>292</v>
      </c>
      <c r="C36" s="771">
        <f>'KV_9.2.3.sz.mell'!C34</f>
        <v>0</v>
      </c>
      <c r="D36" s="400"/>
      <c r="E36" s="810"/>
      <c r="F36" s="810"/>
      <c r="G36" s="810"/>
      <c r="H36" s="810"/>
      <c r="I36" s="810"/>
      <c r="J36" s="801">
        <f>D36+E36+F36+G36+H36+I36</f>
        <v>0</v>
      </c>
      <c r="K36" s="811">
        <f>C36+J36</f>
        <v>0</v>
      </c>
    </row>
    <row r="37" spans="1:11" s="367" customFormat="1" ht="12" customHeight="1" thickBot="1" x14ac:dyDescent="0.3">
      <c r="A37" s="200" t="s">
        <v>23</v>
      </c>
      <c r="B37" s="123" t="s">
        <v>375</v>
      </c>
      <c r="C37" s="402">
        <f>'KV_9.2.3.sz.mell'!C35</f>
        <v>0</v>
      </c>
      <c r="D37" s="506"/>
      <c r="E37" s="805"/>
      <c r="F37" s="805"/>
      <c r="G37" s="805"/>
      <c r="H37" s="805"/>
      <c r="I37" s="805"/>
      <c r="J37" s="311">
        <f>D37+E37+F37+G37+H37+I37</f>
        <v>0</v>
      </c>
      <c r="K37" s="316">
        <f>C37+J37</f>
        <v>0</v>
      </c>
    </row>
    <row r="38" spans="1:11" s="367" customFormat="1" ht="12" customHeight="1" thickBot="1" x14ac:dyDescent="0.3">
      <c r="A38" s="200" t="s">
        <v>24</v>
      </c>
      <c r="B38" s="123" t="s">
        <v>406</v>
      </c>
      <c r="C38" s="402">
        <f>'KV_9.2.3.sz.mell'!C36</f>
        <v>0</v>
      </c>
      <c r="D38" s="506"/>
      <c r="E38" s="805"/>
      <c r="F38" s="805"/>
      <c r="G38" s="805"/>
      <c r="H38" s="805"/>
      <c r="I38" s="805"/>
      <c r="J38" s="812">
        <f>D38+E38+F38+G38+H38+I38</f>
        <v>0</v>
      </c>
      <c r="K38" s="794">
        <f>C38+J38</f>
        <v>0</v>
      </c>
    </row>
    <row r="39" spans="1:11" s="367" customFormat="1" ht="12" customHeight="1" thickBot="1" x14ac:dyDescent="0.3">
      <c r="A39" s="192" t="s">
        <v>25</v>
      </c>
      <c r="B39" s="123" t="s">
        <v>407</v>
      </c>
      <c r="C39" s="311">
        <f>'KV_9.2.3.sz.mell'!C37</f>
        <v>0</v>
      </c>
      <c r="D39" s="311">
        <f t="shared" ref="D39:J39" si="6">+D10+D22+D27+D28+D33+D37+D38</f>
        <v>0</v>
      </c>
      <c r="E39" s="311">
        <f t="shared" si="6"/>
        <v>0</v>
      </c>
      <c r="F39" s="311">
        <f t="shared" si="6"/>
        <v>0</v>
      </c>
      <c r="G39" s="311">
        <f t="shared" si="6"/>
        <v>0</v>
      </c>
      <c r="H39" s="311">
        <f t="shared" si="6"/>
        <v>0</v>
      </c>
      <c r="I39" s="311">
        <f t="shared" si="6"/>
        <v>0</v>
      </c>
      <c r="J39" s="311">
        <f t="shared" si="6"/>
        <v>0</v>
      </c>
      <c r="K39" s="360">
        <f>+K10+K22+K27+K28+K33+K37+K38</f>
        <v>0</v>
      </c>
    </row>
    <row r="40" spans="1:11" s="367" customFormat="1" ht="12" customHeight="1" thickBot="1" x14ac:dyDescent="0.3">
      <c r="A40" s="234" t="s">
        <v>26</v>
      </c>
      <c r="B40" s="123" t="s">
        <v>408</v>
      </c>
      <c r="C40" s="311">
        <f>'KV_9.2.3.sz.mell'!C38</f>
        <v>0</v>
      </c>
      <c r="D40" s="311">
        <f t="shared" ref="D40:J40" si="7">+D41+D42+D43</f>
        <v>0</v>
      </c>
      <c r="E40" s="311">
        <f t="shared" si="7"/>
        <v>0</v>
      </c>
      <c r="F40" s="311">
        <f t="shared" si="7"/>
        <v>0</v>
      </c>
      <c r="G40" s="311">
        <f t="shared" si="7"/>
        <v>0</v>
      </c>
      <c r="H40" s="311">
        <f t="shared" si="7"/>
        <v>0</v>
      </c>
      <c r="I40" s="311">
        <f t="shared" si="7"/>
        <v>0</v>
      </c>
      <c r="J40" s="311">
        <f t="shared" si="7"/>
        <v>0</v>
      </c>
      <c r="K40" s="360">
        <f>+K41+K42+K43</f>
        <v>0</v>
      </c>
    </row>
    <row r="41" spans="1:11" s="367" customFormat="1" ht="12" customHeight="1" x14ac:dyDescent="0.25">
      <c r="A41" s="449" t="s">
        <v>409</v>
      </c>
      <c r="B41" s="450" t="s">
        <v>235</v>
      </c>
      <c r="C41" s="684">
        <f>'KV_9.2.3.sz.mell'!C39</f>
        <v>0</v>
      </c>
      <c r="D41" s="459"/>
      <c r="E41" s="807"/>
      <c r="F41" s="807"/>
      <c r="G41" s="807"/>
      <c r="H41" s="807"/>
      <c r="I41" s="807"/>
      <c r="J41" s="801">
        <f>D41+E41+F41+G41+H41+I41</f>
        <v>0</v>
      </c>
      <c r="K41" s="794">
        <f>C41+J41</f>
        <v>0</v>
      </c>
    </row>
    <row r="42" spans="1:11" s="367" customFormat="1" ht="12" customHeight="1" x14ac:dyDescent="0.25">
      <c r="A42" s="449" t="s">
        <v>410</v>
      </c>
      <c r="B42" s="451" t="s">
        <v>2</v>
      </c>
      <c r="C42" s="691">
        <f>'KV_9.2.3.sz.mell'!C40</f>
        <v>0</v>
      </c>
      <c r="D42" s="399"/>
      <c r="E42" s="808"/>
      <c r="F42" s="808"/>
      <c r="G42" s="808"/>
      <c r="H42" s="808"/>
      <c r="I42" s="808"/>
      <c r="J42" s="801">
        <f>D42+E42+F42+G42+H42+I42</f>
        <v>0</v>
      </c>
      <c r="K42" s="802">
        <f>C42+J42</f>
        <v>0</v>
      </c>
    </row>
    <row r="43" spans="1:11" s="455" customFormat="1" ht="12" customHeight="1" thickBot="1" x14ac:dyDescent="0.3">
      <c r="A43" s="448" t="s">
        <v>411</v>
      </c>
      <c r="B43" s="139" t="s">
        <v>412</v>
      </c>
      <c r="C43" s="688">
        <f>'KV_9.2.3.sz.mell'!C41</f>
        <v>0</v>
      </c>
      <c r="D43" s="687"/>
      <c r="E43" s="813"/>
      <c r="F43" s="813"/>
      <c r="G43" s="813"/>
      <c r="H43" s="813"/>
      <c r="I43" s="813"/>
      <c r="J43" s="801">
        <f>D43+E43+F43+G43+H43+I43</f>
        <v>0</v>
      </c>
      <c r="K43" s="804">
        <f>C43+J43</f>
        <v>0</v>
      </c>
    </row>
    <row r="44" spans="1:11" s="455" customFormat="1" ht="12.9" customHeight="1" thickBot="1" x14ac:dyDescent="0.25">
      <c r="A44" s="234" t="s">
        <v>27</v>
      </c>
      <c r="B44" s="235" t="s">
        <v>413</v>
      </c>
      <c r="C44" s="311">
        <f>'KV_9.2.3.sz.mell'!C42</f>
        <v>0</v>
      </c>
      <c r="D44" s="311">
        <f t="shared" ref="D44:J44" si="8">+D39+D40</f>
        <v>0</v>
      </c>
      <c r="E44" s="311">
        <f t="shared" si="8"/>
        <v>0</v>
      </c>
      <c r="F44" s="311">
        <f t="shared" si="8"/>
        <v>0</v>
      </c>
      <c r="G44" s="311">
        <f t="shared" si="8"/>
        <v>0</v>
      </c>
      <c r="H44" s="311">
        <f t="shared" si="8"/>
        <v>0</v>
      </c>
      <c r="I44" s="311">
        <f t="shared" si="8"/>
        <v>0</v>
      </c>
      <c r="J44" s="311">
        <f t="shared" si="8"/>
        <v>0</v>
      </c>
      <c r="K44" s="360">
        <f>+K39+K40</f>
        <v>0</v>
      </c>
    </row>
    <row r="45" spans="1:11" s="454" customFormat="1" ht="14.1" customHeight="1" thickBot="1" x14ac:dyDescent="0.3">
      <c r="A45" s="1714" t="s">
        <v>56</v>
      </c>
      <c r="B45" s="1715"/>
      <c r="C45" s="1715"/>
      <c r="D45" s="1715"/>
      <c r="E45" s="1715"/>
      <c r="F45" s="1715"/>
      <c r="G45" s="1715"/>
      <c r="H45" s="1715"/>
      <c r="I45" s="1715"/>
      <c r="J45" s="1715"/>
      <c r="K45" s="1716"/>
    </row>
    <row r="46" spans="1:11" s="456" customFormat="1" ht="12" customHeight="1" thickBot="1" x14ac:dyDescent="0.3">
      <c r="A46" s="200" t="s">
        <v>18</v>
      </c>
      <c r="B46" s="123" t="s">
        <v>414</v>
      </c>
      <c r="C46" s="814">
        <f>'KV_9.2.3.sz.mell'!C46</f>
        <v>0</v>
      </c>
      <c r="D46" s="814">
        <f t="shared" ref="D46:J46" si="9">SUM(D47:D51)</f>
        <v>0</v>
      </c>
      <c r="E46" s="814">
        <f t="shared" si="9"/>
        <v>0</v>
      </c>
      <c r="F46" s="814">
        <f t="shared" si="9"/>
        <v>0</v>
      </c>
      <c r="G46" s="814">
        <f t="shared" si="9"/>
        <v>0</v>
      </c>
      <c r="H46" s="814">
        <f t="shared" si="9"/>
        <v>0</v>
      </c>
      <c r="I46" s="814">
        <f t="shared" si="9"/>
        <v>0</v>
      </c>
      <c r="J46" s="814">
        <f t="shared" si="9"/>
        <v>0</v>
      </c>
      <c r="K46" s="316">
        <f>SUM(K47:K51)</f>
        <v>0</v>
      </c>
    </row>
    <row r="47" spans="1:11" ht="12" customHeight="1" x14ac:dyDescent="0.25">
      <c r="A47" s="448" t="s">
        <v>97</v>
      </c>
      <c r="B47" s="9" t="s">
        <v>49</v>
      </c>
      <c r="C47" s="816">
        <f>'KV_9.2.3.sz.mell'!C47</f>
        <v>0</v>
      </c>
      <c r="D47" s="1159"/>
      <c r="E47" s="815"/>
      <c r="F47" s="815"/>
      <c r="G47" s="815"/>
      <c r="H47" s="815"/>
      <c r="I47" s="815"/>
      <c r="J47" s="816">
        <f>D47+E47+F47+G47+H47+I47</f>
        <v>0</v>
      </c>
      <c r="K47" s="817">
        <f>C47+J47</f>
        <v>0</v>
      </c>
    </row>
    <row r="48" spans="1:11" ht="12" customHeight="1" x14ac:dyDescent="0.25">
      <c r="A48" s="448" t="s">
        <v>98</v>
      </c>
      <c r="B48" s="8" t="s">
        <v>182</v>
      </c>
      <c r="C48" s="819">
        <f>'KV_9.2.3.sz.mell'!C48</f>
        <v>0</v>
      </c>
      <c r="D48" s="1160"/>
      <c r="E48" s="818"/>
      <c r="F48" s="818"/>
      <c r="G48" s="818"/>
      <c r="H48" s="818"/>
      <c r="I48" s="818"/>
      <c r="J48" s="819">
        <f>D48+E48+F48+G48+H48+I48</f>
        <v>0</v>
      </c>
      <c r="K48" s="820">
        <f>C48+J48</f>
        <v>0</v>
      </c>
    </row>
    <row r="49" spans="1:11" ht="12" customHeight="1" x14ac:dyDescent="0.25">
      <c r="A49" s="448" t="s">
        <v>99</v>
      </c>
      <c r="B49" s="8" t="s">
        <v>139</v>
      </c>
      <c r="C49" s="819">
        <f>'KV_9.2.3.sz.mell'!C49</f>
        <v>0</v>
      </c>
      <c r="D49" s="1160"/>
      <c r="E49" s="818"/>
      <c r="F49" s="818"/>
      <c r="G49" s="818"/>
      <c r="H49" s="818"/>
      <c r="I49" s="818"/>
      <c r="J49" s="819">
        <f>D49+E49+F49+G49+H49+I49</f>
        <v>0</v>
      </c>
      <c r="K49" s="820">
        <f>C49+J49</f>
        <v>0</v>
      </c>
    </row>
    <row r="50" spans="1:11" ht="12" customHeight="1" x14ac:dyDescent="0.25">
      <c r="A50" s="448" t="s">
        <v>100</v>
      </c>
      <c r="B50" s="8" t="s">
        <v>183</v>
      </c>
      <c r="C50" s="819">
        <f>'KV_9.2.3.sz.mell'!C50</f>
        <v>0</v>
      </c>
      <c r="D50" s="1160"/>
      <c r="E50" s="818"/>
      <c r="F50" s="818"/>
      <c r="G50" s="818"/>
      <c r="H50" s="818"/>
      <c r="I50" s="818"/>
      <c r="J50" s="819">
        <f>D50+E50+F50+G50+H50+I50</f>
        <v>0</v>
      </c>
      <c r="K50" s="820">
        <f>C50+J50</f>
        <v>0</v>
      </c>
    </row>
    <row r="51" spans="1:11" ht="12" customHeight="1" thickBot="1" x14ac:dyDescent="0.3">
      <c r="A51" s="448" t="s">
        <v>147</v>
      </c>
      <c r="B51" s="8" t="s">
        <v>184</v>
      </c>
      <c r="C51" s="819">
        <f>'KV_9.2.3.sz.mell'!C51</f>
        <v>0</v>
      </c>
      <c r="D51" s="1160"/>
      <c r="E51" s="818"/>
      <c r="F51" s="818"/>
      <c r="G51" s="818"/>
      <c r="H51" s="818"/>
      <c r="I51" s="818"/>
      <c r="J51" s="819">
        <f>D51+E51+F51+G51+H51+I51</f>
        <v>0</v>
      </c>
      <c r="K51" s="820">
        <f>C51+J51</f>
        <v>0</v>
      </c>
    </row>
    <row r="52" spans="1:11" ht="12" customHeight="1" thickBot="1" x14ac:dyDescent="0.3">
      <c r="A52" s="200" t="s">
        <v>19</v>
      </c>
      <c r="B52" s="123" t="s">
        <v>415</v>
      </c>
      <c r="C52" s="814">
        <f>'KV_9.2.3.sz.mell'!C52</f>
        <v>0</v>
      </c>
      <c r="D52" s="814">
        <f t="shared" ref="D52:J52" si="10">SUM(D53:D55)</f>
        <v>0</v>
      </c>
      <c r="E52" s="814">
        <f t="shared" si="10"/>
        <v>0</v>
      </c>
      <c r="F52" s="814">
        <f t="shared" si="10"/>
        <v>0</v>
      </c>
      <c r="G52" s="814">
        <f t="shared" si="10"/>
        <v>0</v>
      </c>
      <c r="H52" s="814">
        <f t="shared" si="10"/>
        <v>0</v>
      </c>
      <c r="I52" s="814">
        <f t="shared" si="10"/>
        <v>0</v>
      </c>
      <c r="J52" s="814">
        <f t="shared" si="10"/>
        <v>0</v>
      </c>
      <c r="K52" s="316">
        <f>SUM(K53:K55)</f>
        <v>0</v>
      </c>
    </row>
    <row r="53" spans="1:11" s="456" customFormat="1" ht="12" customHeight="1" x14ac:dyDescent="0.25">
      <c r="A53" s="448" t="s">
        <v>103</v>
      </c>
      <c r="B53" s="9" t="s">
        <v>229</v>
      </c>
      <c r="C53" s="816">
        <f>'KV_9.2.3.sz.mell'!C53</f>
        <v>0</v>
      </c>
      <c r="D53" s="1159"/>
      <c r="E53" s="815"/>
      <c r="F53" s="815"/>
      <c r="G53" s="815"/>
      <c r="H53" s="815"/>
      <c r="I53" s="815"/>
      <c r="J53" s="816">
        <f>D53+E53+F53+G53+H53+I53</f>
        <v>0</v>
      </c>
      <c r="K53" s="817">
        <f>C53+J53</f>
        <v>0</v>
      </c>
    </row>
    <row r="54" spans="1:11" ht="12" customHeight="1" x14ac:dyDescent="0.25">
      <c r="A54" s="448" t="s">
        <v>104</v>
      </c>
      <c r="B54" s="8" t="s">
        <v>186</v>
      </c>
      <c r="C54" s="819">
        <f>'KV_9.2.3.sz.mell'!C54</f>
        <v>0</v>
      </c>
      <c r="D54" s="1160"/>
      <c r="E54" s="818"/>
      <c r="F54" s="818"/>
      <c r="G54" s="818"/>
      <c r="H54" s="818"/>
      <c r="I54" s="818"/>
      <c r="J54" s="819">
        <f>D54+E54+F54+G54+H54+I54</f>
        <v>0</v>
      </c>
      <c r="K54" s="820">
        <f>C54+J54</f>
        <v>0</v>
      </c>
    </row>
    <row r="55" spans="1:11" ht="12" customHeight="1" x14ac:dyDescent="0.25">
      <c r="A55" s="448" t="s">
        <v>105</v>
      </c>
      <c r="B55" s="8" t="s">
        <v>57</v>
      </c>
      <c r="C55" s="819">
        <f>'KV_9.2.3.sz.mell'!C55</f>
        <v>0</v>
      </c>
      <c r="D55" s="1160"/>
      <c r="E55" s="818"/>
      <c r="F55" s="818"/>
      <c r="G55" s="818"/>
      <c r="H55" s="818"/>
      <c r="I55" s="818"/>
      <c r="J55" s="819">
        <f>D55+E55+F55+G55+H55+I55</f>
        <v>0</v>
      </c>
      <c r="K55" s="820">
        <f>C55+J55</f>
        <v>0</v>
      </c>
    </row>
    <row r="56" spans="1:11" ht="12" customHeight="1" thickBot="1" x14ac:dyDescent="0.3">
      <c r="A56" s="448" t="s">
        <v>106</v>
      </c>
      <c r="B56" s="8" t="s">
        <v>523</v>
      </c>
      <c r="C56" s="819">
        <f>'KV_9.2.3.sz.mell'!C56</f>
        <v>0</v>
      </c>
      <c r="D56" s="1160"/>
      <c r="E56" s="818"/>
      <c r="F56" s="818"/>
      <c r="G56" s="818"/>
      <c r="H56" s="818"/>
      <c r="I56" s="818"/>
      <c r="J56" s="819">
        <f>D56+E56+F56+G56+H56+I56</f>
        <v>0</v>
      </c>
      <c r="K56" s="820">
        <f>C56+J56</f>
        <v>0</v>
      </c>
    </row>
    <row r="57" spans="1:11" ht="12" customHeight="1" thickBot="1" x14ac:dyDescent="0.3">
      <c r="A57" s="200" t="s">
        <v>20</v>
      </c>
      <c r="B57" s="123" t="s">
        <v>13</v>
      </c>
      <c r="C57" s="814">
        <f>'KV_9.2.3.sz.mell'!C57</f>
        <v>0</v>
      </c>
      <c r="D57" s="1161"/>
      <c r="E57" s="821"/>
      <c r="F57" s="821"/>
      <c r="G57" s="821"/>
      <c r="H57" s="821"/>
      <c r="I57" s="821"/>
      <c r="J57" s="814">
        <f>D57+E57+F57+G57+H57+I57</f>
        <v>0</v>
      </c>
      <c r="K57" s="316">
        <f>C57+J57</f>
        <v>0</v>
      </c>
    </row>
    <row r="58" spans="1:11" ht="12.9" customHeight="1" thickBot="1" x14ac:dyDescent="0.3">
      <c r="A58" s="200" t="s">
        <v>21</v>
      </c>
      <c r="B58" s="242" t="s">
        <v>528</v>
      </c>
      <c r="C58" s="822">
        <f>'KV_9.2.3.sz.mell'!C58</f>
        <v>0</v>
      </c>
      <c r="D58" s="822">
        <f t="shared" ref="D58:J58" si="11">+D46+D52+D57</f>
        <v>0</v>
      </c>
      <c r="E58" s="822">
        <f t="shared" si="11"/>
        <v>0</v>
      </c>
      <c r="F58" s="822">
        <f t="shared" si="11"/>
        <v>0</v>
      </c>
      <c r="G58" s="822">
        <f t="shared" si="11"/>
        <v>0</v>
      </c>
      <c r="H58" s="822">
        <f t="shared" si="11"/>
        <v>0</v>
      </c>
      <c r="I58" s="822">
        <f t="shared" si="11"/>
        <v>0</v>
      </c>
      <c r="J58" s="822">
        <f t="shared" si="11"/>
        <v>0</v>
      </c>
      <c r="K58" s="364">
        <f>+K46+K52+K57</f>
        <v>0</v>
      </c>
    </row>
    <row r="59" spans="1:11" ht="14.1" customHeight="1" thickBot="1" x14ac:dyDescent="0.3">
      <c r="C59" s="823">
        <f>'KV_9.2.3.sz.mell'!C59</f>
        <v>0</v>
      </c>
      <c r="D59" s="823"/>
      <c r="E59" s="824"/>
      <c r="F59" s="824"/>
      <c r="G59" s="824"/>
      <c r="H59" s="824"/>
      <c r="I59" s="824"/>
      <c r="J59" s="824"/>
      <c r="K59" s="616">
        <f>K44-K58</f>
        <v>0</v>
      </c>
    </row>
    <row r="60" spans="1:11" ht="12.9" customHeight="1" thickBot="1" x14ac:dyDescent="0.3">
      <c r="A60" s="245" t="s">
        <v>518</v>
      </c>
      <c r="B60" s="246"/>
      <c r="C60" s="826">
        <f>'KV_9.2.3.sz.mell'!C60</f>
        <v>0</v>
      </c>
      <c r="D60" s="1162"/>
      <c r="E60" s="825"/>
      <c r="F60" s="825"/>
      <c r="G60" s="825"/>
      <c r="H60" s="825"/>
      <c r="I60" s="825"/>
      <c r="J60" s="826">
        <f>D60+E60+F60+G60+H60+I60</f>
        <v>0</v>
      </c>
      <c r="K60" s="827">
        <f>C60+J60</f>
        <v>0</v>
      </c>
    </row>
    <row r="61" spans="1:11" ht="12.9" customHeight="1" thickBot="1" x14ac:dyDescent="0.3">
      <c r="A61" s="245" t="s">
        <v>205</v>
      </c>
      <c r="B61" s="246"/>
      <c r="C61" s="826">
        <f>'KV_9.2.3.sz.mell'!C61</f>
        <v>0</v>
      </c>
      <c r="D61" s="1162"/>
      <c r="E61" s="825"/>
      <c r="F61" s="825"/>
      <c r="G61" s="825"/>
      <c r="H61" s="825"/>
      <c r="I61" s="825"/>
      <c r="J61" s="826">
        <f>D61+E61+F61+G61+H61+I61</f>
        <v>0</v>
      </c>
      <c r="K61" s="827">
        <f>C61+J61</f>
        <v>0</v>
      </c>
    </row>
  </sheetData>
  <sheetProtection sheet="1" formatCells="0"/>
  <mergeCells count="15">
    <mergeCell ref="J5:J7"/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>
    <tabColor theme="3"/>
  </sheetPr>
  <dimension ref="A1:K60"/>
  <sheetViews>
    <sheetView view="pageBreakPreview" zoomScale="90" zoomScaleNormal="100" zoomScaleSheetLayoutView="90" workbookViewId="0">
      <selection activeCell="D10" sqref="D10"/>
    </sheetView>
  </sheetViews>
  <sheetFormatPr defaultColWidth="9.33203125" defaultRowHeight="13.2" x14ac:dyDescent="0.25"/>
  <cols>
    <col min="1" max="1" width="13.77734375" style="243" customWidth="1"/>
    <col min="2" max="2" width="60.6640625" style="244" customWidth="1"/>
    <col min="3" max="3" width="15.77734375" style="244" customWidth="1"/>
    <col min="4" max="10" width="13.77734375" style="244" customWidth="1"/>
    <col min="11" max="11" width="15.77734375" style="244" customWidth="1"/>
    <col min="12" max="16384" width="9.33203125" style="244"/>
  </cols>
  <sheetData>
    <row r="1" spans="1:11" s="224" customFormat="1" ht="15.9" customHeight="1" thickBot="1" x14ac:dyDescent="0.3">
      <c r="A1" s="594"/>
      <c r="B1" s="595"/>
      <c r="C1" s="595"/>
      <c r="D1" s="595"/>
      <c r="E1" s="595"/>
      <c r="F1" s="595"/>
      <c r="G1" s="595"/>
      <c r="H1" s="595"/>
      <c r="I1" s="595"/>
      <c r="J1" s="595"/>
      <c r="K1" s="589" t="str">
        <f>CONCATENATE("5.3. melléklet ",RM_ALAPADATOK!A7," ",RM_ALAPADATOK!B7," ",RM_ALAPADATOK!C7," ",RM_ALAPADATOK!D7," ",RM_ALAPADATOK!E7," ",RM_ALAPADATOK!F7," ",RM_ALAPADATOK!G7," ",RM_ALAPADATOK!H7)</f>
        <v>5.3. melléklet a … / 2019 ( VI. ) önkormányzati rendelethez</v>
      </c>
    </row>
    <row r="2" spans="1:11" s="452" customFormat="1" ht="34.200000000000003" x14ac:dyDescent="0.25">
      <c r="A2" s="596" t="s">
        <v>203</v>
      </c>
      <c r="B2" s="1717" t="str">
        <f>CONCATENATE(RM_ALAPADATOK!B13)</f>
        <v>Hercegkúti Konyha</v>
      </c>
      <c r="C2" s="1718"/>
      <c r="D2" s="1718"/>
      <c r="E2" s="1718"/>
      <c r="F2" s="1718"/>
      <c r="G2" s="1718"/>
      <c r="H2" s="1718"/>
      <c r="I2" s="1718"/>
      <c r="J2" s="1718"/>
      <c r="K2" s="617" t="s">
        <v>59</v>
      </c>
    </row>
    <row r="3" spans="1:11" s="452" customFormat="1" ht="23.1" customHeight="1" thickBot="1" x14ac:dyDescent="0.3">
      <c r="A3" s="618" t="s">
        <v>202</v>
      </c>
      <c r="B3" s="1719" t="s">
        <v>759</v>
      </c>
      <c r="C3" s="1720"/>
      <c r="D3" s="1720"/>
      <c r="E3" s="1720"/>
      <c r="F3" s="1720"/>
      <c r="G3" s="1720"/>
      <c r="H3" s="1720"/>
      <c r="I3" s="1720"/>
      <c r="J3" s="1720"/>
      <c r="K3" s="785" t="s">
        <v>53</v>
      </c>
    </row>
    <row r="4" spans="1:11" s="452" customFormat="1" ht="12.9" customHeight="1" thickBot="1" x14ac:dyDescent="0.3">
      <c r="A4" s="786"/>
      <c r="B4" s="787"/>
      <c r="C4" s="788"/>
      <c r="D4" s="788"/>
      <c r="E4" s="788"/>
      <c r="F4" s="788"/>
      <c r="G4" s="788"/>
      <c r="H4" s="788"/>
      <c r="I4" s="788"/>
      <c r="J4" s="788"/>
      <c r="K4" s="789" t="s">
        <v>563</v>
      </c>
    </row>
    <row r="5" spans="1:11" s="453" customFormat="1" ht="14.1" customHeight="1" x14ac:dyDescent="0.25">
      <c r="A5" s="1721" t="s">
        <v>68</v>
      </c>
      <c r="B5" s="1705" t="s">
        <v>17</v>
      </c>
      <c r="C5" s="1705" t="s">
        <v>760</v>
      </c>
      <c r="D5" s="1705" t="str">
        <f>CONCATENATE('RM_5.1.sz.mell'!D5:I5)</f>
        <v>Módosítás</v>
      </c>
      <c r="E5" s="1705" t="str">
        <f>CONCATENATE('RM_5.1.sz.mell'!E5)</f>
        <v xml:space="preserve">… . sz. módosítás </v>
      </c>
      <c r="F5" s="1705" t="str">
        <f>CONCATENATE('RM_5.1.sz.mell'!F5)</f>
        <v xml:space="preserve">… . sz. módosítás </v>
      </c>
      <c r="G5" s="1705" t="str">
        <f>CONCATENATE('RM_5.1.sz.mell'!G5)</f>
        <v xml:space="preserve">… . sz. módosítás </v>
      </c>
      <c r="H5" s="1705" t="str">
        <f>CONCATENATE('RM_5.1.sz.mell'!H5)</f>
        <v xml:space="preserve">… . sz. módosítás </v>
      </c>
      <c r="I5" s="1705" t="str">
        <f>CONCATENATE('RM_5.1.sz.mell'!I5)</f>
        <v xml:space="preserve">… . sz. módosítás </v>
      </c>
      <c r="J5" s="1705" t="s">
        <v>761</v>
      </c>
      <c r="K5" s="1708" t="str">
        <f>CONCATENATE('RM_5.1.sz.mell'!K5)</f>
        <v>….számú módosítás utáni előirányzat</v>
      </c>
    </row>
    <row r="6" spans="1:11" ht="12.75" customHeight="1" x14ac:dyDescent="0.25">
      <c r="A6" s="1722"/>
      <c r="B6" s="1724"/>
      <c r="C6" s="1706"/>
      <c r="D6" s="1706"/>
      <c r="E6" s="1706"/>
      <c r="F6" s="1706"/>
      <c r="G6" s="1706"/>
      <c r="H6" s="1706"/>
      <c r="I6" s="1706"/>
      <c r="J6" s="1706"/>
      <c r="K6" s="1709"/>
    </row>
    <row r="7" spans="1:11" s="454" customFormat="1" ht="9.9" customHeight="1" thickBot="1" x14ac:dyDescent="0.3">
      <c r="A7" s="1723"/>
      <c r="B7" s="1725"/>
      <c r="C7" s="1707"/>
      <c r="D7" s="1707"/>
      <c r="E7" s="1707"/>
      <c r="F7" s="1707"/>
      <c r="G7" s="1707"/>
      <c r="H7" s="1707"/>
      <c r="I7" s="1707"/>
      <c r="J7" s="1707"/>
      <c r="K7" s="1710"/>
    </row>
    <row r="8" spans="1:11" s="791" customFormat="1" ht="10.5" customHeight="1" thickBot="1" x14ac:dyDescent="0.3">
      <c r="A8" s="607" t="s">
        <v>492</v>
      </c>
      <c r="B8" s="608" t="s">
        <v>493</v>
      </c>
      <c r="C8" s="608" t="s">
        <v>494</v>
      </c>
      <c r="D8" s="608" t="s">
        <v>496</v>
      </c>
      <c r="E8" s="608" t="s">
        <v>495</v>
      </c>
      <c r="F8" s="608" t="s">
        <v>746</v>
      </c>
      <c r="G8" s="608" t="s">
        <v>498</v>
      </c>
      <c r="H8" s="608" t="s">
        <v>499</v>
      </c>
      <c r="I8" s="608" t="s">
        <v>735</v>
      </c>
      <c r="J8" s="790" t="s">
        <v>736</v>
      </c>
      <c r="K8" s="765" t="s">
        <v>737</v>
      </c>
    </row>
    <row r="9" spans="1:11" s="791" customFormat="1" ht="10.5" customHeight="1" thickBot="1" x14ac:dyDescent="0.3">
      <c r="A9" s="1711" t="s">
        <v>55</v>
      </c>
      <c r="B9" s="1712"/>
      <c r="C9" s="1712"/>
      <c r="D9" s="1712"/>
      <c r="E9" s="1712"/>
      <c r="F9" s="1712"/>
      <c r="G9" s="1712"/>
      <c r="H9" s="1712"/>
      <c r="I9" s="1712"/>
      <c r="J9" s="1712"/>
      <c r="K9" s="1713"/>
    </row>
    <row r="10" spans="1:11" s="367" customFormat="1" ht="12" customHeight="1" thickBot="1" x14ac:dyDescent="0.3">
      <c r="A10" s="192" t="s">
        <v>18</v>
      </c>
      <c r="B10" s="233" t="s">
        <v>519</v>
      </c>
      <c r="C10" s="311">
        <f>'KV_9.3.sz.mell'!C8</f>
        <v>11324420</v>
      </c>
      <c r="D10" s="311">
        <f t="shared" ref="D10:K10" si="0">SUM(D11:D21)</f>
        <v>2761016</v>
      </c>
      <c r="E10" s="311">
        <f t="shared" si="0"/>
        <v>0</v>
      </c>
      <c r="F10" s="311">
        <f t="shared" si="0"/>
        <v>0</v>
      </c>
      <c r="G10" s="311">
        <f t="shared" si="0"/>
        <v>0</v>
      </c>
      <c r="H10" s="311">
        <f t="shared" si="0"/>
        <v>0</v>
      </c>
      <c r="I10" s="311">
        <f t="shared" si="0"/>
        <v>0</v>
      </c>
      <c r="J10" s="311">
        <f t="shared" si="0"/>
        <v>2761016</v>
      </c>
      <c r="K10" s="311">
        <f t="shared" si="0"/>
        <v>14085436</v>
      </c>
    </row>
    <row r="11" spans="1:11" s="367" customFormat="1" ht="12" customHeight="1" x14ac:dyDescent="0.25">
      <c r="A11" s="447" t="s">
        <v>97</v>
      </c>
      <c r="B11" s="10" t="s">
        <v>276</v>
      </c>
      <c r="C11" s="696">
        <f>'KV_9.3.sz.mell'!C9</f>
        <v>0</v>
      </c>
      <c r="D11" s="494">
        <v>91925</v>
      </c>
      <c r="E11" s="792"/>
      <c r="F11" s="792"/>
      <c r="G11" s="792"/>
      <c r="H11" s="792"/>
      <c r="I11" s="792"/>
      <c r="J11" s="793">
        <f>D11+E11+F11+G11+H11+I11</f>
        <v>91925</v>
      </c>
      <c r="K11" s="794">
        <f>C11+J11</f>
        <v>91925</v>
      </c>
    </row>
    <row r="12" spans="1:11" s="367" customFormat="1" ht="12" customHeight="1" x14ac:dyDescent="0.25">
      <c r="A12" s="448" t="s">
        <v>98</v>
      </c>
      <c r="B12" s="8" t="s">
        <v>277</v>
      </c>
      <c r="C12" s="698">
        <f>'KV_9.3.sz.mell'!C10</f>
        <v>2422900</v>
      </c>
      <c r="D12" s="396">
        <v>827382</v>
      </c>
      <c r="E12" s="795"/>
      <c r="F12" s="795"/>
      <c r="G12" s="795"/>
      <c r="H12" s="795"/>
      <c r="I12" s="795"/>
      <c r="J12" s="796">
        <f t="shared" ref="J12:J21" si="1">D12+E12+F12+G12+H12+I12</f>
        <v>827382</v>
      </c>
      <c r="K12" s="794">
        <f t="shared" ref="K12:K21" si="2">C12+J12</f>
        <v>3250282</v>
      </c>
    </row>
    <row r="13" spans="1:11" s="367" customFormat="1" ht="12" customHeight="1" x14ac:dyDescent="0.25">
      <c r="A13" s="448" t="s">
        <v>99</v>
      </c>
      <c r="B13" s="8" t="s">
        <v>278</v>
      </c>
      <c r="C13" s="698">
        <f>'KV_9.3.sz.mell'!C11</f>
        <v>0</v>
      </c>
      <c r="D13" s="396"/>
      <c r="E13" s="795"/>
      <c r="F13" s="795"/>
      <c r="G13" s="795"/>
      <c r="H13" s="795"/>
      <c r="I13" s="795"/>
      <c r="J13" s="796">
        <f t="shared" si="1"/>
        <v>0</v>
      </c>
      <c r="K13" s="794">
        <f t="shared" si="2"/>
        <v>0</v>
      </c>
    </row>
    <row r="14" spans="1:11" s="367" customFormat="1" ht="12" customHeight="1" x14ac:dyDescent="0.25">
      <c r="A14" s="448" t="s">
        <v>100</v>
      </c>
      <c r="B14" s="8" t="s">
        <v>279</v>
      </c>
      <c r="C14" s="698">
        <f>'KV_9.3.sz.mell'!C12</f>
        <v>0</v>
      </c>
      <c r="D14" s="396"/>
      <c r="E14" s="795"/>
      <c r="F14" s="795"/>
      <c r="G14" s="795"/>
      <c r="H14" s="795"/>
      <c r="I14" s="795"/>
      <c r="J14" s="796">
        <f t="shared" si="1"/>
        <v>0</v>
      </c>
      <c r="K14" s="794">
        <f t="shared" si="2"/>
        <v>0</v>
      </c>
    </row>
    <row r="15" spans="1:11" s="367" customFormat="1" ht="12" customHeight="1" x14ac:dyDescent="0.25">
      <c r="A15" s="448" t="s">
        <v>147</v>
      </c>
      <c r="B15" s="8" t="s">
        <v>280</v>
      </c>
      <c r="C15" s="698">
        <f>'KV_9.3.sz.mell'!C13</f>
        <v>6506544</v>
      </c>
      <c r="D15" s="396">
        <v>1195394</v>
      </c>
      <c r="E15" s="795"/>
      <c r="F15" s="795"/>
      <c r="G15" s="795"/>
      <c r="H15" s="795"/>
      <c r="I15" s="795"/>
      <c r="J15" s="796">
        <f t="shared" si="1"/>
        <v>1195394</v>
      </c>
      <c r="K15" s="794">
        <f t="shared" si="2"/>
        <v>7701938</v>
      </c>
    </row>
    <row r="16" spans="1:11" s="367" customFormat="1" ht="12" customHeight="1" x14ac:dyDescent="0.25">
      <c r="A16" s="448" t="s">
        <v>101</v>
      </c>
      <c r="B16" s="8" t="s">
        <v>398</v>
      </c>
      <c r="C16" s="698">
        <f>'KV_9.3.sz.mell'!C14</f>
        <v>2394976</v>
      </c>
      <c r="D16" s="396">
        <v>566874</v>
      </c>
      <c r="E16" s="795"/>
      <c r="F16" s="795"/>
      <c r="G16" s="795"/>
      <c r="H16" s="795"/>
      <c r="I16" s="795"/>
      <c r="J16" s="796">
        <f t="shared" si="1"/>
        <v>566874</v>
      </c>
      <c r="K16" s="794">
        <f t="shared" si="2"/>
        <v>2961850</v>
      </c>
    </row>
    <row r="17" spans="1:11" s="367" customFormat="1" ht="12" customHeight="1" x14ac:dyDescent="0.25">
      <c r="A17" s="448" t="s">
        <v>102</v>
      </c>
      <c r="B17" s="7" t="s">
        <v>399</v>
      </c>
      <c r="C17" s="698">
        <f>'KV_9.3.sz.mell'!C15</f>
        <v>0</v>
      </c>
      <c r="D17" s="396">
        <v>76000</v>
      </c>
      <c r="E17" s="795"/>
      <c r="F17" s="795"/>
      <c r="G17" s="795"/>
      <c r="H17" s="795"/>
      <c r="I17" s="795"/>
      <c r="J17" s="796">
        <f t="shared" si="1"/>
        <v>76000</v>
      </c>
      <c r="K17" s="794">
        <f t="shared" si="2"/>
        <v>76000</v>
      </c>
    </row>
    <row r="18" spans="1:11" s="367" customFormat="1" ht="12" customHeight="1" x14ac:dyDescent="0.25">
      <c r="A18" s="448" t="s">
        <v>112</v>
      </c>
      <c r="B18" s="8" t="s">
        <v>283</v>
      </c>
      <c r="C18" s="698">
        <f>'KV_9.3.sz.mell'!C16</f>
        <v>0</v>
      </c>
      <c r="D18" s="396"/>
      <c r="E18" s="795"/>
      <c r="F18" s="795"/>
      <c r="G18" s="795"/>
      <c r="H18" s="795"/>
      <c r="I18" s="795"/>
      <c r="J18" s="796">
        <f t="shared" si="1"/>
        <v>0</v>
      </c>
      <c r="K18" s="794">
        <f t="shared" si="2"/>
        <v>0</v>
      </c>
    </row>
    <row r="19" spans="1:11" s="455" customFormat="1" ht="12" customHeight="1" x14ac:dyDescent="0.25">
      <c r="A19" s="448" t="s">
        <v>113</v>
      </c>
      <c r="B19" s="8" t="s">
        <v>284</v>
      </c>
      <c r="C19" s="698">
        <f>'KV_9.3.sz.mell'!C17</f>
        <v>0</v>
      </c>
      <c r="D19" s="396"/>
      <c r="E19" s="795"/>
      <c r="F19" s="795"/>
      <c r="G19" s="795"/>
      <c r="H19" s="795"/>
      <c r="I19" s="795"/>
      <c r="J19" s="796">
        <f t="shared" si="1"/>
        <v>0</v>
      </c>
      <c r="K19" s="794">
        <f t="shared" si="2"/>
        <v>0</v>
      </c>
    </row>
    <row r="20" spans="1:11" s="455" customFormat="1" ht="12" customHeight="1" x14ac:dyDescent="0.25">
      <c r="A20" s="448" t="s">
        <v>114</v>
      </c>
      <c r="B20" s="8" t="s">
        <v>435</v>
      </c>
      <c r="C20" s="698">
        <f>'KV_9.3.sz.mell'!C18</f>
        <v>0</v>
      </c>
      <c r="D20" s="396"/>
      <c r="E20" s="795"/>
      <c r="F20" s="795"/>
      <c r="G20" s="795"/>
      <c r="H20" s="795"/>
      <c r="I20" s="795"/>
      <c r="J20" s="796">
        <f t="shared" si="1"/>
        <v>0</v>
      </c>
      <c r="K20" s="794">
        <f t="shared" si="2"/>
        <v>0</v>
      </c>
    </row>
    <row r="21" spans="1:11" s="455" customFormat="1" ht="12" customHeight="1" thickBot="1" x14ac:dyDescent="0.3">
      <c r="A21" s="797" t="s">
        <v>115</v>
      </c>
      <c r="B21" s="7" t="s">
        <v>285</v>
      </c>
      <c r="C21" s="700">
        <f>'KV_9.3.sz.mell'!C19</f>
        <v>0</v>
      </c>
      <c r="D21" s="398">
        <v>3441</v>
      </c>
      <c r="E21" s="798"/>
      <c r="F21" s="798"/>
      <c r="G21" s="798"/>
      <c r="H21" s="798"/>
      <c r="I21" s="798"/>
      <c r="J21" s="799">
        <f t="shared" si="1"/>
        <v>3441</v>
      </c>
      <c r="K21" s="794">
        <f t="shared" si="2"/>
        <v>3441</v>
      </c>
    </row>
    <row r="22" spans="1:11" s="367" customFormat="1" ht="12" customHeight="1" thickBot="1" x14ac:dyDescent="0.3">
      <c r="A22" s="192" t="s">
        <v>19</v>
      </c>
      <c r="B22" s="233" t="s">
        <v>400</v>
      </c>
      <c r="C22" s="311">
        <f>'KV_9.3.sz.mell'!C20</f>
        <v>0</v>
      </c>
      <c r="D22" s="311">
        <f t="shared" ref="D22:J22" si="3">SUM(D23:D25)</f>
        <v>0</v>
      </c>
      <c r="E22" s="311">
        <f t="shared" si="3"/>
        <v>0</v>
      </c>
      <c r="F22" s="311">
        <f t="shared" si="3"/>
        <v>0</v>
      </c>
      <c r="G22" s="311">
        <f t="shared" si="3"/>
        <v>0</v>
      </c>
      <c r="H22" s="311">
        <f t="shared" si="3"/>
        <v>0</v>
      </c>
      <c r="I22" s="311">
        <f t="shared" si="3"/>
        <v>0</v>
      </c>
      <c r="J22" s="311">
        <f t="shared" si="3"/>
        <v>0</v>
      </c>
      <c r="K22" s="360">
        <f>SUM(K23:K25)</f>
        <v>0</v>
      </c>
    </row>
    <row r="23" spans="1:11" s="455" customFormat="1" ht="12" customHeight="1" x14ac:dyDescent="0.25">
      <c r="A23" s="449" t="s">
        <v>103</v>
      </c>
      <c r="B23" s="9" t="s">
        <v>257</v>
      </c>
      <c r="C23" s="680">
        <f>'KV_9.3.sz.mell'!C21</f>
        <v>0</v>
      </c>
      <c r="D23" s="397"/>
      <c r="E23" s="800"/>
      <c r="F23" s="800"/>
      <c r="G23" s="800"/>
      <c r="H23" s="800"/>
      <c r="I23" s="800"/>
      <c r="J23" s="801">
        <f>D23+E23+F23+G23+H23+I23</f>
        <v>0</v>
      </c>
      <c r="K23" s="794">
        <f>C23+J23</f>
        <v>0</v>
      </c>
    </row>
    <row r="24" spans="1:11" s="455" customFormat="1" ht="12" customHeight="1" x14ac:dyDescent="0.25">
      <c r="A24" s="448" t="s">
        <v>104</v>
      </c>
      <c r="B24" s="8" t="s">
        <v>401</v>
      </c>
      <c r="C24" s="698">
        <f>'KV_9.3.sz.mell'!C22</f>
        <v>0</v>
      </c>
      <c r="D24" s="396"/>
      <c r="E24" s="795"/>
      <c r="F24" s="795"/>
      <c r="G24" s="795"/>
      <c r="H24" s="795"/>
      <c r="I24" s="795"/>
      <c r="J24" s="796">
        <f>D24+E24+F24+G24+H24+I24</f>
        <v>0</v>
      </c>
      <c r="K24" s="802">
        <f>C24+J24</f>
        <v>0</v>
      </c>
    </row>
    <row r="25" spans="1:11" s="455" customFormat="1" ht="12" customHeight="1" x14ac:dyDescent="0.25">
      <c r="A25" s="448" t="s">
        <v>105</v>
      </c>
      <c r="B25" s="8" t="s">
        <v>402</v>
      </c>
      <c r="C25" s="698">
        <f>'KV_9.3.sz.mell'!C23</f>
        <v>0</v>
      </c>
      <c r="D25" s="396"/>
      <c r="E25" s="795"/>
      <c r="F25" s="795"/>
      <c r="G25" s="795"/>
      <c r="H25" s="795"/>
      <c r="I25" s="795"/>
      <c r="J25" s="796">
        <f>D25+E25+F25+G25+H25+I25</f>
        <v>0</v>
      </c>
      <c r="K25" s="802">
        <f>C25+J25</f>
        <v>0</v>
      </c>
    </row>
    <row r="26" spans="1:11" s="455" customFormat="1" ht="12" customHeight="1" thickBot="1" x14ac:dyDescent="0.3">
      <c r="A26" s="448" t="s">
        <v>106</v>
      </c>
      <c r="B26" s="12" t="s">
        <v>520</v>
      </c>
      <c r="C26" s="700">
        <f>'KV_9.3.sz.mell'!C24</f>
        <v>0</v>
      </c>
      <c r="D26" s="398"/>
      <c r="E26" s="798"/>
      <c r="F26" s="798"/>
      <c r="G26" s="798"/>
      <c r="H26" s="798"/>
      <c r="I26" s="798"/>
      <c r="J26" s="803">
        <f>D26+E26+F26+G26+H26+I26</f>
        <v>0</v>
      </c>
      <c r="K26" s="804">
        <f>C26+J26</f>
        <v>0</v>
      </c>
    </row>
    <row r="27" spans="1:11" s="455" customFormat="1" ht="12" customHeight="1" thickBot="1" x14ac:dyDescent="0.3">
      <c r="A27" s="200" t="s">
        <v>20</v>
      </c>
      <c r="B27" s="123" t="s">
        <v>173</v>
      </c>
      <c r="C27" s="402">
        <f>'KV_9.3.sz.mell'!C25</f>
        <v>0</v>
      </c>
      <c r="D27" s="506"/>
      <c r="E27" s="805"/>
      <c r="F27" s="805"/>
      <c r="G27" s="805"/>
      <c r="H27" s="805"/>
      <c r="I27" s="805"/>
      <c r="J27" s="803">
        <f>D27+E27+F27+G27+H27+I27</f>
        <v>0</v>
      </c>
      <c r="K27" s="316">
        <f>C27+J27</f>
        <v>0</v>
      </c>
    </row>
    <row r="28" spans="1:11" s="455" customFormat="1" ht="12" customHeight="1" thickBot="1" x14ac:dyDescent="0.3">
      <c r="A28" s="200" t="s">
        <v>21</v>
      </c>
      <c r="B28" s="123" t="s">
        <v>521</v>
      </c>
      <c r="C28" s="311">
        <f>'KV_9.3.sz.mell'!C26</f>
        <v>0</v>
      </c>
      <c r="D28" s="311">
        <f t="shared" ref="D28:K28" si="4">D29+D30</f>
        <v>0</v>
      </c>
      <c r="E28" s="311">
        <f t="shared" si="4"/>
        <v>0</v>
      </c>
      <c r="F28" s="311">
        <f t="shared" si="4"/>
        <v>0</v>
      </c>
      <c r="G28" s="311">
        <f t="shared" si="4"/>
        <v>0</v>
      </c>
      <c r="H28" s="311">
        <f t="shared" si="4"/>
        <v>0</v>
      </c>
      <c r="I28" s="311">
        <f t="shared" si="4"/>
        <v>0</v>
      </c>
      <c r="J28" s="311">
        <f t="shared" si="4"/>
        <v>0</v>
      </c>
      <c r="K28" s="360">
        <f t="shared" si="4"/>
        <v>0</v>
      </c>
    </row>
    <row r="29" spans="1:11" s="455" customFormat="1" ht="12" customHeight="1" x14ac:dyDescent="0.25">
      <c r="A29" s="449" t="s">
        <v>267</v>
      </c>
      <c r="B29" s="450" t="s">
        <v>401</v>
      </c>
      <c r="C29" s="691">
        <f>'KV_9.3.sz.mell'!C27</f>
        <v>0</v>
      </c>
      <c r="D29" s="399"/>
      <c r="E29" s="808"/>
      <c r="F29" s="808"/>
      <c r="G29" s="808"/>
      <c r="H29" s="808"/>
      <c r="I29" s="808"/>
      <c r="J29" s="801">
        <f>D29+E29+F29+G29+H29+I29</f>
        <v>0</v>
      </c>
      <c r="K29" s="794">
        <f>C29+J29</f>
        <v>0</v>
      </c>
    </row>
    <row r="30" spans="1:11" s="455" customFormat="1" ht="12" customHeight="1" x14ac:dyDescent="0.25">
      <c r="A30" s="449" t="s">
        <v>268</v>
      </c>
      <c r="B30" s="451" t="s">
        <v>404</v>
      </c>
      <c r="C30" s="691">
        <f>'KV_9.3.sz.mell'!C28</f>
        <v>0</v>
      </c>
      <c r="D30" s="399"/>
      <c r="E30" s="808"/>
      <c r="F30" s="808"/>
      <c r="G30" s="808"/>
      <c r="H30" s="808"/>
      <c r="I30" s="808"/>
      <c r="J30" s="801">
        <f>D30+E30+F30+G30+H30+I30</f>
        <v>0</v>
      </c>
      <c r="K30" s="794">
        <f>C30+J30</f>
        <v>0</v>
      </c>
    </row>
    <row r="31" spans="1:11" s="455" customFormat="1" ht="12" customHeight="1" thickBot="1" x14ac:dyDescent="0.3">
      <c r="A31" s="448" t="s">
        <v>269</v>
      </c>
      <c r="B31" s="809" t="s">
        <v>522</v>
      </c>
      <c r="C31" s="771">
        <f>'KV_9.3.sz.mell'!C29</f>
        <v>0</v>
      </c>
      <c r="D31" s="400"/>
      <c r="E31" s="810"/>
      <c r="F31" s="810"/>
      <c r="G31" s="810"/>
      <c r="H31" s="810"/>
      <c r="I31" s="810"/>
      <c r="J31" s="801">
        <f>D31+E31+F31+G31+H31+I31</f>
        <v>0</v>
      </c>
      <c r="K31" s="794">
        <f>C31+J31</f>
        <v>0</v>
      </c>
    </row>
    <row r="32" spans="1:11" s="455" customFormat="1" ht="12" customHeight="1" thickBot="1" x14ac:dyDescent="0.3">
      <c r="A32" s="200" t="s">
        <v>22</v>
      </c>
      <c r="B32" s="123" t="s">
        <v>405</v>
      </c>
      <c r="C32" s="311">
        <f>'KV_9.3.sz.mell'!C30</f>
        <v>0</v>
      </c>
      <c r="D32" s="311">
        <f t="shared" ref="D32:J32" si="5">+D33+D34+D35</f>
        <v>0</v>
      </c>
      <c r="E32" s="311">
        <f t="shared" si="5"/>
        <v>0</v>
      </c>
      <c r="F32" s="311">
        <f t="shared" si="5"/>
        <v>0</v>
      </c>
      <c r="G32" s="311">
        <f t="shared" si="5"/>
        <v>0</v>
      </c>
      <c r="H32" s="311">
        <f t="shared" si="5"/>
        <v>0</v>
      </c>
      <c r="I32" s="311">
        <f t="shared" si="5"/>
        <v>0</v>
      </c>
      <c r="J32" s="311">
        <f t="shared" si="5"/>
        <v>0</v>
      </c>
      <c r="K32" s="360">
        <f>+K33+K34+K35</f>
        <v>0</v>
      </c>
    </row>
    <row r="33" spans="1:11" s="455" customFormat="1" ht="12" customHeight="1" x14ac:dyDescent="0.25">
      <c r="A33" s="449" t="s">
        <v>90</v>
      </c>
      <c r="B33" s="450" t="s">
        <v>290</v>
      </c>
      <c r="C33" s="684">
        <f>'KV_9.3.sz.mell'!C31</f>
        <v>0</v>
      </c>
      <c r="D33" s="459"/>
      <c r="E33" s="807"/>
      <c r="F33" s="807"/>
      <c r="G33" s="807"/>
      <c r="H33" s="807"/>
      <c r="I33" s="807"/>
      <c r="J33" s="801">
        <f>D33+E33+F33+G33+H33+I33</f>
        <v>0</v>
      </c>
      <c r="K33" s="794">
        <f>C33+J33</f>
        <v>0</v>
      </c>
    </row>
    <row r="34" spans="1:11" s="455" customFormat="1" ht="12" customHeight="1" x14ac:dyDescent="0.25">
      <c r="A34" s="449" t="s">
        <v>91</v>
      </c>
      <c r="B34" s="451" t="s">
        <v>291</v>
      </c>
      <c r="C34" s="691">
        <f>'KV_9.3.sz.mell'!C32</f>
        <v>0</v>
      </c>
      <c r="D34" s="399"/>
      <c r="E34" s="808"/>
      <c r="F34" s="808"/>
      <c r="G34" s="808"/>
      <c r="H34" s="808"/>
      <c r="I34" s="808"/>
      <c r="J34" s="801">
        <f>D34+E34+F34+G34+H34+I34</f>
        <v>0</v>
      </c>
      <c r="K34" s="794">
        <f>C34+J34</f>
        <v>0</v>
      </c>
    </row>
    <row r="35" spans="1:11" s="455" customFormat="1" ht="12" customHeight="1" thickBot="1" x14ac:dyDescent="0.3">
      <c r="A35" s="448" t="s">
        <v>92</v>
      </c>
      <c r="B35" s="809" t="s">
        <v>292</v>
      </c>
      <c r="C35" s="771">
        <f>'KV_9.3.sz.mell'!C33</f>
        <v>0</v>
      </c>
      <c r="D35" s="400"/>
      <c r="E35" s="810"/>
      <c r="F35" s="810"/>
      <c r="G35" s="810"/>
      <c r="H35" s="810"/>
      <c r="I35" s="810"/>
      <c r="J35" s="801">
        <f>D35+E35+F35+G35+H35+I35</f>
        <v>0</v>
      </c>
      <c r="K35" s="811">
        <f>C35+J35</f>
        <v>0</v>
      </c>
    </row>
    <row r="36" spans="1:11" s="367" customFormat="1" ht="12" customHeight="1" thickBot="1" x14ac:dyDescent="0.3">
      <c r="A36" s="200" t="s">
        <v>23</v>
      </c>
      <c r="B36" s="123" t="s">
        <v>375</v>
      </c>
      <c r="C36" s="402">
        <f>'KV_9.3.sz.mell'!C34</f>
        <v>0</v>
      </c>
      <c r="D36" s="506"/>
      <c r="E36" s="805"/>
      <c r="F36" s="805"/>
      <c r="G36" s="805"/>
      <c r="H36" s="805"/>
      <c r="I36" s="805"/>
      <c r="J36" s="311">
        <f>D36+E36+F36+G36+H36+I36</f>
        <v>0</v>
      </c>
      <c r="K36" s="316">
        <f>C36+J36</f>
        <v>0</v>
      </c>
    </row>
    <row r="37" spans="1:11" s="367" customFormat="1" ht="12" customHeight="1" thickBot="1" x14ac:dyDescent="0.3">
      <c r="A37" s="200" t="s">
        <v>24</v>
      </c>
      <c r="B37" s="123" t="s">
        <v>406</v>
      </c>
      <c r="C37" s="402">
        <f>'KV_9.3.sz.mell'!C35</f>
        <v>0</v>
      </c>
      <c r="D37" s="506"/>
      <c r="E37" s="805"/>
      <c r="F37" s="805"/>
      <c r="G37" s="805"/>
      <c r="H37" s="805"/>
      <c r="I37" s="805"/>
      <c r="J37" s="812">
        <f>D37+E37+F37+G37+H37+I37</f>
        <v>0</v>
      </c>
      <c r="K37" s="794">
        <f>C37+J37</f>
        <v>0</v>
      </c>
    </row>
    <row r="38" spans="1:11" s="367" customFormat="1" ht="12" customHeight="1" thickBot="1" x14ac:dyDescent="0.3">
      <c r="A38" s="192" t="s">
        <v>25</v>
      </c>
      <c r="B38" s="123" t="s">
        <v>407</v>
      </c>
      <c r="C38" s="311">
        <f>'KV_9.3.sz.mell'!C36</f>
        <v>11324420</v>
      </c>
      <c r="D38" s="311">
        <f t="shared" ref="D38:K38" si="6">+D10+D22+D27+D28+D32+D36+D37</f>
        <v>2761016</v>
      </c>
      <c r="E38" s="311">
        <f t="shared" si="6"/>
        <v>0</v>
      </c>
      <c r="F38" s="311">
        <f t="shared" si="6"/>
        <v>0</v>
      </c>
      <c r="G38" s="311">
        <f t="shared" si="6"/>
        <v>0</v>
      </c>
      <c r="H38" s="311">
        <f t="shared" si="6"/>
        <v>0</v>
      </c>
      <c r="I38" s="311">
        <f t="shared" si="6"/>
        <v>0</v>
      </c>
      <c r="J38" s="311">
        <f t="shared" si="6"/>
        <v>2761016</v>
      </c>
      <c r="K38" s="360">
        <f t="shared" si="6"/>
        <v>14085436</v>
      </c>
    </row>
    <row r="39" spans="1:11" s="367" customFormat="1" ht="12" customHeight="1" thickBot="1" x14ac:dyDescent="0.3">
      <c r="A39" s="234" t="s">
        <v>26</v>
      </c>
      <c r="B39" s="123" t="s">
        <v>408</v>
      </c>
      <c r="C39" s="311">
        <f>'KV_9.3.sz.mell'!C37</f>
        <v>17440364</v>
      </c>
      <c r="D39" s="311">
        <f t="shared" ref="D39:J39" si="7">+D40+D41+D42</f>
        <v>145170</v>
      </c>
      <c r="E39" s="311">
        <f t="shared" si="7"/>
        <v>0</v>
      </c>
      <c r="F39" s="311">
        <f t="shared" si="7"/>
        <v>0</v>
      </c>
      <c r="G39" s="311">
        <f t="shared" si="7"/>
        <v>0</v>
      </c>
      <c r="H39" s="311">
        <f t="shared" si="7"/>
        <v>0</v>
      </c>
      <c r="I39" s="311">
        <f t="shared" si="7"/>
        <v>0</v>
      </c>
      <c r="J39" s="311">
        <f t="shared" si="7"/>
        <v>145170</v>
      </c>
      <c r="K39" s="360">
        <f>+K40+K41+K42</f>
        <v>17585534</v>
      </c>
    </row>
    <row r="40" spans="1:11" s="367" customFormat="1" ht="12" customHeight="1" x14ac:dyDescent="0.25">
      <c r="A40" s="449" t="s">
        <v>409</v>
      </c>
      <c r="B40" s="450" t="s">
        <v>235</v>
      </c>
      <c r="C40" s="684">
        <f>'KV_9.3.sz.mell'!C38</f>
        <v>60200</v>
      </c>
      <c r="D40" s="459"/>
      <c r="E40" s="807"/>
      <c r="F40" s="807"/>
      <c r="G40" s="807"/>
      <c r="H40" s="807"/>
      <c r="I40" s="807"/>
      <c r="J40" s="801">
        <f>D40+E40+F40+G40+H40+I40</f>
        <v>0</v>
      </c>
      <c r="K40" s="794">
        <f>C40+J40</f>
        <v>60200</v>
      </c>
    </row>
    <row r="41" spans="1:11" s="367" customFormat="1" ht="12" customHeight="1" x14ac:dyDescent="0.25">
      <c r="A41" s="449" t="s">
        <v>410</v>
      </c>
      <c r="B41" s="451" t="s">
        <v>2</v>
      </c>
      <c r="C41" s="691">
        <f>'KV_9.3.sz.mell'!C39</f>
        <v>0</v>
      </c>
      <c r="D41" s="399"/>
      <c r="E41" s="808"/>
      <c r="F41" s="808"/>
      <c r="G41" s="808"/>
      <c r="H41" s="808"/>
      <c r="I41" s="808"/>
      <c r="J41" s="801">
        <f>D41+E41+F41+G41+H41+I41</f>
        <v>0</v>
      </c>
      <c r="K41" s="802">
        <f>C41+J41</f>
        <v>0</v>
      </c>
    </row>
    <row r="42" spans="1:11" s="455" customFormat="1" ht="12" customHeight="1" thickBot="1" x14ac:dyDescent="0.3">
      <c r="A42" s="448" t="s">
        <v>411</v>
      </c>
      <c r="B42" s="139" t="s">
        <v>412</v>
      </c>
      <c r="C42" s="688">
        <f>'KV_9.3.sz.mell'!C40</f>
        <v>17380164</v>
      </c>
      <c r="D42" s="687">
        <v>145170</v>
      </c>
      <c r="E42" s="813"/>
      <c r="F42" s="813"/>
      <c r="G42" s="813"/>
      <c r="H42" s="813"/>
      <c r="I42" s="813"/>
      <c r="J42" s="801">
        <f>D42+E42+F42+G42+H42+I42</f>
        <v>145170</v>
      </c>
      <c r="K42" s="804">
        <f>C42+J42</f>
        <v>17525334</v>
      </c>
    </row>
    <row r="43" spans="1:11" s="455" customFormat="1" ht="12.9" customHeight="1" thickBot="1" x14ac:dyDescent="0.25">
      <c r="A43" s="234" t="s">
        <v>27</v>
      </c>
      <c r="B43" s="235" t="s">
        <v>413</v>
      </c>
      <c r="C43" s="311">
        <f>'KV_9.3.sz.mell'!C41</f>
        <v>28764784</v>
      </c>
      <c r="D43" s="311">
        <f t="shared" ref="D43:J43" si="8">+D38+D39</f>
        <v>2906186</v>
      </c>
      <c r="E43" s="311">
        <f t="shared" si="8"/>
        <v>0</v>
      </c>
      <c r="F43" s="311">
        <f t="shared" si="8"/>
        <v>0</v>
      </c>
      <c r="G43" s="311">
        <f t="shared" si="8"/>
        <v>0</v>
      </c>
      <c r="H43" s="311">
        <f t="shared" si="8"/>
        <v>0</v>
      </c>
      <c r="I43" s="311">
        <f t="shared" si="8"/>
        <v>0</v>
      </c>
      <c r="J43" s="311">
        <f t="shared" si="8"/>
        <v>2906186</v>
      </c>
      <c r="K43" s="360">
        <f>+K38+K39</f>
        <v>31670970</v>
      </c>
    </row>
    <row r="44" spans="1:11" s="454" customFormat="1" ht="14.1" customHeight="1" thickBot="1" x14ac:dyDescent="0.3">
      <c r="A44" s="1714" t="s">
        <v>56</v>
      </c>
      <c r="B44" s="1715"/>
      <c r="C44" s="1715"/>
      <c r="D44" s="1715"/>
      <c r="E44" s="1715"/>
      <c r="F44" s="1715"/>
      <c r="G44" s="1715"/>
      <c r="H44" s="1715"/>
      <c r="I44" s="1715"/>
      <c r="J44" s="1715"/>
      <c r="K44" s="1716"/>
    </row>
    <row r="45" spans="1:11" s="456" customFormat="1" ht="12" customHeight="1" thickBot="1" x14ac:dyDescent="0.3">
      <c r="A45" s="200" t="s">
        <v>18</v>
      </c>
      <c r="B45" s="123" t="s">
        <v>414</v>
      </c>
      <c r="C45" s="814">
        <f>'KV_9.3.sz.mell'!C45</f>
        <v>28764784</v>
      </c>
      <c r="D45" s="814">
        <f t="shared" ref="D45:J45" si="9">SUM(D46:D50)</f>
        <v>2906186</v>
      </c>
      <c r="E45" s="814">
        <f t="shared" si="9"/>
        <v>0</v>
      </c>
      <c r="F45" s="814">
        <f t="shared" si="9"/>
        <v>0</v>
      </c>
      <c r="G45" s="814">
        <f t="shared" si="9"/>
        <v>0</v>
      </c>
      <c r="H45" s="814">
        <f t="shared" si="9"/>
        <v>0</v>
      </c>
      <c r="I45" s="814">
        <f t="shared" si="9"/>
        <v>0</v>
      </c>
      <c r="J45" s="814">
        <f t="shared" si="9"/>
        <v>2906186</v>
      </c>
      <c r="K45" s="316">
        <f>SUM(K46:K50)</f>
        <v>31670970</v>
      </c>
    </row>
    <row r="46" spans="1:11" ht="12" customHeight="1" x14ac:dyDescent="0.25">
      <c r="A46" s="448" t="s">
        <v>97</v>
      </c>
      <c r="B46" s="9" t="s">
        <v>49</v>
      </c>
      <c r="C46" s="816">
        <f>'KV_9.3.sz.mell'!C46</f>
        <v>10214000</v>
      </c>
      <c r="D46" s="1159">
        <v>588568</v>
      </c>
      <c r="E46" s="815"/>
      <c r="F46" s="815"/>
      <c r="G46" s="815"/>
      <c r="H46" s="815"/>
      <c r="I46" s="815"/>
      <c r="J46" s="816">
        <f>D46+E46+F46+G46+H46+I46</f>
        <v>588568</v>
      </c>
      <c r="K46" s="817">
        <f>C46+J46</f>
        <v>10802568</v>
      </c>
    </row>
    <row r="47" spans="1:11" ht="12" customHeight="1" x14ac:dyDescent="0.25">
      <c r="A47" s="448" t="s">
        <v>98</v>
      </c>
      <c r="B47" s="8" t="s">
        <v>182</v>
      </c>
      <c r="C47" s="819">
        <f>'KV_9.3.sz.mell'!C47</f>
        <v>1981980</v>
      </c>
      <c r="D47" s="1160">
        <v>672072</v>
      </c>
      <c r="E47" s="818"/>
      <c r="F47" s="818"/>
      <c r="G47" s="818"/>
      <c r="H47" s="818"/>
      <c r="I47" s="818"/>
      <c r="J47" s="819">
        <f>D47+E47+F47+G47+H47+I47</f>
        <v>672072</v>
      </c>
      <c r="K47" s="820">
        <f>C47+J47</f>
        <v>2654052</v>
      </c>
    </row>
    <row r="48" spans="1:11" ht="12" customHeight="1" x14ac:dyDescent="0.25">
      <c r="A48" s="448" t="s">
        <v>99</v>
      </c>
      <c r="B48" s="8" t="s">
        <v>139</v>
      </c>
      <c r="C48" s="819">
        <f>'KV_9.3.sz.mell'!C48</f>
        <v>16568804</v>
      </c>
      <c r="D48" s="1160">
        <v>1645546</v>
      </c>
      <c r="E48" s="818"/>
      <c r="F48" s="818"/>
      <c r="G48" s="818"/>
      <c r="H48" s="818"/>
      <c r="I48" s="818"/>
      <c r="J48" s="819">
        <f>D48+E48+F48+G48+H48+I48</f>
        <v>1645546</v>
      </c>
      <c r="K48" s="820">
        <f>C48+J48</f>
        <v>18214350</v>
      </c>
    </row>
    <row r="49" spans="1:11" ht="12" customHeight="1" x14ac:dyDescent="0.25">
      <c r="A49" s="448" t="s">
        <v>100</v>
      </c>
      <c r="B49" s="8" t="s">
        <v>183</v>
      </c>
      <c r="C49" s="819">
        <f>'KV_9.3.sz.mell'!C49</f>
        <v>0</v>
      </c>
      <c r="D49" s="1160"/>
      <c r="E49" s="818"/>
      <c r="F49" s="818"/>
      <c r="G49" s="818"/>
      <c r="H49" s="818"/>
      <c r="I49" s="818"/>
      <c r="J49" s="819">
        <f>D49+E49+F49+G49+H49+I49</f>
        <v>0</v>
      </c>
      <c r="K49" s="820">
        <f>C49+J49</f>
        <v>0</v>
      </c>
    </row>
    <row r="50" spans="1:11" ht="12" customHeight="1" thickBot="1" x14ac:dyDescent="0.3">
      <c r="A50" s="448" t="s">
        <v>147</v>
      </c>
      <c r="B50" s="8" t="s">
        <v>184</v>
      </c>
      <c r="C50" s="819">
        <f>'KV_9.3.sz.mell'!C50</f>
        <v>0</v>
      </c>
      <c r="D50" s="1160"/>
      <c r="E50" s="818"/>
      <c r="F50" s="818"/>
      <c r="G50" s="818"/>
      <c r="H50" s="818"/>
      <c r="I50" s="818"/>
      <c r="J50" s="819">
        <f>D50+E50+F50+G50+H50+I50</f>
        <v>0</v>
      </c>
      <c r="K50" s="820">
        <f>C50+J50</f>
        <v>0</v>
      </c>
    </row>
    <row r="51" spans="1:11" ht="12" customHeight="1" thickBot="1" x14ac:dyDescent="0.3">
      <c r="A51" s="200" t="s">
        <v>19</v>
      </c>
      <c r="B51" s="123" t="s">
        <v>415</v>
      </c>
      <c r="C51" s="814">
        <f>'KV_9.3.sz.mell'!C51</f>
        <v>0</v>
      </c>
      <c r="D51" s="814">
        <f t="shared" ref="D51:J51" si="10">SUM(D52:D54)</f>
        <v>0</v>
      </c>
      <c r="E51" s="814">
        <f t="shared" si="10"/>
        <v>0</v>
      </c>
      <c r="F51" s="814">
        <f t="shared" si="10"/>
        <v>0</v>
      </c>
      <c r="G51" s="814">
        <f t="shared" si="10"/>
        <v>0</v>
      </c>
      <c r="H51" s="814">
        <f t="shared" si="10"/>
        <v>0</v>
      </c>
      <c r="I51" s="814">
        <f t="shared" si="10"/>
        <v>0</v>
      </c>
      <c r="J51" s="814">
        <f t="shared" si="10"/>
        <v>0</v>
      </c>
      <c r="K51" s="316">
        <f>SUM(K52:K54)</f>
        <v>0</v>
      </c>
    </row>
    <row r="52" spans="1:11" s="456" customFormat="1" ht="12" customHeight="1" x14ac:dyDescent="0.25">
      <c r="A52" s="448" t="s">
        <v>103</v>
      </c>
      <c r="B52" s="9" t="s">
        <v>229</v>
      </c>
      <c r="C52" s="816">
        <f>'KV_9.3.sz.mell'!C52</f>
        <v>0</v>
      </c>
      <c r="D52" s="1159"/>
      <c r="E52" s="815"/>
      <c r="F52" s="815"/>
      <c r="G52" s="815"/>
      <c r="H52" s="815"/>
      <c r="I52" s="815"/>
      <c r="J52" s="816">
        <f>D52+E52+F52+G52+H52+I52</f>
        <v>0</v>
      </c>
      <c r="K52" s="817">
        <f>C52+J52</f>
        <v>0</v>
      </c>
    </row>
    <row r="53" spans="1:11" ht="12" customHeight="1" x14ac:dyDescent="0.25">
      <c r="A53" s="448" t="s">
        <v>104</v>
      </c>
      <c r="B53" s="8" t="s">
        <v>186</v>
      </c>
      <c r="C53" s="819">
        <f>'KV_9.3.sz.mell'!C53</f>
        <v>0</v>
      </c>
      <c r="D53" s="1160"/>
      <c r="E53" s="818"/>
      <c r="F53" s="818"/>
      <c r="G53" s="818"/>
      <c r="H53" s="818"/>
      <c r="I53" s="818"/>
      <c r="J53" s="819">
        <f>D53+E53+F53+G53+H53+I53</f>
        <v>0</v>
      </c>
      <c r="K53" s="820">
        <f>C53+J53</f>
        <v>0</v>
      </c>
    </row>
    <row r="54" spans="1:11" ht="12" customHeight="1" x14ac:dyDescent="0.25">
      <c r="A54" s="448" t="s">
        <v>105</v>
      </c>
      <c r="B54" s="8" t="s">
        <v>57</v>
      </c>
      <c r="C54" s="819">
        <f>'KV_9.3.sz.mell'!C54</f>
        <v>0</v>
      </c>
      <c r="D54" s="1160"/>
      <c r="E54" s="818"/>
      <c r="F54" s="818"/>
      <c r="G54" s="818"/>
      <c r="H54" s="818"/>
      <c r="I54" s="818"/>
      <c r="J54" s="819">
        <f>D54+E54+F54+G54+H54+I54</f>
        <v>0</v>
      </c>
      <c r="K54" s="820">
        <f>C54+J54</f>
        <v>0</v>
      </c>
    </row>
    <row r="55" spans="1:11" ht="12" customHeight="1" thickBot="1" x14ac:dyDescent="0.3">
      <c r="A55" s="448" t="s">
        <v>106</v>
      </c>
      <c r="B55" s="8" t="s">
        <v>523</v>
      </c>
      <c r="C55" s="819">
        <f>'KV_9.3.sz.mell'!C55</f>
        <v>0</v>
      </c>
      <c r="D55" s="1160"/>
      <c r="E55" s="818"/>
      <c r="F55" s="818"/>
      <c r="G55" s="818"/>
      <c r="H55" s="818"/>
      <c r="I55" s="818"/>
      <c r="J55" s="819">
        <f>D55+E55+F55+G55+H55+I55</f>
        <v>0</v>
      </c>
      <c r="K55" s="820">
        <f>C55+J55</f>
        <v>0</v>
      </c>
    </row>
    <row r="56" spans="1:11" ht="12" customHeight="1" thickBot="1" x14ac:dyDescent="0.3">
      <c r="A56" s="200" t="s">
        <v>20</v>
      </c>
      <c r="B56" s="123" t="s">
        <v>13</v>
      </c>
      <c r="C56" s="814">
        <f>'KV_9.3.sz.mell'!C56</f>
        <v>0</v>
      </c>
      <c r="D56" s="1161"/>
      <c r="E56" s="821"/>
      <c r="F56" s="821"/>
      <c r="G56" s="821"/>
      <c r="H56" s="821"/>
      <c r="I56" s="821"/>
      <c r="J56" s="814">
        <f>D56+E56+F56+G56+H56+I56</f>
        <v>0</v>
      </c>
      <c r="K56" s="316">
        <f>C56+J56</f>
        <v>0</v>
      </c>
    </row>
    <row r="57" spans="1:11" ht="12.9" customHeight="1" thickBot="1" x14ac:dyDescent="0.3">
      <c r="A57" s="200" t="s">
        <v>21</v>
      </c>
      <c r="B57" s="242" t="s">
        <v>528</v>
      </c>
      <c r="C57" s="822">
        <f>'KV_9.3.sz.mell'!C57</f>
        <v>28764784</v>
      </c>
      <c r="D57" s="822">
        <f t="shared" ref="D57:J57" si="11">+D45+D51+D56</f>
        <v>2906186</v>
      </c>
      <c r="E57" s="822">
        <f t="shared" si="11"/>
        <v>0</v>
      </c>
      <c r="F57" s="822">
        <f t="shared" si="11"/>
        <v>0</v>
      </c>
      <c r="G57" s="822">
        <f t="shared" si="11"/>
        <v>0</v>
      </c>
      <c r="H57" s="822">
        <f t="shared" si="11"/>
        <v>0</v>
      </c>
      <c r="I57" s="822">
        <f t="shared" si="11"/>
        <v>0</v>
      </c>
      <c r="J57" s="822">
        <f t="shared" si="11"/>
        <v>2906186</v>
      </c>
      <c r="K57" s="364">
        <f>+K45+K51+K56</f>
        <v>31670970</v>
      </c>
    </row>
    <row r="58" spans="1:11" ht="14.1" customHeight="1" thickBot="1" x14ac:dyDescent="0.3">
      <c r="C58" s="823">
        <f>'KV_9.3.sz.mell'!C58</f>
        <v>0</v>
      </c>
      <c r="D58" s="823"/>
      <c r="E58" s="824"/>
      <c r="F58" s="824"/>
      <c r="G58" s="824"/>
      <c r="H58" s="824"/>
      <c r="I58" s="824"/>
      <c r="J58" s="824"/>
      <c r="K58" s="616">
        <f>K43-K57</f>
        <v>0</v>
      </c>
    </row>
    <row r="59" spans="1:11" ht="12.9" customHeight="1" thickBot="1" x14ac:dyDescent="0.3">
      <c r="A59" s="245" t="s">
        <v>518</v>
      </c>
      <c r="B59" s="246"/>
      <c r="C59" s="826">
        <f>'KV_9.3.sz.mell'!C59</f>
        <v>4</v>
      </c>
      <c r="D59" s="1162"/>
      <c r="E59" s="825"/>
      <c r="F59" s="825"/>
      <c r="G59" s="825"/>
      <c r="H59" s="825"/>
      <c r="I59" s="825"/>
      <c r="J59" s="826">
        <f>D59+E59+F59+G59+H59+I59</f>
        <v>0</v>
      </c>
      <c r="K59" s="827">
        <f>C59+J59</f>
        <v>4</v>
      </c>
    </row>
    <row r="60" spans="1:11" ht="12.9" customHeight="1" thickBot="1" x14ac:dyDescent="0.3">
      <c r="A60" s="245" t="s">
        <v>205</v>
      </c>
      <c r="B60" s="246"/>
      <c r="C60" s="826">
        <f>'KV_9.3.sz.mell'!C60</f>
        <v>0</v>
      </c>
      <c r="D60" s="1162"/>
      <c r="E60" s="825"/>
      <c r="F60" s="825"/>
      <c r="G60" s="825"/>
      <c r="H60" s="825"/>
      <c r="I60" s="825"/>
      <c r="J60" s="826">
        <f>D60+E60+F60+G60+H60+I60</f>
        <v>0</v>
      </c>
      <c r="K60" s="827">
        <f>C60+J60</f>
        <v>0</v>
      </c>
    </row>
  </sheetData>
  <sheetProtection sheet="1" formatCells="0"/>
  <mergeCells count="15"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>
    <tabColor theme="3"/>
  </sheetPr>
  <dimension ref="A1:K60"/>
  <sheetViews>
    <sheetView view="pageBreakPreview" topLeftCell="A18" zoomScale="90" zoomScaleNormal="100" zoomScaleSheetLayoutView="90" workbookViewId="0">
      <selection activeCell="D10" sqref="D10"/>
    </sheetView>
  </sheetViews>
  <sheetFormatPr defaultColWidth="9.33203125" defaultRowHeight="13.2" x14ac:dyDescent="0.25"/>
  <cols>
    <col min="1" max="1" width="13.77734375" style="243" customWidth="1"/>
    <col min="2" max="2" width="60.6640625" style="244" customWidth="1"/>
    <col min="3" max="3" width="15.77734375" style="244" customWidth="1"/>
    <col min="4" max="10" width="13.77734375" style="244" customWidth="1"/>
    <col min="11" max="11" width="15.77734375" style="244" customWidth="1"/>
    <col min="12" max="16384" width="9.33203125" style="244"/>
  </cols>
  <sheetData>
    <row r="1" spans="1:11" s="224" customFormat="1" ht="15.9" customHeight="1" thickBot="1" x14ac:dyDescent="0.3">
      <c r="A1" s="594"/>
      <c r="B1" s="595"/>
      <c r="C1" s="595"/>
      <c r="D1" s="595"/>
      <c r="E1" s="595"/>
      <c r="F1" s="595"/>
      <c r="G1" s="595"/>
      <c r="H1" s="595"/>
      <c r="I1" s="595"/>
      <c r="J1" s="595"/>
      <c r="K1" s="589" t="str">
        <f>CONCATENATE("5.3.1. melléklet ",RM_ALAPADATOK!A7," ",RM_ALAPADATOK!B7," ",RM_ALAPADATOK!C7," ",RM_ALAPADATOK!D7," ",RM_ALAPADATOK!E7," ",RM_ALAPADATOK!F7," ",RM_ALAPADATOK!G7," ",RM_ALAPADATOK!H7)</f>
        <v>5.3.1. melléklet a … / 2019 ( VI. ) önkormányzati rendelethez</v>
      </c>
    </row>
    <row r="2" spans="1:11" s="452" customFormat="1" ht="34.200000000000003" x14ac:dyDescent="0.25">
      <c r="A2" s="596" t="s">
        <v>203</v>
      </c>
      <c r="B2" s="1717" t="str">
        <f>CONCATENATE('RM_5.3.sz.mell'!B2:J2)</f>
        <v>Hercegkúti Konyha</v>
      </c>
      <c r="C2" s="1718"/>
      <c r="D2" s="1718"/>
      <c r="E2" s="1718"/>
      <c r="F2" s="1718"/>
      <c r="G2" s="1718"/>
      <c r="H2" s="1718"/>
      <c r="I2" s="1718"/>
      <c r="J2" s="1718"/>
      <c r="K2" s="617" t="s">
        <v>59</v>
      </c>
    </row>
    <row r="3" spans="1:11" s="452" customFormat="1" ht="23.1" customHeight="1" thickBot="1" x14ac:dyDescent="0.3">
      <c r="A3" s="618" t="s">
        <v>202</v>
      </c>
      <c r="B3" s="1719" t="str">
        <f>CONCATENATE('RM_5.1.1.sz.mell'!B3:J3)</f>
        <v>Kötelező feladtok bevételeinek, kiadásainak módosítása</v>
      </c>
      <c r="C3" s="1720"/>
      <c r="D3" s="1720"/>
      <c r="E3" s="1720"/>
      <c r="F3" s="1720"/>
      <c r="G3" s="1720"/>
      <c r="H3" s="1720"/>
      <c r="I3" s="1720"/>
      <c r="J3" s="1720"/>
      <c r="K3" s="785" t="s">
        <v>58</v>
      </c>
    </row>
    <row r="4" spans="1:11" s="452" customFormat="1" ht="12.9" customHeight="1" thickBot="1" x14ac:dyDescent="0.3">
      <c r="A4" s="786"/>
      <c r="B4" s="787"/>
      <c r="C4" s="788"/>
      <c r="D4" s="788"/>
      <c r="E4" s="788"/>
      <c r="F4" s="788"/>
      <c r="G4" s="788"/>
      <c r="H4" s="788"/>
      <c r="I4" s="788"/>
      <c r="J4" s="788"/>
      <c r="K4" s="789" t="s">
        <v>563</v>
      </c>
    </row>
    <row r="5" spans="1:11" s="453" customFormat="1" ht="14.1" customHeight="1" x14ac:dyDescent="0.25">
      <c r="A5" s="1721" t="s">
        <v>68</v>
      </c>
      <c r="B5" s="1705" t="s">
        <v>17</v>
      </c>
      <c r="C5" s="1705" t="s">
        <v>760</v>
      </c>
      <c r="D5" s="1705" t="str">
        <f>CONCATENATE('RM_5.1.sz.mell'!D5:I5)</f>
        <v>Módosítás</v>
      </c>
      <c r="E5" s="1705" t="str">
        <f>CONCATENATE('RM_5.1.sz.mell'!E5)</f>
        <v xml:space="preserve">… . sz. módosítás </v>
      </c>
      <c r="F5" s="1705" t="str">
        <f>CONCATENATE('RM_5.1.sz.mell'!F5)</f>
        <v xml:space="preserve">… . sz. módosítás </v>
      </c>
      <c r="G5" s="1705" t="str">
        <f>CONCATENATE('RM_5.1.sz.mell'!G5)</f>
        <v xml:space="preserve">… . sz. módosítás </v>
      </c>
      <c r="H5" s="1705" t="str">
        <f>CONCATENATE('RM_5.1.sz.mell'!H5)</f>
        <v xml:space="preserve">… . sz. módosítás </v>
      </c>
      <c r="I5" s="1705" t="str">
        <f>CONCATENATE('RM_5.1.sz.mell'!I5)</f>
        <v xml:space="preserve">… . sz. módosítás </v>
      </c>
      <c r="J5" s="1705" t="s">
        <v>761</v>
      </c>
      <c r="K5" s="1708" t="str">
        <f>CONCATENATE('RM_5.1.sz.mell'!K5)</f>
        <v>….számú módosítás utáni előirányzat</v>
      </c>
    </row>
    <row r="6" spans="1:11" ht="12.75" customHeight="1" x14ac:dyDescent="0.25">
      <c r="A6" s="1722"/>
      <c r="B6" s="1724"/>
      <c r="C6" s="1706"/>
      <c r="D6" s="1706"/>
      <c r="E6" s="1706"/>
      <c r="F6" s="1706"/>
      <c r="G6" s="1706"/>
      <c r="H6" s="1706"/>
      <c r="I6" s="1706"/>
      <c r="J6" s="1706"/>
      <c r="K6" s="1709"/>
    </row>
    <row r="7" spans="1:11" s="454" customFormat="1" ht="9.9" customHeight="1" thickBot="1" x14ac:dyDescent="0.3">
      <c r="A7" s="1723"/>
      <c r="B7" s="1725"/>
      <c r="C7" s="1707"/>
      <c r="D7" s="1707"/>
      <c r="E7" s="1707"/>
      <c r="F7" s="1707"/>
      <c r="G7" s="1707"/>
      <c r="H7" s="1707"/>
      <c r="I7" s="1707"/>
      <c r="J7" s="1707"/>
      <c r="K7" s="1710"/>
    </row>
    <row r="8" spans="1:11" s="791" customFormat="1" ht="10.5" customHeight="1" thickBot="1" x14ac:dyDescent="0.3">
      <c r="A8" s="607" t="s">
        <v>492</v>
      </c>
      <c r="B8" s="608" t="s">
        <v>493</v>
      </c>
      <c r="C8" s="608" t="s">
        <v>494</v>
      </c>
      <c r="D8" s="608" t="s">
        <v>496</v>
      </c>
      <c r="E8" s="608" t="s">
        <v>495</v>
      </c>
      <c r="F8" s="608" t="s">
        <v>746</v>
      </c>
      <c r="G8" s="608" t="s">
        <v>498</v>
      </c>
      <c r="H8" s="608" t="s">
        <v>499</v>
      </c>
      <c r="I8" s="608" t="s">
        <v>735</v>
      </c>
      <c r="J8" s="790" t="s">
        <v>736</v>
      </c>
      <c r="K8" s="765" t="s">
        <v>737</v>
      </c>
    </row>
    <row r="9" spans="1:11" s="791" customFormat="1" ht="10.5" customHeight="1" thickBot="1" x14ac:dyDescent="0.3">
      <c r="A9" s="1711" t="s">
        <v>55</v>
      </c>
      <c r="B9" s="1712"/>
      <c r="C9" s="1712"/>
      <c r="D9" s="1712"/>
      <c r="E9" s="1712"/>
      <c r="F9" s="1712"/>
      <c r="G9" s="1712"/>
      <c r="H9" s="1712"/>
      <c r="I9" s="1712"/>
      <c r="J9" s="1712"/>
      <c r="K9" s="1713"/>
    </row>
    <row r="10" spans="1:11" s="367" customFormat="1" ht="12" customHeight="1" thickBot="1" x14ac:dyDescent="0.3">
      <c r="A10" s="192" t="s">
        <v>18</v>
      </c>
      <c r="B10" s="233" t="s">
        <v>519</v>
      </c>
      <c r="C10" s="311">
        <f>'KV_9.3.1.sz.mell'!C8</f>
        <v>11324420</v>
      </c>
      <c r="D10" s="311">
        <f t="shared" ref="D10:K10" si="0">SUM(D11:D21)</f>
        <v>2761016</v>
      </c>
      <c r="E10" s="311">
        <f t="shared" si="0"/>
        <v>0</v>
      </c>
      <c r="F10" s="311">
        <f t="shared" si="0"/>
        <v>0</v>
      </c>
      <c r="G10" s="311">
        <f t="shared" si="0"/>
        <v>0</v>
      </c>
      <c r="H10" s="311">
        <f t="shared" si="0"/>
        <v>0</v>
      </c>
      <c r="I10" s="311">
        <f t="shared" si="0"/>
        <v>0</v>
      </c>
      <c r="J10" s="311">
        <f t="shared" si="0"/>
        <v>2761016</v>
      </c>
      <c r="K10" s="311">
        <f t="shared" si="0"/>
        <v>14085436</v>
      </c>
    </row>
    <row r="11" spans="1:11" s="367" customFormat="1" ht="12" customHeight="1" x14ac:dyDescent="0.25">
      <c r="A11" s="447" t="s">
        <v>97</v>
      </c>
      <c r="B11" s="10" t="s">
        <v>276</v>
      </c>
      <c r="C11" s="696">
        <f>'KV_9.3.1.sz.mell'!C9</f>
        <v>0</v>
      </c>
      <c r="D11" s="494">
        <f>'RM_5.3.sz.mell'!D11</f>
        <v>91925</v>
      </c>
      <c r="E11" s="792"/>
      <c r="F11" s="792"/>
      <c r="G11" s="792"/>
      <c r="H11" s="792"/>
      <c r="I11" s="792"/>
      <c r="J11" s="793">
        <f>D11+E11+F11+G11+H11+I11</f>
        <v>91925</v>
      </c>
      <c r="K11" s="794">
        <f>C11+J11</f>
        <v>91925</v>
      </c>
    </row>
    <row r="12" spans="1:11" s="367" customFormat="1" ht="12" customHeight="1" x14ac:dyDescent="0.25">
      <c r="A12" s="448" t="s">
        <v>98</v>
      </c>
      <c r="B12" s="8" t="s">
        <v>277</v>
      </c>
      <c r="C12" s="698">
        <f>'KV_9.3.1.sz.mell'!C10</f>
        <v>2422900</v>
      </c>
      <c r="D12" s="396">
        <f>'RM_5.3.sz.mell'!D12</f>
        <v>827382</v>
      </c>
      <c r="E12" s="795"/>
      <c r="F12" s="795"/>
      <c r="G12" s="795"/>
      <c r="H12" s="795"/>
      <c r="I12" s="795"/>
      <c r="J12" s="796">
        <f t="shared" ref="J12:J21" si="1">D12+E12+F12+G12+H12+I12</f>
        <v>827382</v>
      </c>
      <c r="K12" s="794">
        <f t="shared" ref="K12:K21" si="2">C12+J12</f>
        <v>3250282</v>
      </c>
    </row>
    <row r="13" spans="1:11" s="367" customFormat="1" ht="12" customHeight="1" x14ac:dyDescent="0.25">
      <c r="A13" s="448" t="s">
        <v>99</v>
      </c>
      <c r="B13" s="8" t="s">
        <v>278</v>
      </c>
      <c r="C13" s="698">
        <f>'KV_9.3.1.sz.mell'!C11</f>
        <v>0</v>
      </c>
      <c r="D13" s="396">
        <f>'RM_5.3.sz.mell'!D13</f>
        <v>0</v>
      </c>
      <c r="E13" s="795"/>
      <c r="F13" s="795"/>
      <c r="G13" s="795"/>
      <c r="H13" s="795"/>
      <c r="I13" s="795"/>
      <c r="J13" s="796">
        <f t="shared" si="1"/>
        <v>0</v>
      </c>
      <c r="K13" s="794">
        <f t="shared" si="2"/>
        <v>0</v>
      </c>
    </row>
    <row r="14" spans="1:11" s="367" customFormat="1" ht="12" customHeight="1" x14ac:dyDescent="0.25">
      <c r="A14" s="448" t="s">
        <v>100</v>
      </c>
      <c r="B14" s="8" t="s">
        <v>279</v>
      </c>
      <c r="C14" s="698">
        <f>'KV_9.3.1.sz.mell'!C12</f>
        <v>0</v>
      </c>
      <c r="D14" s="396">
        <f>'RM_5.3.sz.mell'!D14</f>
        <v>0</v>
      </c>
      <c r="E14" s="795"/>
      <c r="F14" s="795"/>
      <c r="G14" s="795"/>
      <c r="H14" s="795"/>
      <c r="I14" s="795"/>
      <c r="J14" s="796">
        <f t="shared" si="1"/>
        <v>0</v>
      </c>
      <c r="K14" s="794">
        <f t="shared" si="2"/>
        <v>0</v>
      </c>
    </row>
    <row r="15" spans="1:11" s="367" customFormat="1" ht="12" customHeight="1" x14ac:dyDescent="0.25">
      <c r="A15" s="448" t="s">
        <v>147</v>
      </c>
      <c r="B15" s="8" t="s">
        <v>280</v>
      </c>
      <c r="C15" s="698">
        <f>'KV_9.3.1.sz.mell'!C13</f>
        <v>6506544</v>
      </c>
      <c r="D15" s="396">
        <f>'RM_5.3.sz.mell'!D15</f>
        <v>1195394</v>
      </c>
      <c r="E15" s="795"/>
      <c r="F15" s="795"/>
      <c r="G15" s="795"/>
      <c r="H15" s="795"/>
      <c r="I15" s="795"/>
      <c r="J15" s="796">
        <f t="shared" si="1"/>
        <v>1195394</v>
      </c>
      <c r="K15" s="794">
        <f t="shared" si="2"/>
        <v>7701938</v>
      </c>
    </row>
    <row r="16" spans="1:11" s="367" customFormat="1" ht="12" customHeight="1" x14ac:dyDescent="0.25">
      <c r="A16" s="448" t="s">
        <v>101</v>
      </c>
      <c r="B16" s="8" t="s">
        <v>398</v>
      </c>
      <c r="C16" s="698">
        <f>'KV_9.3.1.sz.mell'!C14</f>
        <v>2394976</v>
      </c>
      <c r="D16" s="396">
        <f>'RM_5.3.sz.mell'!D16</f>
        <v>566874</v>
      </c>
      <c r="E16" s="795"/>
      <c r="F16" s="795"/>
      <c r="G16" s="795"/>
      <c r="H16" s="795"/>
      <c r="I16" s="795"/>
      <c r="J16" s="796">
        <f t="shared" si="1"/>
        <v>566874</v>
      </c>
      <c r="K16" s="794">
        <f t="shared" si="2"/>
        <v>2961850</v>
      </c>
    </row>
    <row r="17" spans="1:11" s="367" customFormat="1" ht="12" customHeight="1" x14ac:dyDescent="0.25">
      <c r="A17" s="448" t="s">
        <v>102</v>
      </c>
      <c r="B17" s="7" t="s">
        <v>399</v>
      </c>
      <c r="C17" s="698">
        <f>'KV_9.3.1.sz.mell'!C15</f>
        <v>0</v>
      </c>
      <c r="D17" s="396">
        <f>'RM_5.3.sz.mell'!D17</f>
        <v>76000</v>
      </c>
      <c r="E17" s="795"/>
      <c r="F17" s="795"/>
      <c r="G17" s="795"/>
      <c r="H17" s="795"/>
      <c r="I17" s="795"/>
      <c r="J17" s="796">
        <f t="shared" si="1"/>
        <v>76000</v>
      </c>
      <c r="K17" s="794">
        <f t="shared" si="2"/>
        <v>76000</v>
      </c>
    </row>
    <row r="18" spans="1:11" s="367" customFormat="1" ht="12" customHeight="1" x14ac:dyDescent="0.25">
      <c r="A18" s="448" t="s">
        <v>112</v>
      </c>
      <c r="B18" s="8" t="s">
        <v>283</v>
      </c>
      <c r="C18" s="698">
        <f>'KV_9.3.1.sz.mell'!C16</f>
        <v>0</v>
      </c>
      <c r="D18" s="396">
        <f>'RM_5.3.sz.mell'!D18</f>
        <v>0</v>
      </c>
      <c r="E18" s="795"/>
      <c r="F18" s="795"/>
      <c r="G18" s="795"/>
      <c r="H18" s="795"/>
      <c r="I18" s="795"/>
      <c r="J18" s="796">
        <f t="shared" si="1"/>
        <v>0</v>
      </c>
      <c r="K18" s="794">
        <f t="shared" si="2"/>
        <v>0</v>
      </c>
    </row>
    <row r="19" spans="1:11" s="455" customFormat="1" ht="12" customHeight="1" x14ac:dyDescent="0.25">
      <c r="A19" s="448" t="s">
        <v>113</v>
      </c>
      <c r="B19" s="8" t="s">
        <v>284</v>
      </c>
      <c r="C19" s="698">
        <f>'KV_9.3.1.sz.mell'!C17</f>
        <v>0</v>
      </c>
      <c r="D19" s="396">
        <f>'RM_5.3.sz.mell'!D19</f>
        <v>0</v>
      </c>
      <c r="E19" s="795"/>
      <c r="F19" s="795"/>
      <c r="G19" s="795"/>
      <c r="H19" s="795"/>
      <c r="I19" s="795"/>
      <c r="J19" s="796">
        <f t="shared" si="1"/>
        <v>0</v>
      </c>
      <c r="K19" s="794">
        <f t="shared" si="2"/>
        <v>0</v>
      </c>
    </row>
    <row r="20" spans="1:11" s="455" customFormat="1" ht="12" customHeight="1" x14ac:dyDescent="0.25">
      <c r="A20" s="448" t="s">
        <v>114</v>
      </c>
      <c r="B20" s="8" t="s">
        <v>435</v>
      </c>
      <c r="C20" s="698">
        <f>'KV_9.3.1.sz.mell'!C18</f>
        <v>0</v>
      </c>
      <c r="D20" s="396">
        <f>'RM_5.3.sz.mell'!D20</f>
        <v>0</v>
      </c>
      <c r="E20" s="795"/>
      <c r="F20" s="795"/>
      <c r="G20" s="795"/>
      <c r="H20" s="795"/>
      <c r="I20" s="795"/>
      <c r="J20" s="796">
        <f t="shared" si="1"/>
        <v>0</v>
      </c>
      <c r="K20" s="794">
        <f t="shared" si="2"/>
        <v>0</v>
      </c>
    </row>
    <row r="21" spans="1:11" s="455" customFormat="1" ht="12" customHeight="1" thickBot="1" x14ac:dyDescent="0.3">
      <c r="A21" s="797" t="s">
        <v>115</v>
      </c>
      <c r="B21" s="7" t="s">
        <v>285</v>
      </c>
      <c r="C21" s="700">
        <f>'KV_9.3.1.sz.mell'!C19</f>
        <v>0</v>
      </c>
      <c r="D21" s="398">
        <f>'RM_5.3.sz.mell'!D21</f>
        <v>3441</v>
      </c>
      <c r="E21" s="798"/>
      <c r="F21" s="798"/>
      <c r="G21" s="798"/>
      <c r="H21" s="798"/>
      <c r="I21" s="798"/>
      <c r="J21" s="799">
        <f t="shared" si="1"/>
        <v>3441</v>
      </c>
      <c r="K21" s="794">
        <f t="shared" si="2"/>
        <v>3441</v>
      </c>
    </row>
    <row r="22" spans="1:11" s="367" customFormat="1" ht="12" customHeight="1" thickBot="1" x14ac:dyDescent="0.3">
      <c r="A22" s="192" t="s">
        <v>19</v>
      </c>
      <c r="B22" s="233" t="s">
        <v>400</v>
      </c>
      <c r="C22" s="311">
        <f>'KV_9.3.1.sz.mell'!C20</f>
        <v>0</v>
      </c>
      <c r="D22" s="311">
        <f t="shared" ref="D22:J22" si="3">SUM(D23:D25)</f>
        <v>0</v>
      </c>
      <c r="E22" s="311">
        <f t="shared" si="3"/>
        <v>0</v>
      </c>
      <c r="F22" s="311">
        <f t="shared" si="3"/>
        <v>0</v>
      </c>
      <c r="G22" s="311">
        <f t="shared" si="3"/>
        <v>0</v>
      </c>
      <c r="H22" s="311">
        <f t="shared" si="3"/>
        <v>0</v>
      </c>
      <c r="I22" s="311">
        <f t="shared" si="3"/>
        <v>0</v>
      </c>
      <c r="J22" s="311">
        <f t="shared" si="3"/>
        <v>0</v>
      </c>
      <c r="K22" s="360">
        <f>SUM(K23:K25)</f>
        <v>0</v>
      </c>
    </row>
    <row r="23" spans="1:11" s="455" customFormat="1" ht="12" customHeight="1" x14ac:dyDescent="0.25">
      <c r="A23" s="449" t="s">
        <v>103</v>
      </c>
      <c r="B23" s="9" t="s">
        <v>257</v>
      </c>
      <c r="C23" s="680">
        <f>'KV_9.3.1.sz.mell'!C21</f>
        <v>0</v>
      </c>
      <c r="D23" s="398">
        <f>'RM_5.3.sz.mell'!D23</f>
        <v>0</v>
      </c>
      <c r="E23" s="800"/>
      <c r="F23" s="800"/>
      <c r="G23" s="800"/>
      <c r="H23" s="800"/>
      <c r="I23" s="800"/>
      <c r="J23" s="801">
        <f>D23+E23+F23+G23+H23+I23</f>
        <v>0</v>
      </c>
      <c r="K23" s="794">
        <f>C23+J23</f>
        <v>0</v>
      </c>
    </row>
    <row r="24" spans="1:11" s="455" customFormat="1" ht="12" customHeight="1" x14ac:dyDescent="0.25">
      <c r="A24" s="448" t="s">
        <v>104</v>
      </c>
      <c r="B24" s="8" t="s">
        <v>401</v>
      </c>
      <c r="C24" s="698">
        <f>'KV_9.3.1.sz.mell'!C22</f>
        <v>0</v>
      </c>
      <c r="D24" s="398">
        <f>'RM_5.3.sz.mell'!D24</f>
        <v>0</v>
      </c>
      <c r="E24" s="795"/>
      <c r="F24" s="795"/>
      <c r="G24" s="795"/>
      <c r="H24" s="795"/>
      <c r="I24" s="795"/>
      <c r="J24" s="796">
        <f>D24+E24+F24+G24+H24+I24</f>
        <v>0</v>
      </c>
      <c r="K24" s="802">
        <f>C24+J24</f>
        <v>0</v>
      </c>
    </row>
    <row r="25" spans="1:11" s="455" customFormat="1" ht="12" customHeight="1" x14ac:dyDescent="0.25">
      <c r="A25" s="448" t="s">
        <v>105</v>
      </c>
      <c r="B25" s="8" t="s">
        <v>402</v>
      </c>
      <c r="C25" s="698">
        <f>'KV_9.3.1.sz.mell'!C23</f>
        <v>0</v>
      </c>
      <c r="D25" s="398">
        <f>'RM_5.3.sz.mell'!D25</f>
        <v>0</v>
      </c>
      <c r="E25" s="795"/>
      <c r="F25" s="795"/>
      <c r="G25" s="795"/>
      <c r="H25" s="795"/>
      <c r="I25" s="795"/>
      <c r="J25" s="796">
        <f>D25+E25+F25+G25+H25+I25</f>
        <v>0</v>
      </c>
      <c r="K25" s="802">
        <f>C25+J25</f>
        <v>0</v>
      </c>
    </row>
    <row r="26" spans="1:11" s="455" customFormat="1" ht="12" customHeight="1" thickBot="1" x14ac:dyDescent="0.3">
      <c r="A26" s="448" t="s">
        <v>106</v>
      </c>
      <c r="B26" s="12" t="s">
        <v>520</v>
      </c>
      <c r="C26" s="700">
        <f>'KV_9.3.1.sz.mell'!C24</f>
        <v>0</v>
      </c>
      <c r="D26" s="398">
        <f>'RM_5.3.sz.mell'!D26</f>
        <v>0</v>
      </c>
      <c r="E26" s="798"/>
      <c r="F26" s="798"/>
      <c r="G26" s="798"/>
      <c r="H26" s="798"/>
      <c r="I26" s="798"/>
      <c r="J26" s="803">
        <f>D26+E26+F26+G26+H26+I26</f>
        <v>0</v>
      </c>
      <c r="K26" s="804">
        <f>C26+J26</f>
        <v>0</v>
      </c>
    </row>
    <row r="27" spans="1:11" s="455" customFormat="1" ht="12" customHeight="1" thickBot="1" x14ac:dyDescent="0.3">
      <c r="A27" s="200" t="s">
        <v>20</v>
      </c>
      <c r="B27" s="123" t="s">
        <v>173</v>
      </c>
      <c r="C27" s="402">
        <f>'KV_9.3.1.sz.mell'!C25</f>
        <v>0</v>
      </c>
      <c r="D27" s="506"/>
      <c r="E27" s="805"/>
      <c r="F27" s="805"/>
      <c r="G27" s="805"/>
      <c r="H27" s="805"/>
      <c r="I27" s="805"/>
      <c r="J27" s="803">
        <f>D27+E27+F27+G27+H27+I27</f>
        <v>0</v>
      </c>
      <c r="K27" s="316">
        <f>C27+J27</f>
        <v>0</v>
      </c>
    </row>
    <row r="28" spans="1:11" s="455" customFormat="1" ht="12" customHeight="1" thickBot="1" x14ac:dyDescent="0.3">
      <c r="A28" s="200" t="s">
        <v>21</v>
      </c>
      <c r="B28" s="123" t="s">
        <v>521</v>
      </c>
      <c r="C28" s="311">
        <f>'KV_9.3.1.sz.mell'!C26</f>
        <v>0</v>
      </c>
      <c r="D28" s="311">
        <f t="shared" ref="D28:K28" si="4">D29+D30</f>
        <v>0</v>
      </c>
      <c r="E28" s="311">
        <f t="shared" si="4"/>
        <v>0</v>
      </c>
      <c r="F28" s="311">
        <f t="shared" si="4"/>
        <v>0</v>
      </c>
      <c r="G28" s="311">
        <f t="shared" si="4"/>
        <v>0</v>
      </c>
      <c r="H28" s="311">
        <f t="shared" si="4"/>
        <v>0</v>
      </c>
      <c r="I28" s="311">
        <f t="shared" si="4"/>
        <v>0</v>
      </c>
      <c r="J28" s="311">
        <f t="shared" si="4"/>
        <v>0</v>
      </c>
      <c r="K28" s="360">
        <f t="shared" si="4"/>
        <v>0</v>
      </c>
    </row>
    <row r="29" spans="1:11" s="455" customFormat="1" ht="12" customHeight="1" x14ac:dyDescent="0.25">
      <c r="A29" s="449" t="s">
        <v>267</v>
      </c>
      <c r="B29" s="450" t="s">
        <v>401</v>
      </c>
      <c r="C29" s="691">
        <f>'KV_9.3.1.sz.mell'!C27</f>
        <v>0</v>
      </c>
      <c r="D29" s="398">
        <f>'RM_5.3.sz.mell'!D29</f>
        <v>0</v>
      </c>
      <c r="E29" s="808"/>
      <c r="F29" s="808"/>
      <c r="G29" s="808"/>
      <c r="H29" s="808"/>
      <c r="I29" s="808"/>
      <c r="J29" s="801">
        <f>D29+E29+F29+G29+H29+I29</f>
        <v>0</v>
      </c>
      <c r="K29" s="794">
        <f>C29+J29</f>
        <v>0</v>
      </c>
    </row>
    <row r="30" spans="1:11" s="455" customFormat="1" ht="12" customHeight="1" x14ac:dyDescent="0.25">
      <c r="A30" s="449" t="s">
        <v>268</v>
      </c>
      <c r="B30" s="451" t="s">
        <v>404</v>
      </c>
      <c r="C30" s="691">
        <f>'KV_9.3.1.sz.mell'!C28</f>
        <v>0</v>
      </c>
      <c r="D30" s="398">
        <f>'RM_5.3.sz.mell'!D30</f>
        <v>0</v>
      </c>
      <c r="E30" s="808"/>
      <c r="F30" s="808"/>
      <c r="G30" s="808"/>
      <c r="H30" s="808"/>
      <c r="I30" s="808"/>
      <c r="J30" s="801">
        <f>D30+E30+F30+G30+H30+I30</f>
        <v>0</v>
      </c>
      <c r="K30" s="794">
        <f>C30+J30</f>
        <v>0</v>
      </c>
    </row>
    <row r="31" spans="1:11" s="455" customFormat="1" ht="12" customHeight="1" thickBot="1" x14ac:dyDescent="0.3">
      <c r="A31" s="448" t="s">
        <v>269</v>
      </c>
      <c r="B31" s="809" t="s">
        <v>522</v>
      </c>
      <c r="C31" s="771">
        <f>'KV_9.3.1.sz.mell'!C29</f>
        <v>0</v>
      </c>
      <c r="D31" s="398">
        <f>'RM_5.3.sz.mell'!D31</f>
        <v>0</v>
      </c>
      <c r="E31" s="810"/>
      <c r="F31" s="810"/>
      <c r="G31" s="810"/>
      <c r="H31" s="810"/>
      <c r="I31" s="810"/>
      <c r="J31" s="801">
        <f>D31+E31+F31+G31+H31+I31</f>
        <v>0</v>
      </c>
      <c r="K31" s="794">
        <f>C31+J31</f>
        <v>0</v>
      </c>
    </row>
    <row r="32" spans="1:11" s="455" customFormat="1" ht="12" customHeight="1" thickBot="1" x14ac:dyDescent="0.3">
      <c r="A32" s="200" t="s">
        <v>22</v>
      </c>
      <c r="B32" s="123" t="s">
        <v>405</v>
      </c>
      <c r="C32" s="311">
        <f>'KV_9.3.1.sz.mell'!C30</f>
        <v>0</v>
      </c>
      <c r="D32" s="311">
        <f t="shared" ref="D32:J32" si="5">+D33+D34+D35</f>
        <v>0</v>
      </c>
      <c r="E32" s="311">
        <f t="shared" si="5"/>
        <v>0</v>
      </c>
      <c r="F32" s="311">
        <f t="shared" si="5"/>
        <v>0</v>
      </c>
      <c r="G32" s="311">
        <f t="shared" si="5"/>
        <v>0</v>
      </c>
      <c r="H32" s="311">
        <f t="shared" si="5"/>
        <v>0</v>
      </c>
      <c r="I32" s="311">
        <f t="shared" si="5"/>
        <v>0</v>
      </c>
      <c r="J32" s="311">
        <f t="shared" si="5"/>
        <v>0</v>
      </c>
      <c r="K32" s="360">
        <f>+K33+K34+K35</f>
        <v>0</v>
      </c>
    </row>
    <row r="33" spans="1:11" s="455" customFormat="1" ht="12" customHeight="1" x14ac:dyDescent="0.25">
      <c r="A33" s="449" t="s">
        <v>90</v>
      </c>
      <c r="B33" s="450" t="s">
        <v>290</v>
      </c>
      <c r="C33" s="684">
        <f>'KV_9.3.1.sz.mell'!C31</f>
        <v>0</v>
      </c>
      <c r="D33" s="398">
        <f>'RM_5.3.sz.mell'!D33</f>
        <v>0</v>
      </c>
      <c r="E33" s="807"/>
      <c r="F33" s="807"/>
      <c r="G33" s="807"/>
      <c r="H33" s="807"/>
      <c r="I33" s="807"/>
      <c r="J33" s="801">
        <f>D33+E33+F33+G33+H33+I33</f>
        <v>0</v>
      </c>
      <c r="K33" s="794">
        <f>C33+J33</f>
        <v>0</v>
      </c>
    </row>
    <row r="34" spans="1:11" s="455" customFormat="1" ht="12" customHeight="1" x14ac:dyDescent="0.25">
      <c r="A34" s="449" t="s">
        <v>91</v>
      </c>
      <c r="B34" s="451" t="s">
        <v>291</v>
      </c>
      <c r="C34" s="691">
        <f>'KV_9.3.1.sz.mell'!C32</f>
        <v>0</v>
      </c>
      <c r="D34" s="398">
        <f>'RM_5.3.sz.mell'!D34</f>
        <v>0</v>
      </c>
      <c r="E34" s="808"/>
      <c r="F34" s="808"/>
      <c r="G34" s="808"/>
      <c r="H34" s="808"/>
      <c r="I34" s="808"/>
      <c r="J34" s="801">
        <f>D34+E34+F34+G34+H34+I34</f>
        <v>0</v>
      </c>
      <c r="K34" s="794">
        <f>C34+J34</f>
        <v>0</v>
      </c>
    </row>
    <row r="35" spans="1:11" s="455" customFormat="1" ht="12" customHeight="1" thickBot="1" x14ac:dyDescent="0.3">
      <c r="A35" s="448" t="s">
        <v>92</v>
      </c>
      <c r="B35" s="809" t="s">
        <v>292</v>
      </c>
      <c r="C35" s="771">
        <f>'KV_9.3.1.sz.mell'!C33</f>
        <v>0</v>
      </c>
      <c r="D35" s="398">
        <f>'RM_5.3.sz.mell'!D35</f>
        <v>0</v>
      </c>
      <c r="E35" s="810"/>
      <c r="F35" s="810"/>
      <c r="G35" s="810"/>
      <c r="H35" s="810"/>
      <c r="I35" s="810"/>
      <c r="J35" s="801">
        <f>D35+E35+F35+G35+H35+I35</f>
        <v>0</v>
      </c>
      <c r="K35" s="811">
        <f>C35+J35</f>
        <v>0</v>
      </c>
    </row>
    <row r="36" spans="1:11" s="367" customFormat="1" ht="12" customHeight="1" thickBot="1" x14ac:dyDescent="0.3">
      <c r="A36" s="200" t="s">
        <v>23</v>
      </c>
      <c r="B36" s="123" t="s">
        <v>375</v>
      </c>
      <c r="C36" s="402">
        <f>'KV_9.3.1.sz.mell'!C34</f>
        <v>0</v>
      </c>
      <c r="D36" s="506"/>
      <c r="E36" s="805"/>
      <c r="F36" s="805"/>
      <c r="G36" s="805"/>
      <c r="H36" s="805"/>
      <c r="I36" s="805"/>
      <c r="J36" s="311">
        <f>D36+E36+F36+G36+H36+I36</f>
        <v>0</v>
      </c>
      <c r="K36" s="316">
        <f>C36+J36</f>
        <v>0</v>
      </c>
    </row>
    <row r="37" spans="1:11" s="367" customFormat="1" ht="12" customHeight="1" thickBot="1" x14ac:dyDescent="0.3">
      <c r="A37" s="200" t="s">
        <v>24</v>
      </c>
      <c r="B37" s="123" t="s">
        <v>406</v>
      </c>
      <c r="C37" s="402">
        <f>'KV_9.3.1.sz.mell'!C35</f>
        <v>0</v>
      </c>
      <c r="D37" s="506"/>
      <c r="E37" s="805"/>
      <c r="F37" s="805"/>
      <c r="G37" s="805"/>
      <c r="H37" s="805"/>
      <c r="I37" s="805"/>
      <c r="J37" s="812">
        <f>D37+E37+F37+G37+H37+I37</f>
        <v>0</v>
      </c>
      <c r="K37" s="794">
        <f>C37+J37</f>
        <v>0</v>
      </c>
    </row>
    <row r="38" spans="1:11" s="367" customFormat="1" ht="12" customHeight="1" thickBot="1" x14ac:dyDescent="0.3">
      <c r="A38" s="192" t="s">
        <v>25</v>
      </c>
      <c r="B38" s="123" t="s">
        <v>407</v>
      </c>
      <c r="C38" s="311">
        <f>'KV_9.3.1.sz.mell'!C36</f>
        <v>11324420</v>
      </c>
      <c r="D38" s="311">
        <f t="shared" ref="D38:K38" si="6">+D10+D22+D27+D28+D32+D36+D37</f>
        <v>2761016</v>
      </c>
      <c r="E38" s="311">
        <f t="shared" si="6"/>
        <v>0</v>
      </c>
      <c r="F38" s="311">
        <f t="shared" si="6"/>
        <v>0</v>
      </c>
      <c r="G38" s="311">
        <f t="shared" si="6"/>
        <v>0</v>
      </c>
      <c r="H38" s="311">
        <f t="shared" si="6"/>
        <v>0</v>
      </c>
      <c r="I38" s="311">
        <f t="shared" si="6"/>
        <v>0</v>
      </c>
      <c r="J38" s="311">
        <f t="shared" si="6"/>
        <v>2761016</v>
      </c>
      <c r="K38" s="360">
        <f t="shared" si="6"/>
        <v>14085436</v>
      </c>
    </row>
    <row r="39" spans="1:11" s="367" customFormat="1" ht="12" customHeight="1" thickBot="1" x14ac:dyDescent="0.3">
      <c r="A39" s="234" t="s">
        <v>26</v>
      </c>
      <c r="B39" s="123" t="s">
        <v>408</v>
      </c>
      <c r="C39" s="311">
        <f>'KV_9.3.1.sz.mell'!C37</f>
        <v>17440364</v>
      </c>
      <c r="D39" s="311">
        <f t="shared" ref="D39:J39" si="7">+D40+D41+D42</f>
        <v>145170</v>
      </c>
      <c r="E39" s="311">
        <f t="shared" si="7"/>
        <v>0</v>
      </c>
      <c r="F39" s="311">
        <f t="shared" si="7"/>
        <v>0</v>
      </c>
      <c r="G39" s="311">
        <f t="shared" si="7"/>
        <v>0</v>
      </c>
      <c r="H39" s="311">
        <f t="shared" si="7"/>
        <v>0</v>
      </c>
      <c r="I39" s="311">
        <f t="shared" si="7"/>
        <v>0</v>
      </c>
      <c r="J39" s="311">
        <f t="shared" si="7"/>
        <v>145170</v>
      </c>
      <c r="K39" s="360">
        <f>+K40+K41+K42</f>
        <v>17585534</v>
      </c>
    </row>
    <row r="40" spans="1:11" s="367" customFormat="1" ht="12" customHeight="1" x14ac:dyDescent="0.25">
      <c r="A40" s="449" t="s">
        <v>409</v>
      </c>
      <c r="B40" s="450" t="s">
        <v>235</v>
      </c>
      <c r="C40" s="684">
        <f>'KV_9.3.1.sz.mell'!C38</f>
        <v>60200</v>
      </c>
      <c r="D40" s="398">
        <f>'RM_5.3.sz.mell'!D40</f>
        <v>0</v>
      </c>
      <c r="E40" s="807"/>
      <c r="F40" s="807"/>
      <c r="G40" s="807"/>
      <c r="H40" s="807"/>
      <c r="I40" s="807"/>
      <c r="J40" s="801">
        <f>D40+E40+F40+G40+H40+I40</f>
        <v>0</v>
      </c>
      <c r="K40" s="794">
        <f>C40+J40</f>
        <v>60200</v>
      </c>
    </row>
    <row r="41" spans="1:11" s="367" customFormat="1" ht="12" customHeight="1" x14ac:dyDescent="0.25">
      <c r="A41" s="449" t="s">
        <v>410</v>
      </c>
      <c r="B41" s="451" t="s">
        <v>2</v>
      </c>
      <c r="C41" s="691">
        <f>'KV_9.3.1.sz.mell'!C39</f>
        <v>0</v>
      </c>
      <c r="D41" s="398">
        <f>'RM_5.3.sz.mell'!D41</f>
        <v>0</v>
      </c>
      <c r="E41" s="808"/>
      <c r="F41" s="808"/>
      <c r="G41" s="808"/>
      <c r="H41" s="808"/>
      <c r="I41" s="808"/>
      <c r="J41" s="801">
        <f>D41+E41+F41+G41+H41+I41</f>
        <v>0</v>
      </c>
      <c r="K41" s="802">
        <f>C41+J41</f>
        <v>0</v>
      </c>
    </row>
    <row r="42" spans="1:11" s="455" customFormat="1" ht="12" customHeight="1" thickBot="1" x14ac:dyDescent="0.3">
      <c r="A42" s="448" t="s">
        <v>411</v>
      </c>
      <c r="B42" s="139" t="s">
        <v>412</v>
      </c>
      <c r="C42" s="688">
        <f>'KV_9.3.1.sz.mell'!C40</f>
        <v>17380164</v>
      </c>
      <c r="D42" s="398">
        <f>'RM_5.3.sz.mell'!D42</f>
        <v>145170</v>
      </c>
      <c r="E42" s="813"/>
      <c r="F42" s="813"/>
      <c r="G42" s="813"/>
      <c r="H42" s="813"/>
      <c r="I42" s="813"/>
      <c r="J42" s="801">
        <f>D42+E42+F42+G42+H42+I42</f>
        <v>145170</v>
      </c>
      <c r="K42" s="804">
        <f>C42+J42</f>
        <v>17525334</v>
      </c>
    </row>
    <row r="43" spans="1:11" s="455" customFormat="1" ht="12.9" customHeight="1" thickBot="1" x14ac:dyDescent="0.25">
      <c r="A43" s="234" t="s">
        <v>27</v>
      </c>
      <c r="B43" s="235" t="s">
        <v>413</v>
      </c>
      <c r="C43" s="311">
        <f>'KV_9.3.1.sz.mell'!C41</f>
        <v>28764784</v>
      </c>
      <c r="D43" s="311">
        <f t="shared" ref="D43:J43" si="8">+D38+D39</f>
        <v>2906186</v>
      </c>
      <c r="E43" s="311">
        <f t="shared" si="8"/>
        <v>0</v>
      </c>
      <c r="F43" s="311">
        <f t="shared" si="8"/>
        <v>0</v>
      </c>
      <c r="G43" s="311">
        <f t="shared" si="8"/>
        <v>0</v>
      </c>
      <c r="H43" s="311">
        <f t="shared" si="8"/>
        <v>0</v>
      </c>
      <c r="I43" s="311">
        <f t="shared" si="8"/>
        <v>0</v>
      </c>
      <c r="J43" s="311">
        <f t="shared" si="8"/>
        <v>2906186</v>
      </c>
      <c r="K43" s="360">
        <f>+K38+K39</f>
        <v>31670970</v>
      </c>
    </row>
    <row r="44" spans="1:11" s="454" customFormat="1" ht="14.1" customHeight="1" thickBot="1" x14ac:dyDescent="0.3">
      <c r="A44" s="1714" t="s">
        <v>56</v>
      </c>
      <c r="B44" s="1715"/>
      <c r="C44" s="1715"/>
      <c r="D44" s="1715"/>
      <c r="E44" s="1715"/>
      <c r="F44" s="1715"/>
      <c r="G44" s="1715"/>
      <c r="H44" s="1715"/>
      <c r="I44" s="1715"/>
      <c r="J44" s="1715"/>
      <c r="K44" s="1716"/>
    </row>
    <row r="45" spans="1:11" s="456" customFormat="1" ht="12" customHeight="1" thickBot="1" x14ac:dyDescent="0.3">
      <c r="A45" s="200" t="s">
        <v>18</v>
      </c>
      <c r="B45" s="123" t="s">
        <v>414</v>
      </c>
      <c r="C45" s="814">
        <f>'KV_9.3.1.sz.mell'!C45</f>
        <v>28764784</v>
      </c>
      <c r="D45" s="814">
        <f t="shared" ref="D45:J45" si="9">SUM(D46:D50)</f>
        <v>2906186</v>
      </c>
      <c r="E45" s="814">
        <f t="shared" si="9"/>
        <v>0</v>
      </c>
      <c r="F45" s="814">
        <f t="shared" si="9"/>
        <v>0</v>
      </c>
      <c r="G45" s="814">
        <f t="shared" si="9"/>
        <v>0</v>
      </c>
      <c r="H45" s="814">
        <f t="shared" si="9"/>
        <v>0</v>
      </c>
      <c r="I45" s="814">
        <f t="shared" si="9"/>
        <v>0</v>
      </c>
      <c r="J45" s="814">
        <f t="shared" si="9"/>
        <v>2906186</v>
      </c>
      <c r="K45" s="316">
        <f>SUM(K46:K50)</f>
        <v>31670970</v>
      </c>
    </row>
    <row r="46" spans="1:11" ht="12" customHeight="1" x14ac:dyDescent="0.25">
      <c r="A46" s="448" t="s">
        <v>97</v>
      </c>
      <c r="B46" s="9" t="s">
        <v>49</v>
      </c>
      <c r="C46" s="816">
        <f>'KV_9.3.1.sz.mell'!C46</f>
        <v>10214000</v>
      </c>
      <c r="D46" s="398">
        <f>'RM_5.3.sz.mell'!D46</f>
        <v>588568</v>
      </c>
      <c r="E46" s="815"/>
      <c r="F46" s="815"/>
      <c r="G46" s="815"/>
      <c r="H46" s="815"/>
      <c r="I46" s="815"/>
      <c r="J46" s="816">
        <f>D46+E46+F46+G46+H46+I46</f>
        <v>588568</v>
      </c>
      <c r="K46" s="817">
        <f>C46+J46</f>
        <v>10802568</v>
      </c>
    </row>
    <row r="47" spans="1:11" ht="12" customHeight="1" x14ac:dyDescent="0.25">
      <c r="A47" s="448" t="s">
        <v>98</v>
      </c>
      <c r="B47" s="8" t="s">
        <v>182</v>
      </c>
      <c r="C47" s="819">
        <f>'KV_9.3.1.sz.mell'!C47</f>
        <v>1981980</v>
      </c>
      <c r="D47" s="398">
        <f>'RM_5.3.sz.mell'!D47</f>
        <v>672072</v>
      </c>
      <c r="E47" s="818"/>
      <c r="F47" s="818"/>
      <c r="G47" s="818"/>
      <c r="H47" s="818"/>
      <c r="I47" s="818"/>
      <c r="J47" s="819">
        <f>D47+E47+F47+G47+H47+I47</f>
        <v>672072</v>
      </c>
      <c r="K47" s="820">
        <f>C47+J47</f>
        <v>2654052</v>
      </c>
    </row>
    <row r="48" spans="1:11" ht="12" customHeight="1" x14ac:dyDescent="0.25">
      <c r="A48" s="448" t="s">
        <v>99</v>
      </c>
      <c r="B48" s="8" t="s">
        <v>139</v>
      </c>
      <c r="C48" s="819">
        <f>'KV_9.3.1.sz.mell'!C48</f>
        <v>16568804</v>
      </c>
      <c r="D48" s="398">
        <f>'RM_5.3.sz.mell'!D48</f>
        <v>1645546</v>
      </c>
      <c r="E48" s="818"/>
      <c r="F48" s="818"/>
      <c r="G48" s="818"/>
      <c r="H48" s="818"/>
      <c r="I48" s="818"/>
      <c r="J48" s="819">
        <f>D48+E48+F48+G48+H48+I48</f>
        <v>1645546</v>
      </c>
      <c r="K48" s="820">
        <f>C48+J48</f>
        <v>18214350</v>
      </c>
    </row>
    <row r="49" spans="1:11" ht="12" customHeight="1" x14ac:dyDescent="0.25">
      <c r="A49" s="448" t="s">
        <v>100</v>
      </c>
      <c r="B49" s="8" t="s">
        <v>183</v>
      </c>
      <c r="C49" s="819">
        <f>'KV_9.3.1.sz.mell'!C49</f>
        <v>0</v>
      </c>
      <c r="D49" s="398">
        <f>'RM_5.3.sz.mell'!D49</f>
        <v>0</v>
      </c>
      <c r="E49" s="818"/>
      <c r="F49" s="818"/>
      <c r="G49" s="818"/>
      <c r="H49" s="818"/>
      <c r="I49" s="818"/>
      <c r="J49" s="819">
        <f>D49+E49+F49+G49+H49+I49</f>
        <v>0</v>
      </c>
      <c r="K49" s="820">
        <f>C49+J49</f>
        <v>0</v>
      </c>
    </row>
    <row r="50" spans="1:11" ht="12" customHeight="1" thickBot="1" x14ac:dyDescent="0.3">
      <c r="A50" s="448" t="s">
        <v>147</v>
      </c>
      <c r="B50" s="8" t="s">
        <v>184</v>
      </c>
      <c r="C50" s="819">
        <f>'KV_9.3.1.sz.mell'!C50</f>
        <v>0</v>
      </c>
      <c r="D50" s="398">
        <f>'RM_5.3.sz.mell'!D50</f>
        <v>0</v>
      </c>
      <c r="E50" s="818"/>
      <c r="F50" s="818"/>
      <c r="G50" s="818"/>
      <c r="H50" s="818"/>
      <c r="I50" s="818"/>
      <c r="J50" s="819">
        <f>D50+E50+F50+G50+H50+I50</f>
        <v>0</v>
      </c>
      <c r="K50" s="820">
        <f>C50+J50</f>
        <v>0</v>
      </c>
    </row>
    <row r="51" spans="1:11" ht="12" customHeight="1" thickBot="1" x14ac:dyDescent="0.3">
      <c r="A51" s="200" t="s">
        <v>19</v>
      </c>
      <c r="B51" s="123" t="s">
        <v>415</v>
      </c>
      <c r="C51" s="814">
        <f>'KV_9.3.1.sz.mell'!C51</f>
        <v>0</v>
      </c>
      <c r="D51" s="814">
        <f t="shared" ref="D51:J51" si="10">SUM(D52:D54)</f>
        <v>0</v>
      </c>
      <c r="E51" s="814">
        <f t="shared" si="10"/>
        <v>0</v>
      </c>
      <c r="F51" s="814">
        <f t="shared" si="10"/>
        <v>0</v>
      </c>
      <c r="G51" s="814">
        <f t="shared" si="10"/>
        <v>0</v>
      </c>
      <c r="H51" s="814">
        <f t="shared" si="10"/>
        <v>0</v>
      </c>
      <c r="I51" s="814">
        <f t="shared" si="10"/>
        <v>0</v>
      </c>
      <c r="J51" s="814">
        <f t="shared" si="10"/>
        <v>0</v>
      </c>
      <c r="K51" s="316">
        <f>SUM(K52:K54)</f>
        <v>0</v>
      </c>
    </row>
    <row r="52" spans="1:11" s="456" customFormat="1" ht="12" customHeight="1" x14ac:dyDescent="0.25">
      <c r="A52" s="448" t="s">
        <v>103</v>
      </c>
      <c r="B52" s="9" t="s">
        <v>229</v>
      </c>
      <c r="C52" s="816">
        <f>'KV_9.3.1.sz.mell'!C52</f>
        <v>0</v>
      </c>
      <c r="D52" s="398">
        <f>'RM_5.3.sz.mell'!D52</f>
        <v>0</v>
      </c>
      <c r="E52" s="815"/>
      <c r="F52" s="815"/>
      <c r="G52" s="815"/>
      <c r="H52" s="815"/>
      <c r="I52" s="815"/>
      <c r="J52" s="816">
        <f>D52+E52+F52+G52+H52+I52</f>
        <v>0</v>
      </c>
      <c r="K52" s="817">
        <f>C52+J52</f>
        <v>0</v>
      </c>
    </row>
    <row r="53" spans="1:11" ht="12" customHeight="1" x14ac:dyDescent="0.25">
      <c r="A53" s="448" t="s">
        <v>104</v>
      </c>
      <c r="B53" s="8" t="s">
        <v>186</v>
      </c>
      <c r="C53" s="819">
        <f>'KV_9.3.1.sz.mell'!C53</f>
        <v>0</v>
      </c>
      <c r="D53" s="398">
        <f>'RM_5.3.sz.mell'!D53</f>
        <v>0</v>
      </c>
      <c r="E53" s="818"/>
      <c r="F53" s="818"/>
      <c r="G53" s="818"/>
      <c r="H53" s="818"/>
      <c r="I53" s="818"/>
      <c r="J53" s="819">
        <f>D53+E53+F53+G53+H53+I53</f>
        <v>0</v>
      </c>
      <c r="K53" s="820">
        <f>C53+J53</f>
        <v>0</v>
      </c>
    </row>
    <row r="54" spans="1:11" ht="12" customHeight="1" x14ac:dyDescent="0.25">
      <c r="A54" s="448" t="s">
        <v>105</v>
      </c>
      <c r="B54" s="8" t="s">
        <v>57</v>
      </c>
      <c r="C54" s="819">
        <f>'KV_9.3.1.sz.mell'!C54</f>
        <v>0</v>
      </c>
      <c r="D54" s="398">
        <f>'RM_5.3.sz.mell'!D54</f>
        <v>0</v>
      </c>
      <c r="E54" s="818"/>
      <c r="F54" s="818"/>
      <c r="G54" s="818"/>
      <c r="H54" s="818"/>
      <c r="I54" s="818"/>
      <c r="J54" s="819">
        <f>D54+E54+F54+G54+H54+I54</f>
        <v>0</v>
      </c>
      <c r="K54" s="820">
        <f>C54+J54</f>
        <v>0</v>
      </c>
    </row>
    <row r="55" spans="1:11" ht="12" customHeight="1" thickBot="1" x14ac:dyDescent="0.3">
      <c r="A55" s="448" t="s">
        <v>106</v>
      </c>
      <c r="B55" s="8" t="s">
        <v>523</v>
      </c>
      <c r="C55" s="819">
        <f>'KV_9.3.1.sz.mell'!C55</f>
        <v>0</v>
      </c>
      <c r="D55" s="398">
        <f>'RM_5.3.sz.mell'!D55</f>
        <v>0</v>
      </c>
      <c r="E55" s="818"/>
      <c r="F55" s="818"/>
      <c r="G55" s="818"/>
      <c r="H55" s="818"/>
      <c r="I55" s="818"/>
      <c r="J55" s="819">
        <f>D55+E55+F55+G55+H55+I55</f>
        <v>0</v>
      </c>
      <c r="K55" s="820">
        <f>C55+J55</f>
        <v>0</v>
      </c>
    </row>
    <row r="56" spans="1:11" ht="12" customHeight="1" thickBot="1" x14ac:dyDescent="0.3">
      <c r="A56" s="200" t="s">
        <v>20</v>
      </c>
      <c r="B56" s="123" t="s">
        <v>13</v>
      </c>
      <c r="C56" s="814">
        <f>'KV_9.3.1.sz.mell'!C56</f>
        <v>0</v>
      </c>
      <c r="D56" s="1161"/>
      <c r="E56" s="821"/>
      <c r="F56" s="821"/>
      <c r="G56" s="821"/>
      <c r="H56" s="821"/>
      <c r="I56" s="821"/>
      <c r="J56" s="814">
        <f>D56+E56+F56+G56+H56+I56</f>
        <v>0</v>
      </c>
      <c r="K56" s="316">
        <f>C56+J56</f>
        <v>0</v>
      </c>
    </row>
    <row r="57" spans="1:11" ht="12.9" customHeight="1" thickBot="1" x14ac:dyDescent="0.3">
      <c r="A57" s="200" t="s">
        <v>21</v>
      </c>
      <c r="B57" s="242" t="s">
        <v>528</v>
      </c>
      <c r="C57" s="822">
        <f>'KV_9.3.1.sz.mell'!C57</f>
        <v>28764784</v>
      </c>
      <c r="D57" s="822">
        <f t="shared" ref="D57:J57" si="11">+D45+D51+D56</f>
        <v>2906186</v>
      </c>
      <c r="E57" s="822">
        <f t="shared" si="11"/>
        <v>0</v>
      </c>
      <c r="F57" s="822">
        <f t="shared" si="11"/>
        <v>0</v>
      </c>
      <c r="G57" s="822">
        <f t="shared" si="11"/>
        <v>0</v>
      </c>
      <c r="H57" s="822">
        <f t="shared" si="11"/>
        <v>0</v>
      </c>
      <c r="I57" s="822">
        <f t="shared" si="11"/>
        <v>0</v>
      </c>
      <c r="J57" s="822">
        <f t="shared" si="11"/>
        <v>2906186</v>
      </c>
      <c r="K57" s="364">
        <f>+K45+K51+K56</f>
        <v>31670970</v>
      </c>
    </row>
    <row r="58" spans="1:11" ht="14.1" customHeight="1" thickBot="1" x14ac:dyDescent="0.3">
      <c r="C58" s="823">
        <f>'KV_9.3.1.sz.mell'!C58</f>
        <v>0</v>
      </c>
      <c r="D58" s="823"/>
      <c r="E58" s="824"/>
      <c r="F58" s="824"/>
      <c r="G58" s="824"/>
      <c r="H58" s="824"/>
      <c r="I58" s="824"/>
      <c r="J58" s="824"/>
      <c r="K58" s="616">
        <f>K43-K57</f>
        <v>0</v>
      </c>
    </row>
    <row r="59" spans="1:11" ht="12.9" customHeight="1" thickBot="1" x14ac:dyDescent="0.3">
      <c r="A59" s="245" t="s">
        <v>518</v>
      </c>
      <c r="B59" s="246"/>
      <c r="C59" s="826">
        <f>'KV_9.3.1.sz.mell'!C59</f>
        <v>4</v>
      </c>
      <c r="D59" s="1162"/>
      <c r="E59" s="825"/>
      <c r="F59" s="825"/>
      <c r="G59" s="825"/>
      <c r="H59" s="825"/>
      <c r="I59" s="825"/>
      <c r="J59" s="826">
        <f>D59+E59+F59+G59+H59+I59</f>
        <v>0</v>
      </c>
      <c r="K59" s="827">
        <f>C59+J59</f>
        <v>4</v>
      </c>
    </row>
    <row r="60" spans="1:11" ht="12.9" customHeight="1" thickBot="1" x14ac:dyDescent="0.3">
      <c r="A60" s="245" t="s">
        <v>205</v>
      </c>
      <c r="B60" s="246"/>
      <c r="C60" s="826">
        <f>'KV_9.3.1.sz.mell'!C60</f>
        <v>0</v>
      </c>
      <c r="D60" s="1162"/>
      <c r="E60" s="825"/>
      <c r="F60" s="825"/>
      <c r="G60" s="825"/>
      <c r="H60" s="825"/>
      <c r="I60" s="825"/>
      <c r="J60" s="826">
        <f>D60+E60+F60+G60+H60+I60</f>
        <v>0</v>
      </c>
      <c r="K60" s="827">
        <f>C60+J60</f>
        <v>0</v>
      </c>
    </row>
  </sheetData>
  <sheetProtection sheet="1" formatCells="0"/>
  <mergeCells count="15"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>
    <tabColor theme="3"/>
  </sheetPr>
  <dimension ref="A1:K60"/>
  <sheetViews>
    <sheetView view="pageBreakPreview" zoomScale="90" zoomScaleNormal="100" zoomScaleSheetLayoutView="90" workbookViewId="0">
      <selection activeCell="D10" sqref="D10"/>
    </sheetView>
  </sheetViews>
  <sheetFormatPr defaultColWidth="9.33203125" defaultRowHeight="13.2" x14ac:dyDescent="0.25"/>
  <cols>
    <col min="1" max="1" width="13.77734375" style="243" customWidth="1"/>
    <col min="2" max="2" width="60.6640625" style="244" customWidth="1"/>
    <col min="3" max="3" width="15.77734375" style="244" customWidth="1"/>
    <col min="4" max="10" width="13.77734375" style="244" customWidth="1"/>
    <col min="11" max="11" width="15.77734375" style="244" customWidth="1"/>
    <col min="12" max="16384" width="9.33203125" style="244"/>
  </cols>
  <sheetData>
    <row r="1" spans="1:11" s="224" customFormat="1" ht="15.9" customHeight="1" thickBot="1" x14ac:dyDescent="0.3">
      <c r="A1" s="594"/>
      <c r="B1" s="595"/>
      <c r="C1" s="595"/>
      <c r="D1" s="595"/>
      <c r="E1" s="595"/>
      <c r="F1" s="595"/>
      <c r="G1" s="595"/>
      <c r="H1" s="595"/>
      <c r="I1" s="595"/>
      <c r="J1" s="595"/>
      <c r="K1" s="589" t="str">
        <f>CONCATENATE("5.3.2. melléklet ",RM_ALAPADATOK!A7," ",RM_ALAPADATOK!B7," ",RM_ALAPADATOK!C7," ",RM_ALAPADATOK!D7," ",RM_ALAPADATOK!E7," ",RM_ALAPADATOK!F7," ",RM_ALAPADATOK!G7," ",RM_ALAPADATOK!H7)</f>
        <v>5.3.2. melléklet a … / 2019 ( VI. ) önkormányzati rendelethez</v>
      </c>
    </row>
    <row r="2" spans="1:11" s="452" customFormat="1" ht="34.200000000000003" x14ac:dyDescent="0.25">
      <c r="A2" s="596" t="s">
        <v>203</v>
      </c>
      <c r="B2" s="1717" t="str">
        <f>CONCATENATE('RM_5.3.1.sz.mell'!B2:J2)</f>
        <v>Hercegkúti Konyha</v>
      </c>
      <c r="C2" s="1718"/>
      <c r="D2" s="1718"/>
      <c r="E2" s="1718"/>
      <c r="F2" s="1718"/>
      <c r="G2" s="1718"/>
      <c r="H2" s="1718"/>
      <c r="I2" s="1718"/>
      <c r="J2" s="1718"/>
      <c r="K2" s="617" t="s">
        <v>59</v>
      </c>
    </row>
    <row r="3" spans="1:11" s="452" customFormat="1" ht="23.1" customHeight="1" thickBot="1" x14ac:dyDescent="0.3">
      <c r="A3" s="618" t="s">
        <v>202</v>
      </c>
      <c r="B3" s="1719" t="str">
        <f>CONCATENATE('RM_5.1.2.sz.mell'!B3:J3)</f>
        <v>Önként vállalt feladatok bevételeinek, kiadásainak módosítása</v>
      </c>
      <c r="C3" s="1720"/>
      <c r="D3" s="1720"/>
      <c r="E3" s="1720"/>
      <c r="F3" s="1720"/>
      <c r="G3" s="1720"/>
      <c r="H3" s="1720"/>
      <c r="I3" s="1720"/>
      <c r="J3" s="1720"/>
      <c r="K3" s="785" t="s">
        <v>59</v>
      </c>
    </row>
    <row r="4" spans="1:11" s="452" customFormat="1" ht="12.9" customHeight="1" thickBot="1" x14ac:dyDescent="0.3">
      <c r="A4" s="786"/>
      <c r="B4" s="787"/>
      <c r="C4" s="788"/>
      <c r="D4" s="788"/>
      <c r="E4" s="788"/>
      <c r="F4" s="788"/>
      <c r="G4" s="788"/>
      <c r="H4" s="788"/>
      <c r="I4" s="788"/>
      <c r="J4" s="788"/>
      <c r="K4" s="789" t="s">
        <v>563</v>
      </c>
    </row>
    <row r="5" spans="1:11" s="453" customFormat="1" ht="14.1" customHeight="1" x14ac:dyDescent="0.25">
      <c r="A5" s="1721" t="s">
        <v>68</v>
      </c>
      <c r="B5" s="1705" t="s">
        <v>17</v>
      </c>
      <c r="C5" s="1705" t="s">
        <v>760</v>
      </c>
      <c r="D5" s="1705" t="str">
        <f>CONCATENATE('RM_5.1.sz.mell'!D5:I5)</f>
        <v>Módosítás</v>
      </c>
      <c r="E5" s="1705" t="str">
        <f>CONCATENATE('RM_5.1.sz.mell'!E5)</f>
        <v xml:space="preserve">… . sz. módosítás </v>
      </c>
      <c r="F5" s="1705" t="str">
        <f>CONCATENATE('RM_5.1.sz.mell'!F5)</f>
        <v xml:space="preserve">… . sz. módosítás </v>
      </c>
      <c r="G5" s="1705" t="str">
        <f>CONCATENATE('RM_5.1.sz.mell'!G5)</f>
        <v xml:space="preserve">… . sz. módosítás </v>
      </c>
      <c r="H5" s="1705" t="str">
        <f>CONCATENATE('RM_5.1.sz.mell'!H5)</f>
        <v xml:space="preserve">… . sz. módosítás </v>
      </c>
      <c r="I5" s="1705" t="str">
        <f>CONCATENATE('RM_5.1.sz.mell'!I5)</f>
        <v xml:space="preserve">… . sz. módosítás </v>
      </c>
      <c r="J5" s="1705" t="s">
        <v>761</v>
      </c>
      <c r="K5" s="1708" t="str">
        <f>CONCATENATE('RM_5.1.sz.mell'!K5)</f>
        <v>….számú módosítás utáni előirányzat</v>
      </c>
    </row>
    <row r="6" spans="1:11" ht="12.75" customHeight="1" x14ac:dyDescent="0.25">
      <c r="A6" s="1722"/>
      <c r="B6" s="1724"/>
      <c r="C6" s="1706"/>
      <c r="D6" s="1706"/>
      <c r="E6" s="1706"/>
      <c r="F6" s="1706"/>
      <c r="G6" s="1706"/>
      <c r="H6" s="1706"/>
      <c r="I6" s="1706"/>
      <c r="J6" s="1706"/>
      <c r="K6" s="1709"/>
    </row>
    <row r="7" spans="1:11" s="454" customFormat="1" ht="9.9" customHeight="1" thickBot="1" x14ac:dyDescent="0.3">
      <c r="A7" s="1723"/>
      <c r="B7" s="1725"/>
      <c r="C7" s="1707"/>
      <c r="D7" s="1707"/>
      <c r="E7" s="1707"/>
      <c r="F7" s="1707"/>
      <c r="G7" s="1707"/>
      <c r="H7" s="1707"/>
      <c r="I7" s="1707"/>
      <c r="J7" s="1707"/>
      <c r="K7" s="1710"/>
    </row>
    <row r="8" spans="1:11" s="791" customFormat="1" ht="10.5" customHeight="1" thickBot="1" x14ac:dyDescent="0.3">
      <c r="A8" s="607" t="s">
        <v>492</v>
      </c>
      <c r="B8" s="608" t="s">
        <v>493</v>
      </c>
      <c r="C8" s="608" t="s">
        <v>494</v>
      </c>
      <c r="D8" s="608" t="s">
        <v>496</v>
      </c>
      <c r="E8" s="608" t="s">
        <v>495</v>
      </c>
      <c r="F8" s="608" t="s">
        <v>746</v>
      </c>
      <c r="G8" s="608" t="s">
        <v>498</v>
      </c>
      <c r="H8" s="608" t="s">
        <v>499</v>
      </c>
      <c r="I8" s="608" t="s">
        <v>735</v>
      </c>
      <c r="J8" s="790" t="s">
        <v>736</v>
      </c>
      <c r="K8" s="765" t="s">
        <v>737</v>
      </c>
    </row>
    <row r="9" spans="1:11" s="791" customFormat="1" ht="10.5" customHeight="1" thickBot="1" x14ac:dyDescent="0.3">
      <c r="A9" s="1711" t="s">
        <v>55</v>
      </c>
      <c r="B9" s="1712"/>
      <c r="C9" s="1712"/>
      <c r="D9" s="1712"/>
      <c r="E9" s="1712"/>
      <c r="F9" s="1712"/>
      <c r="G9" s="1712"/>
      <c r="H9" s="1712"/>
      <c r="I9" s="1712"/>
      <c r="J9" s="1712"/>
      <c r="K9" s="1713"/>
    </row>
    <row r="10" spans="1:11" s="367" customFormat="1" ht="12" customHeight="1" thickBot="1" x14ac:dyDescent="0.3">
      <c r="A10" s="192" t="s">
        <v>18</v>
      </c>
      <c r="B10" s="233" t="s">
        <v>519</v>
      </c>
      <c r="C10" s="311">
        <f>'KV_9.3.2.sz.mell'!C8</f>
        <v>0</v>
      </c>
      <c r="D10" s="311">
        <f t="shared" ref="D10:K10" si="0">SUM(D11:D21)</f>
        <v>0</v>
      </c>
      <c r="E10" s="311">
        <f t="shared" si="0"/>
        <v>0</v>
      </c>
      <c r="F10" s="311">
        <f t="shared" si="0"/>
        <v>0</v>
      </c>
      <c r="G10" s="311">
        <f t="shared" si="0"/>
        <v>0</v>
      </c>
      <c r="H10" s="311">
        <f t="shared" si="0"/>
        <v>0</v>
      </c>
      <c r="I10" s="311">
        <f t="shared" si="0"/>
        <v>0</v>
      </c>
      <c r="J10" s="311">
        <f t="shared" si="0"/>
        <v>0</v>
      </c>
      <c r="K10" s="311">
        <f t="shared" si="0"/>
        <v>0</v>
      </c>
    </row>
    <row r="11" spans="1:11" s="367" customFormat="1" ht="12" customHeight="1" x14ac:dyDescent="0.25">
      <c r="A11" s="447" t="s">
        <v>97</v>
      </c>
      <c r="B11" s="10" t="s">
        <v>276</v>
      </c>
      <c r="C11" s="696">
        <f>'KV_9.3.2.sz.mell'!C9</f>
        <v>0</v>
      </c>
      <c r="D11" s="494"/>
      <c r="E11" s="792"/>
      <c r="F11" s="792"/>
      <c r="G11" s="792"/>
      <c r="H11" s="792"/>
      <c r="I11" s="792"/>
      <c r="J11" s="793">
        <f>D11+E11+F11+G11+H11+I11</f>
        <v>0</v>
      </c>
      <c r="K11" s="794">
        <f>C11+J11</f>
        <v>0</v>
      </c>
    </row>
    <row r="12" spans="1:11" s="367" customFormat="1" ht="12" customHeight="1" x14ac:dyDescent="0.25">
      <c r="A12" s="448" t="s">
        <v>98</v>
      </c>
      <c r="B12" s="8" t="s">
        <v>277</v>
      </c>
      <c r="C12" s="698">
        <f>'KV_9.3.2.sz.mell'!C10</f>
        <v>0</v>
      </c>
      <c r="D12" s="396"/>
      <c r="E12" s="795"/>
      <c r="F12" s="795"/>
      <c r="G12" s="795"/>
      <c r="H12" s="795"/>
      <c r="I12" s="795"/>
      <c r="J12" s="796">
        <f t="shared" ref="J12:J21" si="1">D12+E12+F12+G12+H12+I12</f>
        <v>0</v>
      </c>
      <c r="K12" s="794">
        <f t="shared" ref="K12:K21" si="2">C12+J12</f>
        <v>0</v>
      </c>
    </row>
    <row r="13" spans="1:11" s="367" customFormat="1" ht="12" customHeight="1" x14ac:dyDescent="0.25">
      <c r="A13" s="448" t="s">
        <v>99</v>
      </c>
      <c r="B13" s="8" t="s">
        <v>278</v>
      </c>
      <c r="C13" s="698">
        <f>'KV_9.3.2.sz.mell'!C11</f>
        <v>0</v>
      </c>
      <c r="D13" s="396"/>
      <c r="E13" s="795"/>
      <c r="F13" s="795"/>
      <c r="G13" s="795"/>
      <c r="H13" s="795"/>
      <c r="I13" s="795"/>
      <c r="J13" s="796">
        <f t="shared" si="1"/>
        <v>0</v>
      </c>
      <c r="K13" s="794">
        <f t="shared" si="2"/>
        <v>0</v>
      </c>
    </row>
    <row r="14" spans="1:11" s="367" customFormat="1" ht="12" customHeight="1" x14ac:dyDescent="0.25">
      <c r="A14" s="448" t="s">
        <v>100</v>
      </c>
      <c r="B14" s="8" t="s">
        <v>279</v>
      </c>
      <c r="C14" s="698">
        <f>'KV_9.3.2.sz.mell'!C12</f>
        <v>0</v>
      </c>
      <c r="D14" s="396"/>
      <c r="E14" s="795"/>
      <c r="F14" s="795"/>
      <c r="G14" s="795"/>
      <c r="H14" s="795"/>
      <c r="I14" s="795"/>
      <c r="J14" s="796">
        <f t="shared" si="1"/>
        <v>0</v>
      </c>
      <c r="K14" s="794">
        <f t="shared" si="2"/>
        <v>0</v>
      </c>
    </row>
    <row r="15" spans="1:11" s="367" customFormat="1" ht="12" customHeight="1" x14ac:dyDescent="0.25">
      <c r="A15" s="448" t="s">
        <v>147</v>
      </c>
      <c r="B15" s="8" t="s">
        <v>280</v>
      </c>
      <c r="C15" s="698">
        <f>'KV_9.3.2.sz.mell'!C13</f>
        <v>0</v>
      </c>
      <c r="D15" s="396"/>
      <c r="E15" s="795"/>
      <c r="F15" s="795"/>
      <c r="G15" s="795"/>
      <c r="H15" s="795"/>
      <c r="I15" s="795"/>
      <c r="J15" s="796">
        <f t="shared" si="1"/>
        <v>0</v>
      </c>
      <c r="K15" s="794">
        <f t="shared" si="2"/>
        <v>0</v>
      </c>
    </row>
    <row r="16" spans="1:11" s="367" customFormat="1" ht="12" customHeight="1" x14ac:dyDescent="0.25">
      <c r="A16" s="448" t="s">
        <v>101</v>
      </c>
      <c r="B16" s="8" t="s">
        <v>398</v>
      </c>
      <c r="C16" s="698">
        <f>'KV_9.3.2.sz.mell'!C14</f>
        <v>0</v>
      </c>
      <c r="D16" s="396"/>
      <c r="E16" s="795"/>
      <c r="F16" s="795"/>
      <c r="G16" s="795"/>
      <c r="H16" s="795"/>
      <c r="I16" s="795"/>
      <c r="J16" s="796">
        <f t="shared" si="1"/>
        <v>0</v>
      </c>
      <c r="K16" s="794">
        <f t="shared" si="2"/>
        <v>0</v>
      </c>
    </row>
    <row r="17" spans="1:11" s="367" customFormat="1" ht="12" customHeight="1" x14ac:dyDescent="0.25">
      <c r="A17" s="448" t="s">
        <v>102</v>
      </c>
      <c r="B17" s="7" t="s">
        <v>399</v>
      </c>
      <c r="C17" s="698">
        <f>'KV_9.3.2.sz.mell'!C15</f>
        <v>0</v>
      </c>
      <c r="D17" s="396"/>
      <c r="E17" s="795"/>
      <c r="F17" s="795"/>
      <c r="G17" s="795"/>
      <c r="H17" s="795"/>
      <c r="I17" s="795"/>
      <c r="J17" s="796">
        <f t="shared" si="1"/>
        <v>0</v>
      </c>
      <c r="K17" s="794">
        <f t="shared" si="2"/>
        <v>0</v>
      </c>
    </row>
    <row r="18" spans="1:11" s="367" customFormat="1" ht="12" customHeight="1" x14ac:dyDescent="0.25">
      <c r="A18" s="448" t="s">
        <v>112</v>
      </c>
      <c r="B18" s="8" t="s">
        <v>283</v>
      </c>
      <c r="C18" s="698">
        <f>'KV_9.3.2.sz.mell'!C16</f>
        <v>0</v>
      </c>
      <c r="D18" s="396"/>
      <c r="E18" s="795"/>
      <c r="F18" s="795"/>
      <c r="G18" s="795"/>
      <c r="H18" s="795"/>
      <c r="I18" s="795"/>
      <c r="J18" s="796">
        <f t="shared" si="1"/>
        <v>0</v>
      </c>
      <c r="K18" s="794">
        <f t="shared" si="2"/>
        <v>0</v>
      </c>
    </row>
    <row r="19" spans="1:11" s="455" customFormat="1" ht="12" customHeight="1" x14ac:dyDescent="0.25">
      <c r="A19" s="448" t="s">
        <v>113</v>
      </c>
      <c r="B19" s="8" t="s">
        <v>284</v>
      </c>
      <c r="C19" s="698">
        <f>'KV_9.3.2.sz.mell'!C17</f>
        <v>0</v>
      </c>
      <c r="D19" s="396"/>
      <c r="E19" s="795"/>
      <c r="F19" s="795"/>
      <c r="G19" s="795"/>
      <c r="H19" s="795"/>
      <c r="I19" s="795"/>
      <c r="J19" s="796">
        <f t="shared" si="1"/>
        <v>0</v>
      </c>
      <c r="K19" s="794">
        <f t="shared" si="2"/>
        <v>0</v>
      </c>
    </row>
    <row r="20" spans="1:11" s="455" customFormat="1" ht="12" customHeight="1" x14ac:dyDescent="0.25">
      <c r="A20" s="448" t="s">
        <v>114</v>
      </c>
      <c r="B20" s="8" t="s">
        <v>435</v>
      </c>
      <c r="C20" s="698">
        <f>'KV_9.3.2.sz.mell'!C18</f>
        <v>0</v>
      </c>
      <c r="D20" s="396"/>
      <c r="E20" s="795"/>
      <c r="F20" s="795"/>
      <c r="G20" s="795"/>
      <c r="H20" s="795"/>
      <c r="I20" s="795"/>
      <c r="J20" s="796">
        <f t="shared" si="1"/>
        <v>0</v>
      </c>
      <c r="K20" s="794">
        <f t="shared" si="2"/>
        <v>0</v>
      </c>
    </row>
    <row r="21" spans="1:11" s="455" customFormat="1" ht="12" customHeight="1" thickBot="1" x14ac:dyDescent="0.3">
      <c r="A21" s="797" t="s">
        <v>115</v>
      </c>
      <c r="B21" s="7" t="s">
        <v>285</v>
      </c>
      <c r="C21" s="700">
        <f>'KV_9.3.2.sz.mell'!C19</f>
        <v>0</v>
      </c>
      <c r="D21" s="398"/>
      <c r="E21" s="798"/>
      <c r="F21" s="798"/>
      <c r="G21" s="798"/>
      <c r="H21" s="798"/>
      <c r="I21" s="798"/>
      <c r="J21" s="799">
        <f t="shared" si="1"/>
        <v>0</v>
      </c>
      <c r="K21" s="794">
        <f t="shared" si="2"/>
        <v>0</v>
      </c>
    </row>
    <row r="22" spans="1:11" s="367" customFormat="1" ht="12" customHeight="1" thickBot="1" x14ac:dyDescent="0.3">
      <c r="A22" s="192" t="s">
        <v>19</v>
      </c>
      <c r="B22" s="233" t="s">
        <v>400</v>
      </c>
      <c r="C22" s="311">
        <f>'KV_9.3.2.sz.mell'!C20</f>
        <v>0</v>
      </c>
      <c r="D22" s="311">
        <f t="shared" ref="D22:J22" si="3">SUM(D23:D25)</f>
        <v>0</v>
      </c>
      <c r="E22" s="311">
        <f t="shared" si="3"/>
        <v>0</v>
      </c>
      <c r="F22" s="311">
        <f t="shared" si="3"/>
        <v>0</v>
      </c>
      <c r="G22" s="311">
        <f t="shared" si="3"/>
        <v>0</v>
      </c>
      <c r="H22" s="311">
        <f t="shared" si="3"/>
        <v>0</v>
      </c>
      <c r="I22" s="311">
        <f t="shared" si="3"/>
        <v>0</v>
      </c>
      <c r="J22" s="311">
        <f t="shared" si="3"/>
        <v>0</v>
      </c>
      <c r="K22" s="360">
        <f>SUM(K23:K25)</f>
        <v>0</v>
      </c>
    </row>
    <row r="23" spans="1:11" s="455" customFormat="1" ht="12" customHeight="1" x14ac:dyDescent="0.25">
      <c r="A23" s="449" t="s">
        <v>103</v>
      </c>
      <c r="B23" s="9" t="s">
        <v>257</v>
      </c>
      <c r="C23" s="680">
        <f>'KV_9.3.2.sz.mell'!C21</f>
        <v>0</v>
      </c>
      <c r="D23" s="397"/>
      <c r="E23" s="800"/>
      <c r="F23" s="800"/>
      <c r="G23" s="800"/>
      <c r="H23" s="800"/>
      <c r="I23" s="800"/>
      <c r="J23" s="801">
        <f>D23+E23+F23+G23+H23+I23</f>
        <v>0</v>
      </c>
      <c r="K23" s="794">
        <f>C23+J23</f>
        <v>0</v>
      </c>
    </row>
    <row r="24" spans="1:11" s="455" customFormat="1" ht="12" customHeight="1" x14ac:dyDescent="0.25">
      <c r="A24" s="448" t="s">
        <v>104</v>
      </c>
      <c r="B24" s="8" t="s">
        <v>401</v>
      </c>
      <c r="C24" s="698">
        <f>'KV_9.3.2.sz.mell'!C22</f>
        <v>0</v>
      </c>
      <c r="D24" s="396"/>
      <c r="E24" s="795"/>
      <c r="F24" s="795"/>
      <c r="G24" s="795"/>
      <c r="H24" s="795"/>
      <c r="I24" s="795"/>
      <c r="J24" s="796">
        <f>D24+E24+F24+G24+H24+I24</f>
        <v>0</v>
      </c>
      <c r="K24" s="802">
        <f>C24+J24</f>
        <v>0</v>
      </c>
    </row>
    <row r="25" spans="1:11" s="455" customFormat="1" ht="12" customHeight="1" x14ac:dyDescent="0.25">
      <c r="A25" s="448" t="s">
        <v>105</v>
      </c>
      <c r="B25" s="8" t="s">
        <v>402</v>
      </c>
      <c r="C25" s="698">
        <f>'KV_9.3.2.sz.mell'!C23</f>
        <v>0</v>
      </c>
      <c r="D25" s="396"/>
      <c r="E25" s="795"/>
      <c r="F25" s="795"/>
      <c r="G25" s="795"/>
      <c r="H25" s="795"/>
      <c r="I25" s="795"/>
      <c r="J25" s="796">
        <f>D25+E25+F25+G25+H25+I25</f>
        <v>0</v>
      </c>
      <c r="K25" s="802">
        <f>C25+J25</f>
        <v>0</v>
      </c>
    </row>
    <row r="26" spans="1:11" s="455" customFormat="1" ht="12" customHeight="1" thickBot="1" x14ac:dyDescent="0.3">
      <c r="A26" s="448" t="s">
        <v>106</v>
      </c>
      <c r="B26" s="12" t="s">
        <v>520</v>
      </c>
      <c r="C26" s="700">
        <f>'KV_9.3.2.sz.mell'!C24</f>
        <v>0</v>
      </c>
      <c r="D26" s="398"/>
      <c r="E26" s="798"/>
      <c r="F26" s="798"/>
      <c r="G26" s="798"/>
      <c r="H26" s="798"/>
      <c r="I26" s="798"/>
      <c r="J26" s="803">
        <f>D26+E26+F26+G26+H26+I26</f>
        <v>0</v>
      </c>
      <c r="K26" s="804">
        <f>C26+J26</f>
        <v>0</v>
      </c>
    </row>
    <row r="27" spans="1:11" s="455" customFormat="1" ht="12" customHeight="1" thickBot="1" x14ac:dyDescent="0.3">
      <c r="A27" s="200" t="s">
        <v>20</v>
      </c>
      <c r="B27" s="123" t="s">
        <v>173</v>
      </c>
      <c r="C27" s="402">
        <f>'KV_9.3.2.sz.mell'!C25</f>
        <v>0</v>
      </c>
      <c r="D27" s="506"/>
      <c r="E27" s="805"/>
      <c r="F27" s="805"/>
      <c r="G27" s="805"/>
      <c r="H27" s="805"/>
      <c r="I27" s="805"/>
      <c r="J27" s="803">
        <f>D27+E27+F27+G27+H27+I27</f>
        <v>0</v>
      </c>
      <c r="K27" s="316">
        <f>C27+J27</f>
        <v>0</v>
      </c>
    </row>
    <row r="28" spans="1:11" s="455" customFormat="1" ht="12" customHeight="1" thickBot="1" x14ac:dyDescent="0.3">
      <c r="A28" s="200" t="s">
        <v>21</v>
      </c>
      <c r="B28" s="123" t="s">
        <v>521</v>
      </c>
      <c r="C28" s="311">
        <f>'KV_9.3.2.sz.mell'!C26</f>
        <v>0</v>
      </c>
      <c r="D28" s="311">
        <f t="shared" ref="D28:K28" si="4">D29+D30</f>
        <v>0</v>
      </c>
      <c r="E28" s="311">
        <f t="shared" si="4"/>
        <v>0</v>
      </c>
      <c r="F28" s="311">
        <f t="shared" si="4"/>
        <v>0</v>
      </c>
      <c r="G28" s="311">
        <f t="shared" si="4"/>
        <v>0</v>
      </c>
      <c r="H28" s="311">
        <f t="shared" si="4"/>
        <v>0</v>
      </c>
      <c r="I28" s="311">
        <f t="shared" si="4"/>
        <v>0</v>
      </c>
      <c r="J28" s="311">
        <f t="shared" si="4"/>
        <v>0</v>
      </c>
      <c r="K28" s="360">
        <f t="shared" si="4"/>
        <v>0</v>
      </c>
    </row>
    <row r="29" spans="1:11" s="455" customFormat="1" ht="12" customHeight="1" x14ac:dyDescent="0.25">
      <c r="A29" s="449" t="s">
        <v>268</v>
      </c>
      <c r="B29" s="450" t="s">
        <v>401</v>
      </c>
      <c r="C29" s="691">
        <f>'KV_9.3.2.sz.mell'!C27</f>
        <v>0</v>
      </c>
      <c r="D29" s="399"/>
      <c r="E29" s="808"/>
      <c r="F29" s="808"/>
      <c r="G29" s="808"/>
      <c r="H29" s="808"/>
      <c r="I29" s="808"/>
      <c r="J29" s="801">
        <f>D29+E29+F29+G29+H29+I29</f>
        <v>0</v>
      </c>
      <c r="K29" s="794">
        <f>C29+J29</f>
        <v>0</v>
      </c>
    </row>
    <row r="30" spans="1:11" s="455" customFormat="1" ht="12" customHeight="1" x14ac:dyDescent="0.25">
      <c r="A30" s="449" t="s">
        <v>269</v>
      </c>
      <c r="B30" s="451" t="s">
        <v>404</v>
      </c>
      <c r="C30" s="691">
        <f>'KV_9.3.2.sz.mell'!C28</f>
        <v>0</v>
      </c>
      <c r="D30" s="399"/>
      <c r="E30" s="808"/>
      <c r="F30" s="808"/>
      <c r="G30" s="808"/>
      <c r="H30" s="808"/>
      <c r="I30" s="808"/>
      <c r="J30" s="801">
        <f>D30+E30+F30+G30+H30+I30</f>
        <v>0</v>
      </c>
      <c r="K30" s="794">
        <f>C30+J30</f>
        <v>0</v>
      </c>
    </row>
    <row r="31" spans="1:11" s="455" customFormat="1" ht="12" customHeight="1" thickBot="1" x14ac:dyDescent="0.3">
      <c r="A31" s="448" t="s">
        <v>270</v>
      </c>
      <c r="B31" s="809" t="s">
        <v>522</v>
      </c>
      <c r="C31" s="771">
        <f>'KV_9.3.2.sz.mell'!C29</f>
        <v>0</v>
      </c>
      <c r="D31" s="400"/>
      <c r="E31" s="810"/>
      <c r="F31" s="810"/>
      <c r="G31" s="810"/>
      <c r="H31" s="810"/>
      <c r="I31" s="810"/>
      <c r="J31" s="801">
        <f>D31+E31+F31+G31+H31+I31</f>
        <v>0</v>
      </c>
      <c r="K31" s="794">
        <f>C31+J31</f>
        <v>0</v>
      </c>
    </row>
    <row r="32" spans="1:11" s="455" customFormat="1" ht="12" customHeight="1" thickBot="1" x14ac:dyDescent="0.3">
      <c r="A32" s="200" t="s">
        <v>22</v>
      </c>
      <c r="B32" s="123" t="s">
        <v>405</v>
      </c>
      <c r="C32" s="311">
        <f>'KV_9.3.2.sz.mell'!C30</f>
        <v>0</v>
      </c>
      <c r="D32" s="311">
        <f t="shared" ref="D32:J32" si="5">+D33+D34+D35</f>
        <v>0</v>
      </c>
      <c r="E32" s="311">
        <f t="shared" si="5"/>
        <v>0</v>
      </c>
      <c r="F32" s="311">
        <f t="shared" si="5"/>
        <v>0</v>
      </c>
      <c r="G32" s="311">
        <f t="shared" si="5"/>
        <v>0</v>
      </c>
      <c r="H32" s="311">
        <f t="shared" si="5"/>
        <v>0</v>
      </c>
      <c r="I32" s="311">
        <f t="shared" si="5"/>
        <v>0</v>
      </c>
      <c r="J32" s="311">
        <f t="shared" si="5"/>
        <v>0</v>
      </c>
      <c r="K32" s="360">
        <f>+K33+K34+K35</f>
        <v>0</v>
      </c>
    </row>
    <row r="33" spans="1:11" s="455" customFormat="1" ht="12" customHeight="1" x14ac:dyDescent="0.25">
      <c r="A33" s="449" t="s">
        <v>90</v>
      </c>
      <c r="B33" s="450" t="s">
        <v>290</v>
      </c>
      <c r="C33" s="684">
        <f>'KV_9.3.2.sz.mell'!C31</f>
        <v>0</v>
      </c>
      <c r="D33" s="459"/>
      <c r="E33" s="807"/>
      <c r="F33" s="807"/>
      <c r="G33" s="807"/>
      <c r="H33" s="807"/>
      <c r="I33" s="807"/>
      <c r="J33" s="801">
        <f>D33+E33+F33+G33+H33+I33</f>
        <v>0</v>
      </c>
      <c r="K33" s="794">
        <f>C33+J33</f>
        <v>0</v>
      </c>
    </row>
    <row r="34" spans="1:11" s="455" customFormat="1" ht="12" customHeight="1" x14ac:dyDescent="0.25">
      <c r="A34" s="449" t="s">
        <v>91</v>
      </c>
      <c r="B34" s="451" t="s">
        <v>291</v>
      </c>
      <c r="C34" s="691">
        <f>'KV_9.3.2.sz.mell'!C32</f>
        <v>0</v>
      </c>
      <c r="D34" s="399"/>
      <c r="E34" s="808"/>
      <c r="F34" s="808"/>
      <c r="G34" s="808"/>
      <c r="H34" s="808"/>
      <c r="I34" s="808"/>
      <c r="J34" s="801">
        <f>D34+E34+F34+G34+H34+I34</f>
        <v>0</v>
      </c>
      <c r="K34" s="794">
        <f>C34+J34</f>
        <v>0</v>
      </c>
    </row>
    <row r="35" spans="1:11" s="455" customFormat="1" ht="12" customHeight="1" thickBot="1" x14ac:dyDescent="0.3">
      <c r="A35" s="448" t="s">
        <v>92</v>
      </c>
      <c r="B35" s="809" t="s">
        <v>292</v>
      </c>
      <c r="C35" s="771">
        <f>'KV_9.3.2.sz.mell'!C33</f>
        <v>0</v>
      </c>
      <c r="D35" s="400"/>
      <c r="E35" s="810"/>
      <c r="F35" s="810"/>
      <c r="G35" s="810"/>
      <c r="H35" s="810"/>
      <c r="I35" s="810"/>
      <c r="J35" s="801">
        <f>D35+E35+F35+G35+H35+I35</f>
        <v>0</v>
      </c>
      <c r="K35" s="811">
        <f>C35+J35</f>
        <v>0</v>
      </c>
    </row>
    <row r="36" spans="1:11" s="367" customFormat="1" ht="12" customHeight="1" thickBot="1" x14ac:dyDescent="0.3">
      <c r="A36" s="200" t="s">
        <v>23</v>
      </c>
      <c r="B36" s="123" t="s">
        <v>375</v>
      </c>
      <c r="C36" s="402">
        <f>'KV_9.3.2.sz.mell'!C34</f>
        <v>0</v>
      </c>
      <c r="D36" s="506"/>
      <c r="E36" s="805"/>
      <c r="F36" s="805"/>
      <c r="G36" s="805"/>
      <c r="H36" s="805"/>
      <c r="I36" s="805"/>
      <c r="J36" s="311">
        <f>D36+E36+F36+G36+H36+I36</f>
        <v>0</v>
      </c>
      <c r="K36" s="316">
        <f>C36+J36</f>
        <v>0</v>
      </c>
    </row>
    <row r="37" spans="1:11" s="367" customFormat="1" ht="12" customHeight="1" thickBot="1" x14ac:dyDescent="0.3">
      <c r="A37" s="200" t="s">
        <v>24</v>
      </c>
      <c r="B37" s="123" t="s">
        <v>406</v>
      </c>
      <c r="C37" s="402">
        <f>'KV_9.3.2.sz.mell'!C35</f>
        <v>0</v>
      </c>
      <c r="D37" s="506"/>
      <c r="E37" s="805"/>
      <c r="F37" s="805"/>
      <c r="G37" s="805"/>
      <c r="H37" s="805"/>
      <c r="I37" s="805"/>
      <c r="J37" s="812">
        <f>D37+E37+F37+G37+H37+I37</f>
        <v>0</v>
      </c>
      <c r="K37" s="794">
        <f>C37+J37</f>
        <v>0</v>
      </c>
    </row>
    <row r="38" spans="1:11" s="367" customFormat="1" ht="12" customHeight="1" thickBot="1" x14ac:dyDescent="0.3">
      <c r="A38" s="192" t="s">
        <v>25</v>
      </c>
      <c r="B38" s="123" t="s">
        <v>407</v>
      </c>
      <c r="C38" s="311">
        <f>'KV_9.3.2.sz.mell'!C36</f>
        <v>0</v>
      </c>
      <c r="D38" s="311">
        <f t="shared" ref="D38:K38" si="6">+D10+D22+D27+D28+D32+D36+D37</f>
        <v>0</v>
      </c>
      <c r="E38" s="311">
        <f t="shared" si="6"/>
        <v>0</v>
      </c>
      <c r="F38" s="311">
        <f t="shared" si="6"/>
        <v>0</v>
      </c>
      <c r="G38" s="311">
        <f t="shared" si="6"/>
        <v>0</v>
      </c>
      <c r="H38" s="311">
        <f t="shared" si="6"/>
        <v>0</v>
      </c>
      <c r="I38" s="311">
        <f t="shared" si="6"/>
        <v>0</v>
      </c>
      <c r="J38" s="311">
        <f t="shared" si="6"/>
        <v>0</v>
      </c>
      <c r="K38" s="360">
        <f t="shared" si="6"/>
        <v>0</v>
      </c>
    </row>
    <row r="39" spans="1:11" s="367" customFormat="1" ht="12" customHeight="1" thickBot="1" x14ac:dyDescent="0.3">
      <c r="A39" s="234" t="s">
        <v>26</v>
      </c>
      <c r="B39" s="123" t="s">
        <v>408</v>
      </c>
      <c r="C39" s="311">
        <f>'KV_9.3.2.sz.mell'!C37</f>
        <v>0</v>
      </c>
      <c r="D39" s="311">
        <f t="shared" ref="D39:J39" si="7">+D40+D41+D42</f>
        <v>0</v>
      </c>
      <c r="E39" s="311">
        <f t="shared" si="7"/>
        <v>0</v>
      </c>
      <c r="F39" s="311">
        <f t="shared" si="7"/>
        <v>0</v>
      </c>
      <c r="G39" s="311">
        <f t="shared" si="7"/>
        <v>0</v>
      </c>
      <c r="H39" s="311">
        <f t="shared" si="7"/>
        <v>0</v>
      </c>
      <c r="I39" s="311">
        <f t="shared" si="7"/>
        <v>0</v>
      </c>
      <c r="J39" s="311">
        <f t="shared" si="7"/>
        <v>0</v>
      </c>
      <c r="K39" s="360">
        <f>+K40+K41+K42</f>
        <v>0</v>
      </c>
    </row>
    <row r="40" spans="1:11" s="367" customFormat="1" ht="12" customHeight="1" x14ac:dyDescent="0.25">
      <c r="A40" s="449" t="s">
        <v>409</v>
      </c>
      <c r="B40" s="450" t="s">
        <v>235</v>
      </c>
      <c r="C40" s="684">
        <f>'KV_9.3.2.sz.mell'!C38</f>
        <v>0</v>
      </c>
      <c r="D40" s="459"/>
      <c r="E40" s="807"/>
      <c r="F40" s="807"/>
      <c r="G40" s="807"/>
      <c r="H40" s="807"/>
      <c r="I40" s="807"/>
      <c r="J40" s="801">
        <f>D40+E40+F40+G40+H40+I40</f>
        <v>0</v>
      </c>
      <c r="K40" s="794">
        <f>C40+J40</f>
        <v>0</v>
      </c>
    </row>
    <row r="41" spans="1:11" s="367" customFormat="1" ht="12" customHeight="1" x14ac:dyDescent="0.25">
      <c r="A41" s="449" t="s">
        <v>410</v>
      </c>
      <c r="B41" s="451" t="s">
        <v>2</v>
      </c>
      <c r="C41" s="691">
        <f>'KV_9.3.2.sz.mell'!C39</f>
        <v>0</v>
      </c>
      <c r="D41" s="399"/>
      <c r="E41" s="808"/>
      <c r="F41" s="808"/>
      <c r="G41" s="808"/>
      <c r="H41" s="808"/>
      <c r="I41" s="808"/>
      <c r="J41" s="801">
        <f>D41+E41+F41+G41+H41+I41</f>
        <v>0</v>
      </c>
      <c r="K41" s="802">
        <f>C41+J41</f>
        <v>0</v>
      </c>
    </row>
    <row r="42" spans="1:11" s="455" customFormat="1" ht="12" customHeight="1" thickBot="1" x14ac:dyDescent="0.3">
      <c r="A42" s="448" t="s">
        <v>411</v>
      </c>
      <c r="B42" s="139" t="s">
        <v>412</v>
      </c>
      <c r="C42" s="688">
        <f>'KV_9.3.2.sz.mell'!C40</f>
        <v>0</v>
      </c>
      <c r="D42" s="687"/>
      <c r="E42" s="813"/>
      <c r="F42" s="813"/>
      <c r="G42" s="813"/>
      <c r="H42" s="813"/>
      <c r="I42" s="813"/>
      <c r="J42" s="801">
        <f>D42+E42+F42+G42+H42+I42</f>
        <v>0</v>
      </c>
      <c r="K42" s="804">
        <f>C42+J42</f>
        <v>0</v>
      </c>
    </row>
    <row r="43" spans="1:11" s="455" customFormat="1" ht="12.9" customHeight="1" thickBot="1" x14ac:dyDescent="0.25">
      <c r="A43" s="234" t="s">
        <v>27</v>
      </c>
      <c r="B43" s="235" t="s">
        <v>413</v>
      </c>
      <c r="C43" s="311">
        <f>'KV_9.3.2.sz.mell'!C41</f>
        <v>0</v>
      </c>
      <c r="D43" s="311">
        <f t="shared" ref="D43:J43" si="8">+D38+D39</f>
        <v>0</v>
      </c>
      <c r="E43" s="311">
        <f t="shared" si="8"/>
        <v>0</v>
      </c>
      <c r="F43" s="311">
        <f t="shared" si="8"/>
        <v>0</v>
      </c>
      <c r="G43" s="311">
        <f t="shared" si="8"/>
        <v>0</v>
      </c>
      <c r="H43" s="311">
        <f t="shared" si="8"/>
        <v>0</v>
      </c>
      <c r="I43" s="311">
        <f t="shared" si="8"/>
        <v>0</v>
      </c>
      <c r="J43" s="311">
        <f t="shared" si="8"/>
        <v>0</v>
      </c>
      <c r="K43" s="360">
        <f>+K38+K39</f>
        <v>0</v>
      </c>
    </row>
    <row r="44" spans="1:11" s="454" customFormat="1" ht="14.1" customHeight="1" thickBot="1" x14ac:dyDescent="0.3">
      <c r="A44" s="1714" t="s">
        <v>56</v>
      </c>
      <c r="B44" s="1715"/>
      <c r="C44" s="1715"/>
      <c r="D44" s="1715"/>
      <c r="E44" s="1715"/>
      <c r="F44" s="1715"/>
      <c r="G44" s="1715"/>
      <c r="H44" s="1715"/>
      <c r="I44" s="1715"/>
      <c r="J44" s="1715"/>
      <c r="K44" s="1716"/>
    </row>
    <row r="45" spans="1:11" s="456" customFormat="1" ht="12" customHeight="1" thickBot="1" x14ac:dyDescent="0.3">
      <c r="A45" s="200" t="s">
        <v>18</v>
      </c>
      <c r="B45" s="123" t="s">
        <v>414</v>
      </c>
      <c r="C45" s="814">
        <f>'KV_9.3.2.sz.mell'!C45</f>
        <v>0</v>
      </c>
      <c r="D45" s="814">
        <f t="shared" ref="D45:J45" si="9">SUM(D46:D50)</f>
        <v>0</v>
      </c>
      <c r="E45" s="814">
        <f t="shared" si="9"/>
        <v>0</v>
      </c>
      <c r="F45" s="814">
        <f t="shared" si="9"/>
        <v>0</v>
      </c>
      <c r="G45" s="814">
        <f t="shared" si="9"/>
        <v>0</v>
      </c>
      <c r="H45" s="814">
        <f t="shared" si="9"/>
        <v>0</v>
      </c>
      <c r="I45" s="814">
        <f t="shared" si="9"/>
        <v>0</v>
      </c>
      <c r="J45" s="814">
        <f t="shared" si="9"/>
        <v>0</v>
      </c>
      <c r="K45" s="316">
        <f>SUM(K46:K50)</f>
        <v>0</v>
      </c>
    </row>
    <row r="46" spans="1:11" ht="12" customHeight="1" x14ac:dyDescent="0.25">
      <c r="A46" s="448" t="s">
        <v>97</v>
      </c>
      <c r="B46" s="9" t="s">
        <v>49</v>
      </c>
      <c r="C46" s="816">
        <f>'KV_9.3.2.sz.mell'!C46</f>
        <v>0</v>
      </c>
      <c r="D46" s="1159"/>
      <c r="E46" s="815"/>
      <c r="F46" s="815"/>
      <c r="G46" s="815"/>
      <c r="H46" s="815"/>
      <c r="I46" s="815"/>
      <c r="J46" s="816">
        <f>D46+E46+F46+G46+H46+I46</f>
        <v>0</v>
      </c>
      <c r="K46" s="817">
        <f>C46+J46</f>
        <v>0</v>
      </c>
    </row>
    <row r="47" spans="1:11" ht="12" customHeight="1" x14ac:dyDescent="0.25">
      <c r="A47" s="448" t="s">
        <v>98</v>
      </c>
      <c r="B47" s="8" t="s">
        <v>182</v>
      </c>
      <c r="C47" s="819">
        <f>'KV_9.3.2.sz.mell'!C47</f>
        <v>0</v>
      </c>
      <c r="D47" s="1160"/>
      <c r="E47" s="818"/>
      <c r="F47" s="818"/>
      <c r="G47" s="818"/>
      <c r="H47" s="818"/>
      <c r="I47" s="818"/>
      <c r="J47" s="819">
        <f>D47+E47+F47+G47+H47+I47</f>
        <v>0</v>
      </c>
      <c r="K47" s="820">
        <f>C47+J47</f>
        <v>0</v>
      </c>
    </row>
    <row r="48" spans="1:11" ht="12" customHeight="1" x14ac:dyDescent="0.25">
      <c r="A48" s="448" t="s">
        <v>99</v>
      </c>
      <c r="B48" s="8" t="s">
        <v>139</v>
      </c>
      <c r="C48" s="819">
        <f>'KV_9.3.2.sz.mell'!C48</f>
        <v>0</v>
      </c>
      <c r="D48" s="1160"/>
      <c r="E48" s="818"/>
      <c r="F48" s="818"/>
      <c r="G48" s="818"/>
      <c r="H48" s="818"/>
      <c r="I48" s="818"/>
      <c r="J48" s="819">
        <f>D48+E48+F48+G48+H48+I48</f>
        <v>0</v>
      </c>
      <c r="K48" s="820">
        <f>C48+J48</f>
        <v>0</v>
      </c>
    </row>
    <row r="49" spans="1:11" ht="12" customHeight="1" x14ac:dyDescent="0.25">
      <c r="A49" s="448" t="s">
        <v>100</v>
      </c>
      <c r="B49" s="8" t="s">
        <v>183</v>
      </c>
      <c r="C49" s="819">
        <f>'KV_9.3.2.sz.mell'!C49</f>
        <v>0</v>
      </c>
      <c r="D49" s="1160"/>
      <c r="E49" s="818"/>
      <c r="F49" s="818"/>
      <c r="G49" s="818"/>
      <c r="H49" s="818"/>
      <c r="I49" s="818"/>
      <c r="J49" s="819">
        <f>D49+E49+F49+G49+H49+I49</f>
        <v>0</v>
      </c>
      <c r="K49" s="820">
        <f>C49+J49</f>
        <v>0</v>
      </c>
    </row>
    <row r="50" spans="1:11" ht="12" customHeight="1" thickBot="1" x14ac:dyDescent="0.3">
      <c r="A50" s="448" t="s">
        <v>147</v>
      </c>
      <c r="B50" s="8" t="s">
        <v>184</v>
      </c>
      <c r="C50" s="819">
        <f>'KV_9.3.2.sz.mell'!C50</f>
        <v>0</v>
      </c>
      <c r="D50" s="1160"/>
      <c r="E50" s="818"/>
      <c r="F50" s="818"/>
      <c r="G50" s="818"/>
      <c r="H50" s="818"/>
      <c r="I50" s="818"/>
      <c r="J50" s="819">
        <f>D50+E50+F50+G50+H50+I50</f>
        <v>0</v>
      </c>
      <c r="K50" s="820">
        <f>C50+J50</f>
        <v>0</v>
      </c>
    </row>
    <row r="51" spans="1:11" ht="12" customHeight="1" thickBot="1" x14ac:dyDescent="0.3">
      <c r="A51" s="200" t="s">
        <v>19</v>
      </c>
      <c r="B51" s="123" t="s">
        <v>415</v>
      </c>
      <c r="C51" s="814">
        <f>'KV_9.3.2.sz.mell'!C51</f>
        <v>0</v>
      </c>
      <c r="D51" s="814">
        <f t="shared" ref="D51:J51" si="10">SUM(D52:D54)</f>
        <v>0</v>
      </c>
      <c r="E51" s="814">
        <f t="shared" si="10"/>
        <v>0</v>
      </c>
      <c r="F51" s="814">
        <f t="shared" si="10"/>
        <v>0</v>
      </c>
      <c r="G51" s="814">
        <f t="shared" si="10"/>
        <v>0</v>
      </c>
      <c r="H51" s="814">
        <f t="shared" si="10"/>
        <v>0</v>
      </c>
      <c r="I51" s="814">
        <f t="shared" si="10"/>
        <v>0</v>
      </c>
      <c r="J51" s="814">
        <f t="shared" si="10"/>
        <v>0</v>
      </c>
      <c r="K51" s="316">
        <f>SUM(K52:K54)</f>
        <v>0</v>
      </c>
    </row>
    <row r="52" spans="1:11" s="456" customFormat="1" ht="12" customHeight="1" x14ac:dyDescent="0.25">
      <c r="A52" s="448" t="s">
        <v>103</v>
      </c>
      <c r="B52" s="9" t="s">
        <v>229</v>
      </c>
      <c r="C52" s="816">
        <f>'KV_9.3.2.sz.mell'!C52</f>
        <v>0</v>
      </c>
      <c r="D52" s="1159"/>
      <c r="E52" s="815"/>
      <c r="F52" s="815"/>
      <c r="G52" s="815"/>
      <c r="H52" s="815"/>
      <c r="I52" s="815"/>
      <c r="J52" s="816">
        <f>D52+E52+F52+G52+H52+I52</f>
        <v>0</v>
      </c>
      <c r="K52" s="817">
        <f>C52+J52</f>
        <v>0</v>
      </c>
    </row>
    <row r="53" spans="1:11" ht="12" customHeight="1" x14ac:dyDescent="0.25">
      <c r="A53" s="448" t="s">
        <v>104</v>
      </c>
      <c r="B53" s="8" t="s">
        <v>186</v>
      </c>
      <c r="C53" s="819">
        <f>'KV_9.3.2.sz.mell'!C53</f>
        <v>0</v>
      </c>
      <c r="D53" s="1160"/>
      <c r="E53" s="818"/>
      <c r="F53" s="818"/>
      <c r="G53" s="818"/>
      <c r="H53" s="818"/>
      <c r="I53" s="818"/>
      <c r="J53" s="819">
        <f>D53+E53+F53+G53+H53+I53</f>
        <v>0</v>
      </c>
      <c r="K53" s="820">
        <f>C53+J53</f>
        <v>0</v>
      </c>
    </row>
    <row r="54" spans="1:11" ht="12" customHeight="1" x14ac:dyDescent="0.25">
      <c r="A54" s="448" t="s">
        <v>105</v>
      </c>
      <c r="B54" s="8" t="s">
        <v>57</v>
      </c>
      <c r="C54" s="819">
        <f>'KV_9.3.2.sz.mell'!C54</f>
        <v>0</v>
      </c>
      <c r="D54" s="1160"/>
      <c r="E54" s="818"/>
      <c r="F54" s="818"/>
      <c r="G54" s="818"/>
      <c r="H54" s="818"/>
      <c r="I54" s="818"/>
      <c r="J54" s="819">
        <f>D54+E54+F54+G54+H54+I54</f>
        <v>0</v>
      </c>
      <c r="K54" s="820">
        <f>C54+J54</f>
        <v>0</v>
      </c>
    </row>
    <row r="55" spans="1:11" ht="12" customHeight="1" thickBot="1" x14ac:dyDescent="0.3">
      <c r="A55" s="448" t="s">
        <v>106</v>
      </c>
      <c r="B55" s="8" t="s">
        <v>523</v>
      </c>
      <c r="C55" s="819">
        <f>'KV_9.3.2.sz.mell'!C55</f>
        <v>0</v>
      </c>
      <c r="D55" s="1160"/>
      <c r="E55" s="818"/>
      <c r="F55" s="818"/>
      <c r="G55" s="818"/>
      <c r="H55" s="818"/>
      <c r="I55" s="818"/>
      <c r="J55" s="819">
        <f>D55+E55+F55+G55+H55+I55</f>
        <v>0</v>
      </c>
      <c r="K55" s="820">
        <f>C55+J55</f>
        <v>0</v>
      </c>
    </row>
    <row r="56" spans="1:11" ht="12" customHeight="1" thickBot="1" x14ac:dyDescent="0.3">
      <c r="A56" s="200" t="s">
        <v>20</v>
      </c>
      <c r="B56" s="123" t="s">
        <v>13</v>
      </c>
      <c r="C56" s="814">
        <f>'KV_9.3.2.sz.mell'!C56</f>
        <v>0</v>
      </c>
      <c r="D56" s="1161"/>
      <c r="E56" s="821"/>
      <c r="F56" s="821"/>
      <c r="G56" s="821"/>
      <c r="H56" s="821"/>
      <c r="I56" s="821"/>
      <c r="J56" s="814">
        <f>D56+E56+F56+G56+H56+I56</f>
        <v>0</v>
      </c>
      <c r="K56" s="316">
        <f>C56+J56</f>
        <v>0</v>
      </c>
    </row>
    <row r="57" spans="1:11" ht="12.9" customHeight="1" thickBot="1" x14ac:dyDescent="0.3">
      <c r="A57" s="200" t="s">
        <v>21</v>
      </c>
      <c r="B57" s="242" t="s">
        <v>528</v>
      </c>
      <c r="C57" s="822">
        <f>'KV_9.3.2.sz.mell'!C57</f>
        <v>0</v>
      </c>
      <c r="D57" s="822">
        <f t="shared" ref="D57:J57" si="11">+D45+D51+D56</f>
        <v>0</v>
      </c>
      <c r="E57" s="822">
        <f t="shared" si="11"/>
        <v>0</v>
      </c>
      <c r="F57" s="822">
        <f t="shared" si="11"/>
        <v>0</v>
      </c>
      <c r="G57" s="822">
        <f t="shared" si="11"/>
        <v>0</v>
      </c>
      <c r="H57" s="822">
        <f t="shared" si="11"/>
        <v>0</v>
      </c>
      <c r="I57" s="822">
        <f t="shared" si="11"/>
        <v>0</v>
      </c>
      <c r="J57" s="822">
        <f t="shared" si="11"/>
        <v>0</v>
      </c>
      <c r="K57" s="364">
        <f>+K45+K51+K56</f>
        <v>0</v>
      </c>
    </row>
    <row r="58" spans="1:11" ht="14.1" customHeight="1" thickBot="1" x14ac:dyDescent="0.3">
      <c r="C58" s="823">
        <f>'KV_9.3.2.sz.mell'!C58</f>
        <v>0</v>
      </c>
      <c r="D58" s="823"/>
      <c r="E58" s="824"/>
      <c r="F58" s="824"/>
      <c r="G58" s="824"/>
      <c r="H58" s="824"/>
      <c r="I58" s="824"/>
      <c r="J58" s="824"/>
      <c r="K58" s="616">
        <f>K43-K57</f>
        <v>0</v>
      </c>
    </row>
    <row r="59" spans="1:11" ht="12.9" customHeight="1" thickBot="1" x14ac:dyDescent="0.3">
      <c r="A59" s="245" t="s">
        <v>518</v>
      </c>
      <c r="B59" s="246"/>
      <c r="C59" s="826">
        <f>'KV_9.3.2.sz.mell'!C59</f>
        <v>0</v>
      </c>
      <c r="D59" s="1162"/>
      <c r="E59" s="825"/>
      <c r="F59" s="825"/>
      <c r="G59" s="825"/>
      <c r="H59" s="825"/>
      <c r="I59" s="825"/>
      <c r="J59" s="826">
        <f>D59+E59+F59+G59+H59+I59</f>
        <v>0</v>
      </c>
      <c r="K59" s="827">
        <f>C59+J59</f>
        <v>0</v>
      </c>
    </row>
    <row r="60" spans="1:11" ht="12.9" customHeight="1" thickBot="1" x14ac:dyDescent="0.3">
      <c r="A60" s="245" t="s">
        <v>205</v>
      </c>
      <c r="B60" s="246"/>
      <c r="C60" s="826">
        <f>'KV_9.3.2.sz.mell'!C60</f>
        <v>0</v>
      </c>
      <c r="D60" s="1162"/>
      <c r="E60" s="825"/>
      <c r="F60" s="825"/>
      <c r="G60" s="825"/>
      <c r="H60" s="825"/>
      <c r="I60" s="825"/>
      <c r="J60" s="826">
        <f>D60+E60+F60+G60+H60+I60</f>
        <v>0</v>
      </c>
      <c r="K60" s="827">
        <f>C60+J60</f>
        <v>0</v>
      </c>
    </row>
  </sheetData>
  <sheetProtection sheet="1" formatCells="0"/>
  <mergeCells count="15"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164"/>
  <sheetViews>
    <sheetView view="pageBreakPreview" topLeftCell="A136" zoomScaleNormal="100" zoomScaleSheetLayoutView="100" workbookViewId="0">
      <selection activeCell="C68" sqref="C68"/>
    </sheetView>
  </sheetViews>
  <sheetFormatPr defaultColWidth="9.33203125" defaultRowHeight="15.6" x14ac:dyDescent="0.3"/>
  <cols>
    <col min="1" max="1" width="9.44140625" style="379" customWidth="1"/>
    <col min="2" max="2" width="99.33203125" style="379" customWidth="1"/>
    <col min="3" max="3" width="21.6640625" style="380" customWidth="1"/>
    <col min="4" max="4" width="9" style="410" customWidth="1"/>
    <col min="5" max="16384" width="9.33203125" style="410"/>
  </cols>
  <sheetData>
    <row r="1" spans="1:3" ht="18.75" customHeight="1" x14ac:dyDescent="0.3">
      <c r="B1" s="1552" t="str">
        <f>CONCATENATE("1.3. melléklet ",ALAPADATOK!A7," ",ALAPADATOK!B7," ",ALAPADATOK!C7," ",ALAPADATOK!D7," ",ALAPADATOK!E7," ",ALAPADATOK!F7," ",ALAPADATOK!G7," ",ALAPADATOK!H7)</f>
        <v>1.3. melléklet a … / 2019 ( VI. …. ) önkormányzati rendelethez</v>
      </c>
      <c r="C1" s="1553"/>
    </row>
    <row r="2" spans="1:3" ht="21.9" customHeight="1" x14ac:dyDescent="0.3">
      <c r="A2" s="560"/>
      <c r="B2" s="636" t="str">
        <f>CONCATENATE(ALAPADATOK!A3)</f>
        <v>Hercegkút Község Önkormányzata</v>
      </c>
      <c r="C2" s="637"/>
    </row>
    <row r="3" spans="1:3" ht="21.9" customHeight="1" x14ac:dyDescent="0.3">
      <c r="A3" s="637"/>
      <c r="B3" s="636" t="s">
        <v>579</v>
      </c>
      <c r="C3" s="637"/>
    </row>
    <row r="4" spans="1:3" ht="21.9" customHeight="1" x14ac:dyDescent="0.3">
      <c r="A4" s="637"/>
      <c r="B4" s="636" t="s">
        <v>582</v>
      </c>
      <c r="C4" s="637"/>
    </row>
    <row r="5" spans="1:3" ht="21.9" customHeight="1" x14ac:dyDescent="0.3"/>
    <row r="6" spans="1:3" ht="15.15" customHeight="1" x14ac:dyDescent="0.3">
      <c r="A6" s="1545" t="s">
        <v>15</v>
      </c>
      <c r="B6" s="1545"/>
      <c r="C6" s="1545"/>
    </row>
    <row r="7" spans="1:3" ht="15.15" customHeight="1" thickBot="1" x14ac:dyDescent="0.35">
      <c r="A7" s="1544" t="s">
        <v>151</v>
      </c>
      <c r="B7" s="1544"/>
      <c r="C7" s="577" t="str">
        <f>CONCATENATE('KV_1.1.sz.mell.'!C7)</f>
        <v>Forintban!</v>
      </c>
    </row>
    <row r="8" spans="1:3" ht="24" customHeight="1" thickBot="1" x14ac:dyDescent="0.35">
      <c r="A8" s="23" t="s">
        <v>68</v>
      </c>
      <c r="B8" s="24" t="s">
        <v>17</v>
      </c>
      <c r="C8" s="38" t="str">
        <f>+CONCATENATE(LEFT(KV_ÖSSZEFÜGGÉSEK!A5,4),". évi előirányzat")</f>
        <v>2019. évi előirányzat</v>
      </c>
    </row>
    <row r="9" spans="1:3" s="411" customFormat="1" ht="12" customHeight="1" thickBot="1" x14ac:dyDescent="0.25">
      <c r="A9" s="564"/>
      <c r="B9" s="565" t="s">
        <v>492</v>
      </c>
      <c r="C9" s="566" t="s">
        <v>493</v>
      </c>
    </row>
    <row r="10" spans="1:3" s="412" customFormat="1" ht="12" customHeight="1" thickBot="1" x14ac:dyDescent="0.3">
      <c r="A10" s="20" t="s">
        <v>18</v>
      </c>
      <c r="B10" s="21" t="s">
        <v>251</v>
      </c>
      <c r="C10" s="296">
        <f>+C11+C12+C13+C14+C15+C16</f>
        <v>0</v>
      </c>
    </row>
    <row r="11" spans="1:3" s="412" customFormat="1" ht="12" customHeight="1" x14ac:dyDescent="0.25">
      <c r="A11" s="15" t="s">
        <v>97</v>
      </c>
      <c r="B11" s="413" t="s">
        <v>252</v>
      </c>
      <c r="C11" s="299"/>
    </row>
    <row r="12" spans="1:3" s="412" customFormat="1" ht="12" customHeight="1" x14ac:dyDescent="0.25">
      <c r="A12" s="14" t="s">
        <v>98</v>
      </c>
      <c r="B12" s="414" t="s">
        <v>253</v>
      </c>
      <c r="C12" s="298"/>
    </row>
    <row r="13" spans="1:3" s="412" customFormat="1" ht="12" customHeight="1" x14ac:dyDescent="0.25">
      <c r="A13" s="14" t="s">
        <v>99</v>
      </c>
      <c r="B13" s="414" t="s">
        <v>549</v>
      </c>
      <c r="C13" s="298"/>
    </row>
    <row r="14" spans="1:3" s="412" customFormat="1" ht="12" customHeight="1" x14ac:dyDescent="0.25">
      <c r="A14" s="14" t="s">
        <v>100</v>
      </c>
      <c r="B14" s="414" t="s">
        <v>255</v>
      </c>
      <c r="C14" s="298"/>
    </row>
    <row r="15" spans="1:3" s="412" customFormat="1" ht="12" customHeight="1" x14ac:dyDescent="0.25">
      <c r="A15" s="14" t="s">
        <v>147</v>
      </c>
      <c r="B15" s="292" t="s">
        <v>431</v>
      </c>
      <c r="C15" s="298"/>
    </row>
    <row r="16" spans="1:3" s="412" customFormat="1" ht="12" customHeight="1" thickBot="1" x14ac:dyDescent="0.3">
      <c r="A16" s="16" t="s">
        <v>101</v>
      </c>
      <c r="B16" s="293" t="s">
        <v>432</v>
      </c>
      <c r="C16" s="298"/>
    </row>
    <row r="17" spans="1:3" s="412" customFormat="1" ht="12" customHeight="1" thickBot="1" x14ac:dyDescent="0.3">
      <c r="A17" s="20" t="s">
        <v>19</v>
      </c>
      <c r="B17" s="291" t="s">
        <v>256</v>
      </c>
      <c r="C17" s="296">
        <f>+C18+C19+C20+C21+C22</f>
        <v>0</v>
      </c>
    </row>
    <row r="18" spans="1:3" s="412" customFormat="1" ht="12" customHeight="1" x14ac:dyDescent="0.25">
      <c r="A18" s="15" t="s">
        <v>103</v>
      </c>
      <c r="B18" s="413" t="s">
        <v>257</v>
      </c>
      <c r="C18" s="299"/>
    </row>
    <row r="19" spans="1:3" s="412" customFormat="1" ht="12" customHeight="1" x14ac:dyDescent="0.25">
      <c r="A19" s="14" t="s">
        <v>104</v>
      </c>
      <c r="B19" s="414" t="s">
        <v>258</v>
      </c>
      <c r="C19" s="298"/>
    </row>
    <row r="20" spans="1:3" s="412" customFormat="1" ht="12" customHeight="1" x14ac:dyDescent="0.25">
      <c r="A20" s="14" t="s">
        <v>105</v>
      </c>
      <c r="B20" s="414" t="s">
        <v>421</v>
      </c>
      <c r="C20" s="298"/>
    </row>
    <row r="21" spans="1:3" s="412" customFormat="1" ht="12" customHeight="1" x14ac:dyDescent="0.25">
      <c r="A21" s="14" t="s">
        <v>106</v>
      </c>
      <c r="B21" s="414" t="s">
        <v>422</v>
      </c>
      <c r="C21" s="298"/>
    </row>
    <row r="22" spans="1:3" s="412" customFormat="1" ht="12" customHeight="1" x14ac:dyDescent="0.25">
      <c r="A22" s="14" t="s">
        <v>107</v>
      </c>
      <c r="B22" s="414" t="s">
        <v>573</v>
      </c>
      <c r="C22" s="298"/>
    </row>
    <row r="23" spans="1:3" s="412" customFormat="1" ht="12" customHeight="1" thickBot="1" x14ac:dyDescent="0.3">
      <c r="A23" s="16" t="s">
        <v>116</v>
      </c>
      <c r="B23" s="293" t="s">
        <v>260</v>
      </c>
      <c r="C23" s="300"/>
    </row>
    <row r="24" spans="1:3" s="412" customFormat="1" ht="12" customHeight="1" thickBot="1" x14ac:dyDescent="0.3">
      <c r="A24" s="20" t="s">
        <v>20</v>
      </c>
      <c r="B24" s="21" t="s">
        <v>261</v>
      </c>
      <c r="C24" s="296">
        <f>+C25+C26+C27+C28+C29</f>
        <v>0</v>
      </c>
    </row>
    <row r="25" spans="1:3" s="412" customFormat="1" ht="12" customHeight="1" x14ac:dyDescent="0.25">
      <c r="A25" s="15" t="s">
        <v>86</v>
      </c>
      <c r="B25" s="413" t="s">
        <v>262</v>
      </c>
      <c r="C25" s="299"/>
    </row>
    <row r="26" spans="1:3" s="412" customFormat="1" ht="12" customHeight="1" x14ac:dyDescent="0.25">
      <c r="A26" s="14" t="s">
        <v>87</v>
      </c>
      <c r="B26" s="414" t="s">
        <v>263</v>
      </c>
      <c r="C26" s="298"/>
    </row>
    <row r="27" spans="1:3" s="412" customFormat="1" ht="12" customHeight="1" x14ac:dyDescent="0.25">
      <c r="A27" s="14" t="s">
        <v>88</v>
      </c>
      <c r="B27" s="414" t="s">
        <v>423</v>
      </c>
      <c r="C27" s="298"/>
    </row>
    <row r="28" spans="1:3" s="412" customFormat="1" ht="12" customHeight="1" x14ac:dyDescent="0.25">
      <c r="A28" s="14" t="s">
        <v>89</v>
      </c>
      <c r="B28" s="414" t="s">
        <v>424</v>
      </c>
      <c r="C28" s="298"/>
    </row>
    <row r="29" spans="1:3" s="412" customFormat="1" ht="12" customHeight="1" x14ac:dyDescent="0.25">
      <c r="A29" s="14" t="s">
        <v>170</v>
      </c>
      <c r="B29" s="414" t="s">
        <v>264</v>
      </c>
      <c r="C29" s="298"/>
    </row>
    <row r="30" spans="1:3" s="555" customFormat="1" ht="12" customHeight="1" thickBot="1" x14ac:dyDescent="0.3">
      <c r="A30" s="567" t="s">
        <v>171</v>
      </c>
      <c r="B30" s="553" t="s">
        <v>568</v>
      </c>
      <c r="C30" s="554"/>
    </row>
    <row r="31" spans="1:3" s="412" customFormat="1" ht="12" customHeight="1" thickBot="1" x14ac:dyDescent="0.3">
      <c r="A31" s="20" t="s">
        <v>172</v>
      </c>
      <c r="B31" s="21" t="s">
        <v>550</v>
      </c>
      <c r="C31" s="302">
        <f>SUM(C32:C38)</f>
        <v>0</v>
      </c>
    </row>
    <row r="32" spans="1:3" s="412" customFormat="1" ht="12" customHeight="1" x14ac:dyDescent="0.25">
      <c r="A32" s="15" t="s">
        <v>267</v>
      </c>
      <c r="B32" s="413" t="s">
        <v>554</v>
      </c>
      <c r="C32" s="299"/>
    </row>
    <row r="33" spans="1:3" s="412" customFormat="1" ht="12" customHeight="1" x14ac:dyDescent="0.25">
      <c r="A33" s="14" t="s">
        <v>268</v>
      </c>
      <c r="B33" s="414" t="s">
        <v>555</v>
      </c>
      <c r="C33" s="298"/>
    </row>
    <row r="34" spans="1:3" s="412" customFormat="1" ht="12" customHeight="1" x14ac:dyDescent="0.25">
      <c r="A34" s="14" t="s">
        <v>269</v>
      </c>
      <c r="B34" s="414" t="s">
        <v>556</v>
      </c>
      <c r="C34" s="298"/>
    </row>
    <row r="35" spans="1:3" s="412" customFormat="1" ht="12" customHeight="1" x14ac:dyDescent="0.25">
      <c r="A35" s="14" t="s">
        <v>270</v>
      </c>
      <c r="B35" s="414" t="s">
        <v>557</v>
      </c>
      <c r="C35" s="298"/>
    </row>
    <row r="36" spans="1:3" s="412" customFormat="1" ht="12" customHeight="1" x14ac:dyDescent="0.25">
      <c r="A36" s="14" t="s">
        <v>551</v>
      </c>
      <c r="B36" s="414" t="s">
        <v>271</v>
      </c>
      <c r="C36" s="298"/>
    </row>
    <row r="37" spans="1:3" s="412" customFormat="1" ht="12" customHeight="1" x14ac:dyDescent="0.25">
      <c r="A37" s="14" t="s">
        <v>552</v>
      </c>
      <c r="B37" s="414" t="s">
        <v>272</v>
      </c>
      <c r="C37" s="298"/>
    </row>
    <row r="38" spans="1:3" s="412" customFormat="1" ht="12" customHeight="1" thickBot="1" x14ac:dyDescent="0.3">
      <c r="A38" s="16" t="s">
        <v>553</v>
      </c>
      <c r="B38" s="508" t="s">
        <v>273</v>
      </c>
      <c r="C38" s="300"/>
    </row>
    <row r="39" spans="1:3" s="412" customFormat="1" ht="12" customHeight="1" thickBot="1" x14ac:dyDescent="0.3">
      <c r="A39" s="20" t="s">
        <v>22</v>
      </c>
      <c r="B39" s="21" t="s">
        <v>433</v>
      </c>
      <c r="C39" s="296">
        <f>SUM(C40:C50)</f>
        <v>0</v>
      </c>
    </row>
    <row r="40" spans="1:3" s="412" customFormat="1" ht="12" customHeight="1" x14ac:dyDescent="0.25">
      <c r="A40" s="15" t="s">
        <v>90</v>
      </c>
      <c r="B40" s="413" t="s">
        <v>276</v>
      </c>
      <c r="C40" s="299"/>
    </row>
    <row r="41" spans="1:3" s="412" customFormat="1" ht="12" customHeight="1" x14ac:dyDescent="0.25">
      <c r="A41" s="14" t="s">
        <v>91</v>
      </c>
      <c r="B41" s="414" t="s">
        <v>277</v>
      </c>
      <c r="C41" s="298"/>
    </row>
    <row r="42" spans="1:3" s="412" customFormat="1" ht="12" customHeight="1" x14ac:dyDescent="0.25">
      <c r="A42" s="14" t="s">
        <v>92</v>
      </c>
      <c r="B42" s="414" t="s">
        <v>278</v>
      </c>
      <c r="C42" s="298"/>
    </row>
    <row r="43" spans="1:3" s="412" customFormat="1" ht="12" customHeight="1" x14ac:dyDescent="0.25">
      <c r="A43" s="14" t="s">
        <v>174</v>
      </c>
      <c r="B43" s="414" t="s">
        <v>279</v>
      </c>
      <c r="C43" s="298"/>
    </row>
    <row r="44" spans="1:3" s="412" customFormat="1" ht="12" customHeight="1" x14ac:dyDescent="0.25">
      <c r="A44" s="14" t="s">
        <v>175</v>
      </c>
      <c r="B44" s="414" t="s">
        <v>280</v>
      </c>
      <c r="C44" s="298"/>
    </row>
    <row r="45" spans="1:3" s="412" customFormat="1" ht="12" customHeight="1" x14ac:dyDescent="0.25">
      <c r="A45" s="14" t="s">
        <v>176</v>
      </c>
      <c r="B45" s="414" t="s">
        <v>281</v>
      </c>
      <c r="C45" s="298"/>
    </row>
    <row r="46" spans="1:3" s="412" customFormat="1" ht="12" customHeight="1" x14ac:dyDescent="0.25">
      <c r="A46" s="14" t="s">
        <v>177</v>
      </c>
      <c r="B46" s="414" t="s">
        <v>282</v>
      </c>
      <c r="C46" s="298"/>
    </row>
    <row r="47" spans="1:3" s="412" customFormat="1" ht="12" customHeight="1" x14ac:dyDescent="0.25">
      <c r="A47" s="14" t="s">
        <v>178</v>
      </c>
      <c r="B47" s="414" t="s">
        <v>558</v>
      </c>
      <c r="C47" s="298"/>
    </row>
    <row r="48" spans="1:3" s="412" customFormat="1" ht="12" customHeight="1" x14ac:dyDescent="0.25">
      <c r="A48" s="14" t="s">
        <v>274</v>
      </c>
      <c r="B48" s="414" t="s">
        <v>284</v>
      </c>
      <c r="C48" s="301"/>
    </row>
    <row r="49" spans="1:3" s="412" customFormat="1" ht="12" customHeight="1" x14ac:dyDescent="0.25">
      <c r="A49" s="16" t="s">
        <v>275</v>
      </c>
      <c r="B49" s="415" t="s">
        <v>435</v>
      </c>
      <c r="C49" s="401"/>
    </row>
    <row r="50" spans="1:3" s="412" customFormat="1" ht="12" customHeight="1" thickBot="1" x14ac:dyDescent="0.3">
      <c r="A50" s="16" t="s">
        <v>434</v>
      </c>
      <c r="B50" s="293" t="s">
        <v>285</v>
      </c>
      <c r="C50" s="401"/>
    </row>
    <row r="51" spans="1:3" s="412" customFormat="1" ht="12" customHeight="1" thickBot="1" x14ac:dyDescent="0.3">
      <c r="A51" s="20" t="s">
        <v>23</v>
      </c>
      <c r="B51" s="21" t="s">
        <v>286</v>
      </c>
      <c r="C51" s="296">
        <f>SUM(C52:C56)</f>
        <v>0</v>
      </c>
    </row>
    <row r="52" spans="1:3" s="412" customFormat="1" ht="12" customHeight="1" x14ac:dyDescent="0.25">
      <c r="A52" s="15" t="s">
        <v>93</v>
      </c>
      <c r="B52" s="413" t="s">
        <v>290</v>
      </c>
      <c r="C52" s="457"/>
    </row>
    <row r="53" spans="1:3" s="412" customFormat="1" ht="12" customHeight="1" x14ac:dyDescent="0.25">
      <c r="A53" s="14" t="s">
        <v>94</v>
      </c>
      <c r="B53" s="414" t="s">
        <v>291</v>
      </c>
      <c r="C53" s="301"/>
    </row>
    <row r="54" spans="1:3" s="412" customFormat="1" ht="12" customHeight="1" x14ac:dyDescent="0.25">
      <c r="A54" s="14" t="s">
        <v>287</v>
      </c>
      <c r="B54" s="414" t="s">
        <v>292</v>
      </c>
      <c r="C54" s="301"/>
    </row>
    <row r="55" spans="1:3" s="412" customFormat="1" ht="12" customHeight="1" x14ac:dyDescent="0.25">
      <c r="A55" s="14" t="s">
        <v>288</v>
      </c>
      <c r="B55" s="414" t="s">
        <v>293</v>
      </c>
      <c r="C55" s="301"/>
    </row>
    <row r="56" spans="1:3" s="412" customFormat="1" ht="12" customHeight="1" thickBot="1" x14ac:dyDescent="0.3">
      <c r="A56" s="16" t="s">
        <v>289</v>
      </c>
      <c r="B56" s="293" t="s">
        <v>294</v>
      </c>
      <c r="C56" s="401"/>
    </row>
    <row r="57" spans="1:3" s="412" customFormat="1" ht="12" customHeight="1" thickBot="1" x14ac:dyDescent="0.3">
      <c r="A57" s="20" t="s">
        <v>179</v>
      </c>
      <c r="B57" s="21" t="s">
        <v>295</v>
      </c>
      <c r="C57" s="296">
        <f>SUM(C58:C60)</f>
        <v>0</v>
      </c>
    </row>
    <row r="58" spans="1:3" s="412" customFormat="1" ht="12" customHeight="1" x14ac:dyDescent="0.25">
      <c r="A58" s="15" t="s">
        <v>95</v>
      </c>
      <c r="B58" s="413" t="s">
        <v>296</v>
      </c>
      <c r="C58" s="299"/>
    </row>
    <row r="59" spans="1:3" s="412" customFormat="1" ht="12" customHeight="1" x14ac:dyDescent="0.25">
      <c r="A59" s="14" t="s">
        <v>96</v>
      </c>
      <c r="B59" s="414" t="s">
        <v>425</v>
      </c>
      <c r="C59" s="298"/>
    </row>
    <row r="60" spans="1:3" s="412" customFormat="1" ht="12" customHeight="1" x14ac:dyDescent="0.25">
      <c r="A60" s="14" t="s">
        <v>299</v>
      </c>
      <c r="B60" s="414" t="s">
        <v>297</v>
      </c>
      <c r="C60" s="298"/>
    </row>
    <row r="61" spans="1:3" s="412" customFormat="1" ht="12" customHeight="1" thickBot="1" x14ac:dyDescent="0.3">
      <c r="A61" s="16" t="s">
        <v>300</v>
      </c>
      <c r="B61" s="293" t="s">
        <v>298</v>
      </c>
      <c r="C61" s="300"/>
    </row>
    <row r="62" spans="1:3" s="412" customFormat="1" ht="12" customHeight="1" thickBot="1" x14ac:dyDescent="0.3">
      <c r="A62" s="20" t="s">
        <v>25</v>
      </c>
      <c r="B62" s="291" t="s">
        <v>301</v>
      </c>
      <c r="C62" s="296">
        <f>SUM(C63:C65)</f>
        <v>0</v>
      </c>
    </row>
    <row r="63" spans="1:3" s="412" customFormat="1" ht="12" customHeight="1" x14ac:dyDescent="0.25">
      <c r="A63" s="15" t="s">
        <v>180</v>
      </c>
      <c r="B63" s="413" t="s">
        <v>303</v>
      </c>
      <c r="C63" s="301"/>
    </row>
    <row r="64" spans="1:3" s="412" customFormat="1" ht="12" customHeight="1" x14ac:dyDescent="0.25">
      <c r="A64" s="14" t="s">
        <v>181</v>
      </c>
      <c r="B64" s="414" t="s">
        <v>426</v>
      </c>
      <c r="C64" s="301"/>
    </row>
    <row r="65" spans="1:3" s="412" customFormat="1" ht="12" customHeight="1" x14ac:dyDescent="0.25">
      <c r="A65" s="14" t="s">
        <v>230</v>
      </c>
      <c r="B65" s="414" t="s">
        <v>304</v>
      </c>
      <c r="C65" s="301"/>
    </row>
    <row r="66" spans="1:3" s="412" customFormat="1" ht="12" customHeight="1" thickBot="1" x14ac:dyDescent="0.3">
      <c r="A66" s="16" t="s">
        <v>302</v>
      </c>
      <c r="B66" s="293" t="s">
        <v>305</v>
      </c>
      <c r="C66" s="301"/>
    </row>
    <row r="67" spans="1:3" s="412" customFormat="1" ht="12" customHeight="1" thickBot="1" x14ac:dyDescent="0.3">
      <c r="A67" s="484" t="s">
        <v>475</v>
      </c>
      <c r="B67" s="21" t="s">
        <v>306</v>
      </c>
      <c r="C67" s="302">
        <f>+C10+C17+C24+C31+C39+C51+C57+C62</f>
        <v>0</v>
      </c>
    </row>
    <row r="68" spans="1:3" s="412" customFormat="1" ht="12" customHeight="1" thickBot="1" x14ac:dyDescent="0.3">
      <c r="A68" s="460" t="s">
        <v>307</v>
      </c>
      <c r="B68" s="291" t="s">
        <v>308</v>
      </c>
      <c r="C68" s="296">
        <f>SUM(C69:C71)</f>
        <v>0</v>
      </c>
    </row>
    <row r="69" spans="1:3" s="412" customFormat="1" ht="12" customHeight="1" x14ac:dyDescent="0.25">
      <c r="A69" s="15" t="s">
        <v>336</v>
      </c>
      <c r="B69" s="413" t="s">
        <v>309</v>
      </c>
      <c r="C69" s="301"/>
    </row>
    <row r="70" spans="1:3" s="412" customFormat="1" ht="12" customHeight="1" x14ac:dyDescent="0.25">
      <c r="A70" s="14" t="s">
        <v>345</v>
      </c>
      <c r="B70" s="414" t="s">
        <v>310</v>
      </c>
      <c r="C70" s="301"/>
    </row>
    <row r="71" spans="1:3" s="412" customFormat="1" ht="12" customHeight="1" thickBot="1" x14ac:dyDescent="0.3">
      <c r="A71" s="16" t="s">
        <v>346</v>
      </c>
      <c r="B71" s="478" t="s">
        <v>569</v>
      </c>
      <c r="C71" s="301"/>
    </row>
    <row r="72" spans="1:3" s="412" customFormat="1" ht="12" customHeight="1" thickBot="1" x14ac:dyDescent="0.3">
      <c r="A72" s="460" t="s">
        <v>312</v>
      </c>
      <c r="B72" s="291" t="s">
        <v>313</v>
      </c>
      <c r="C72" s="296">
        <f>SUM(C73:C76)</f>
        <v>0</v>
      </c>
    </row>
    <row r="73" spans="1:3" s="412" customFormat="1" ht="12" customHeight="1" x14ac:dyDescent="0.25">
      <c r="A73" s="15" t="s">
        <v>148</v>
      </c>
      <c r="B73" s="413" t="s">
        <v>314</v>
      </c>
      <c r="C73" s="301"/>
    </row>
    <row r="74" spans="1:3" s="412" customFormat="1" ht="12" customHeight="1" x14ac:dyDescent="0.25">
      <c r="A74" s="14" t="s">
        <v>149</v>
      </c>
      <c r="B74" s="414" t="s">
        <v>570</v>
      </c>
      <c r="C74" s="301"/>
    </row>
    <row r="75" spans="1:3" s="412" customFormat="1" ht="12" customHeight="1" x14ac:dyDescent="0.25">
      <c r="A75" s="16" t="s">
        <v>337</v>
      </c>
      <c r="B75" s="415" t="s">
        <v>315</v>
      </c>
      <c r="C75" s="401"/>
    </row>
    <row r="76" spans="1:3" s="412" customFormat="1" ht="12" customHeight="1" thickBot="1" x14ac:dyDescent="0.3">
      <c r="A76" s="18" t="s">
        <v>338</v>
      </c>
      <c r="B76" s="568" t="s">
        <v>571</v>
      </c>
      <c r="C76" s="569"/>
    </row>
    <row r="77" spans="1:3" s="412" customFormat="1" ht="12" customHeight="1" thickBot="1" x14ac:dyDescent="0.3">
      <c r="A77" s="460" t="s">
        <v>316</v>
      </c>
      <c r="B77" s="291" t="s">
        <v>317</v>
      </c>
      <c r="C77" s="296">
        <f>SUM(C78:C79)</f>
        <v>0</v>
      </c>
    </row>
    <row r="78" spans="1:3" s="412" customFormat="1" ht="12" customHeight="1" x14ac:dyDescent="0.25">
      <c r="A78" s="17" t="s">
        <v>339</v>
      </c>
      <c r="B78" s="1333" t="s">
        <v>318</v>
      </c>
      <c r="C78" s="1334"/>
    </row>
    <row r="79" spans="1:3" s="412" customFormat="1" ht="12" customHeight="1" thickBot="1" x14ac:dyDescent="0.3">
      <c r="A79" s="18" t="s">
        <v>340</v>
      </c>
      <c r="B79" s="568" t="s">
        <v>319</v>
      </c>
      <c r="C79" s="569"/>
    </row>
    <row r="80" spans="1:3" s="412" customFormat="1" ht="12" customHeight="1" thickBot="1" x14ac:dyDescent="0.3">
      <c r="A80" s="460" t="s">
        <v>320</v>
      </c>
      <c r="B80" s="291" t="s">
        <v>321</v>
      </c>
      <c r="C80" s="296">
        <f>SUM(C81:C83)</f>
        <v>0</v>
      </c>
    </row>
    <row r="81" spans="1:3" s="412" customFormat="1" ht="12" customHeight="1" x14ac:dyDescent="0.25">
      <c r="A81" s="15" t="s">
        <v>341</v>
      </c>
      <c r="B81" s="413" t="s">
        <v>322</v>
      </c>
      <c r="C81" s="301"/>
    </row>
    <row r="82" spans="1:3" s="412" customFormat="1" ht="12" customHeight="1" x14ac:dyDescent="0.25">
      <c r="A82" s="14" t="s">
        <v>342</v>
      </c>
      <c r="B82" s="414" t="s">
        <v>323</v>
      </c>
      <c r="C82" s="301"/>
    </row>
    <row r="83" spans="1:3" s="412" customFormat="1" ht="12" customHeight="1" thickBot="1" x14ac:dyDescent="0.3">
      <c r="A83" s="18" t="s">
        <v>343</v>
      </c>
      <c r="B83" s="568" t="s">
        <v>572</v>
      </c>
      <c r="C83" s="569"/>
    </row>
    <row r="84" spans="1:3" s="412" customFormat="1" ht="12" customHeight="1" thickBot="1" x14ac:dyDescent="0.3">
      <c r="A84" s="460" t="s">
        <v>324</v>
      </c>
      <c r="B84" s="291" t="s">
        <v>344</v>
      </c>
      <c r="C84" s="296">
        <f>SUM(C85:C88)</f>
        <v>0</v>
      </c>
    </row>
    <row r="85" spans="1:3" s="412" customFormat="1" ht="12" customHeight="1" x14ac:dyDescent="0.25">
      <c r="A85" s="417" t="s">
        <v>325</v>
      </c>
      <c r="B85" s="413" t="s">
        <v>326</v>
      </c>
      <c r="C85" s="301"/>
    </row>
    <row r="86" spans="1:3" s="412" customFormat="1" ht="12" customHeight="1" x14ac:dyDescent="0.25">
      <c r="A86" s="418" t="s">
        <v>327</v>
      </c>
      <c r="B86" s="414" t="s">
        <v>328</v>
      </c>
      <c r="C86" s="301"/>
    </row>
    <row r="87" spans="1:3" s="412" customFormat="1" ht="12" customHeight="1" x14ac:dyDescent="0.25">
      <c r="A87" s="418" t="s">
        <v>329</v>
      </c>
      <c r="B87" s="414" t="s">
        <v>330</v>
      </c>
      <c r="C87" s="301"/>
    </row>
    <row r="88" spans="1:3" s="412" customFormat="1" ht="12" customHeight="1" thickBot="1" x14ac:dyDescent="0.3">
      <c r="A88" s="419" t="s">
        <v>331</v>
      </c>
      <c r="B88" s="293" t="s">
        <v>332</v>
      </c>
      <c r="C88" s="301"/>
    </row>
    <row r="89" spans="1:3" s="412" customFormat="1" ht="12" customHeight="1" thickBot="1" x14ac:dyDescent="0.3">
      <c r="A89" s="460" t="s">
        <v>333</v>
      </c>
      <c r="B89" s="291" t="s">
        <v>474</v>
      </c>
      <c r="C89" s="458"/>
    </row>
    <row r="90" spans="1:3" s="412" customFormat="1" ht="13.5" customHeight="1" thickBot="1" x14ac:dyDescent="0.3">
      <c r="A90" s="460" t="s">
        <v>335</v>
      </c>
      <c r="B90" s="291" t="s">
        <v>334</v>
      </c>
      <c r="C90" s="458"/>
    </row>
    <row r="91" spans="1:3" s="412" customFormat="1" ht="15.75" customHeight="1" thickBot="1" x14ac:dyDescent="0.3">
      <c r="A91" s="460" t="s">
        <v>347</v>
      </c>
      <c r="B91" s="420" t="s">
        <v>477</v>
      </c>
      <c r="C91" s="302">
        <f>+C68+C72+C77+C80+C84+C90+C89</f>
        <v>0</v>
      </c>
    </row>
    <row r="92" spans="1:3" s="412" customFormat="1" ht="16.5" customHeight="1" thickBot="1" x14ac:dyDescent="0.3">
      <c r="A92" s="461" t="s">
        <v>476</v>
      </c>
      <c r="B92" s="421" t="s">
        <v>478</v>
      </c>
      <c r="C92" s="302">
        <f>+C67+C91</f>
        <v>0</v>
      </c>
    </row>
    <row r="93" spans="1:3" s="412" customFormat="1" ht="11.1" customHeight="1" x14ac:dyDescent="0.25">
      <c r="A93" s="5"/>
      <c r="B93" s="6"/>
      <c r="C93" s="303"/>
    </row>
    <row r="94" spans="1:3" ht="16.5" customHeight="1" x14ac:dyDescent="0.3">
      <c r="A94" s="1545" t="s">
        <v>47</v>
      </c>
      <c r="B94" s="1545"/>
      <c r="C94" s="1545"/>
    </row>
    <row r="95" spans="1:3" s="422" customFormat="1" ht="16.5" customHeight="1" thickBot="1" x14ac:dyDescent="0.35">
      <c r="A95" s="1550" t="s">
        <v>152</v>
      </c>
      <c r="B95" s="1550"/>
      <c r="C95" s="576" t="str">
        <f>C7</f>
        <v>Forintban!</v>
      </c>
    </row>
    <row r="96" spans="1:3" ht="38.1" customHeight="1" thickBot="1" x14ac:dyDescent="0.35">
      <c r="A96" s="561" t="s">
        <v>68</v>
      </c>
      <c r="B96" s="562" t="s">
        <v>48</v>
      </c>
      <c r="C96" s="563" t="str">
        <f>+C8</f>
        <v>2019. évi előirányzat</v>
      </c>
    </row>
    <row r="97" spans="1:3" s="411" customFormat="1" ht="12" customHeight="1" thickBot="1" x14ac:dyDescent="0.25">
      <c r="A97" s="561"/>
      <c r="B97" s="562" t="s">
        <v>492</v>
      </c>
      <c r="C97" s="563" t="s">
        <v>493</v>
      </c>
    </row>
    <row r="98" spans="1:3" ht="12" customHeight="1" thickBot="1" x14ac:dyDescent="0.35">
      <c r="A98" s="22" t="s">
        <v>18</v>
      </c>
      <c r="B98" s="28" t="s">
        <v>436</v>
      </c>
      <c r="C98" s="295">
        <f>C99+C100+C101+C102+C103+C116</f>
        <v>0</v>
      </c>
    </row>
    <row r="99" spans="1:3" ht="12" customHeight="1" x14ac:dyDescent="0.3">
      <c r="A99" s="17" t="s">
        <v>97</v>
      </c>
      <c r="B99" s="10" t="s">
        <v>49</v>
      </c>
      <c r="C99" s="297"/>
    </row>
    <row r="100" spans="1:3" ht="12" customHeight="1" x14ac:dyDescent="0.3">
      <c r="A100" s="14" t="s">
        <v>98</v>
      </c>
      <c r="B100" s="8" t="s">
        <v>182</v>
      </c>
      <c r="C100" s="298"/>
    </row>
    <row r="101" spans="1:3" ht="12" customHeight="1" x14ac:dyDescent="0.3">
      <c r="A101" s="14" t="s">
        <v>99</v>
      </c>
      <c r="B101" s="8" t="s">
        <v>139</v>
      </c>
      <c r="C101" s="300"/>
    </row>
    <row r="102" spans="1:3" ht="12" customHeight="1" x14ac:dyDescent="0.3">
      <c r="A102" s="14" t="s">
        <v>100</v>
      </c>
      <c r="B102" s="11" t="s">
        <v>183</v>
      </c>
      <c r="C102" s="300"/>
    </row>
    <row r="103" spans="1:3" ht="12" customHeight="1" x14ac:dyDescent="0.3">
      <c r="A103" s="14" t="s">
        <v>111</v>
      </c>
      <c r="B103" s="19" t="s">
        <v>184</v>
      </c>
      <c r="C103" s="300"/>
    </row>
    <row r="104" spans="1:3" ht="12" customHeight="1" x14ac:dyDescent="0.3">
      <c r="A104" s="14" t="s">
        <v>101</v>
      </c>
      <c r="B104" s="8" t="s">
        <v>441</v>
      </c>
      <c r="C104" s="300"/>
    </row>
    <row r="105" spans="1:3" ht="12" customHeight="1" x14ac:dyDescent="0.3">
      <c r="A105" s="14" t="s">
        <v>102</v>
      </c>
      <c r="B105" s="142" t="s">
        <v>440</v>
      </c>
      <c r="C105" s="300"/>
    </row>
    <row r="106" spans="1:3" ht="12" customHeight="1" x14ac:dyDescent="0.3">
      <c r="A106" s="14" t="s">
        <v>112</v>
      </c>
      <c r="B106" s="142" t="s">
        <v>439</v>
      </c>
      <c r="C106" s="300"/>
    </row>
    <row r="107" spans="1:3" ht="12" customHeight="1" x14ac:dyDescent="0.3">
      <c r="A107" s="14" t="s">
        <v>113</v>
      </c>
      <c r="B107" s="140" t="s">
        <v>350</v>
      </c>
      <c r="C107" s="300"/>
    </row>
    <row r="108" spans="1:3" ht="12" customHeight="1" x14ac:dyDescent="0.3">
      <c r="A108" s="14" t="s">
        <v>114</v>
      </c>
      <c r="B108" s="141" t="s">
        <v>351</v>
      </c>
      <c r="C108" s="300"/>
    </row>
    <row r="109" spans="1:3" ht="12" customHeight="1" x14ac:dyDescent="0.3">
      <c r="A109" s="14" t="s">
        <v>115</v>
      </c>
      <c r="B109" s="141" t="s">
        <v>352</v>
      </c>
      <c r="C109" s="300"/>
    </row>
    <row r="110" spans="1:3" ht="12" customHeight="1" x14ac:dyDescent="0.3">
      <c r="A110" s="14" t="s">
        <v>117</v>
      </c>
      <c r="B110" s="140" t="s">
        <v>353</v>
      </c>
      <c r="C110" s="300"/>
    </row>
    <row r="111" spans="1:3" ht="12" customHeight="1" x14ac:dyDescent="0.3">
      <c r="A111" s="14" t="s">
        <v>185</v>
      </c>
      <c r="B111" s="140" t="s">
        <v>354</v>
      </c>
      <c r="C111" s="300"/>
    </row>
    <row r="112" spans="1:3" ht="12" customHeight="1" x14ac:dyDescent="0.3">
      <c r="A112" s="14" t="s">
        <v>348</v>
      </c>
      <c r="B112" s="141" t="s">
        <v>355</v>
      </c>
      <c r="C112" s="300"/>
    </row>
    <row r="113" spans="1:3" ht="12" customHeight="1" x14ac:dyDescent="0.3">
      <c r="A113" s="13" t="s">
        <v>349</v>
      </c>
      <c r="B113" s="142" t="s">
        <v>356</v>
      </c>
      <c r="C113" s="300"/>
    </row>
    <row r="114" spans="1:3" ht="12" customHeight="1" x14ac:dyDescent="0.3">
      <c r="A114" s="14" t="s">
        <v>437</v>
      </c>
      <c r="B114" s="142" t="s">
        <v>357</v>
      </c>
      <c r="C114" s="300"/>
    </row>
    <row r="115" spans="1:3" ht="12" customHeight="1" x14ac:dyDescent="0.3">
      <c r="A115" s="16" t="s">
        <v>438</v>
      </c>
      <c r="B115" s="142" t="s">
        <v>358</v>
      </c>
      <c r="C115" s="300"/>
    </row>
    <row r="116" spans="1:3" ht="12" customHeight="1" x14ac:dyDescent="0.3">
      <c r="A116" s="14" t="s">
        <v>442</v>
      </c>
      <c r="B116" s="11" t="s">
        <v>50</v>
      </c>
      <c r="C116" s="298"/>
    </row>
    <row r="117" spans="1:3" ht="12" customHeight="1" x14ac:dyDescent="0.3">
      <c r="A117" s="14" t="s">
        <v>443</v>
      </c>
      <c r="B117" s="8" t="s">
        <v>445</v>
      </c>
      <c r="C117" s="298"/>
    </row>
    <row r="118" spans="1:3" ht="12" customHeight="1" thickBot="1" x14ac:dyDescent="0.35">
      <c r="A118" s="18" t="s">
        <v>444</v>
      </c>
      <c r="B118" s="482" t="s">
        <v>446</v>
      </c>
      <c r="C118" s="304"/>
    </row>
    <row r="119" spans="1:3" ht="12" customHeight="1" thickBot="1" x14ac:dyDescent="0.35">
      <c r="A119" s="479" t="s">
        <v>19</v>
      </c>
      <c r="B119" s="480" t="s">
        <v>359</v>
      </c>
      <c r="C119" s="481">
        <f>+C120+C122+C124</f>
        <v>0</v>
      </c>
    </row>
    <row r="120" spans="1:3" ht="12" customHeight="1" x14ac:dyDescent="0.3">
      <c r="A120" s="15" t="s">
        <v>103</v>
      </c>
      <c r="B120" s="8" t="s">
        <v>229</v>
      </c>
      <c r="C120" s="299"/>
    </row>
    <row r="121" spans="1:3" ht="12" customHeight="1" x14ac:dyDescent="0.3">
      <c r="A121" s="15" t="s">
        <v>104</v>
      </c>
      <c r="B121" s="12" t="s">
        <v>363</v>
      </c>
      <c r="C121" s="299"/>
    </row>
    <row r="122" spans="1:3" ht="12" customHeight="1" x14ac:dyDescent="0.3">
      <c r="A122" s="15" t="s">
        <v>105</v>
      </c>
      <c r="B122" s="12" t="s">
        <v>186</v>
      </c>
      <c r="C122" s="298"/>
    </row>
    <row r="123" spans="1:3" ht="12" customHeight="1" x14ac:dyDescent="0.3">
      <c r="A123" s="15" t="s">
        <v>106</v>
      </c>
      <c r="B123" s="12" t="s">
        <v>364</v>
      </c>
      <c r="C123" s="264"/>
    </row>
    <row r="124" spans="1:3" ht="12" customHeight="1" x14ac:dyDescent="0.3">
      <c r="A124" s="15" t="s">
        <v>107</v>
      </c>
      <c r="B124" s="293" t="s">
        <v>574</v>
      </c>
      <c r="C124" s="264"/>
    </row>
    <row r="125" spans="1:3" ht="12" customHeight="1" x14ac:dyDescent="0.3">
      <c r="A125" s="15" t="s">
        <v>116</v>
      </c>
      <c r="B125" s="292" t="s">
        <v>427</v>
      </c>
      <c r="C125" s="264"/>
    </row>
    <row r="126" spans="1:3" ht="12" customHeight="1" x14ac:dyDescent="0.3">
      <c r="A126" s="15" t="s">
        <v>118</v>
      </c>
      <c r="B126" s="409" t="s">
        <v>369</v>
      </c>
      <c r="C126" s="264"/>
    </row>
    <row r="127" spans="1:3" x14ac:dyDescent="0.3">
      <c r="A127" s="15" t="s">
        <v>187</v>
      </c>
      <c r="B127" s="141" t="s">
        <v>352</v>
      </c>
      <c r="C127" s="264"/>
    </row>
    <row r="128" spans="1:3" ht="12" customHeight="1" x14ac:dyDescent="0.3">
      <c r="A128" s="15" t="s">
        <v>188</v>
      </c>
      <c r="B128" s="141" t="s">
        <v>368</v>
      </c>
      <c r="C128" s="264"/>
    </row>
    <row r="129" spans="1:3" ht="12" customHeight="1" x14ac:dyDescent="0.3">
      <c r="A129" s="15" t="s">
        <v>189</v>
      </c>
      <c r="B129" s="141" t="s">
        <v>367</v>
      </c>
      <c r="C129" s="264"/>
    </row>
    <row r="130" spans="1:3" ht="12" customHeight="1" x14ac:dyDescent="0.3">
      <c r="A130" s="15" t="s">
        <v>360</v>
      </c>
      <c r="B130" s="141" t="s">
        <v>355</v>
      </c>
      <c r="C130" s="264"/>
    </row>
    <row r="131" spans="1:3" ht="12" customHeight="1" x14ac:dyDescent="0.3">
      <c r="A131" s="15" t="s">
        <v>361</v>
      </c>
      <c r="B131" s="141" t="s">
        <v>366</v>
      </c>
      <c r="C131" s="264"/>
    </row>
    <row r="132" spans="1:3" ht="16.2" thickBot="1" x14ac:dyDescent="0.35">
      <c r="A132" s="13" t="s">
        <v>362</v>
      </c>
      <c r="B132" s="141" t="s">
        <v>365</v>
      </c>
      <c r="C132" s="266"/>
    </row>
    <row r="133" spans="1:3" ht="12" customHeight="1" thickBot="1" x14ac:dyDescent="0.35">
      <c r="A133" s="20" t="s">
        <v>20</v>
      </c>
      <c r="B133" s="123" t="s">
        <v>447</v>
      </c>
      <c r="C133" s="296">
        <f>+C98+C119</f>
        <v>0</v>
      </c>
    </row>
    <row r="134" spans="1:3" ht="12" customHeight="1" thickBot="1" x14ac:dyDescent="0.35">
      <c r="A134" s="20" t="s">
        <v>21</v>
      </c>
      <c r="B134" s="123" t="s">
        <v>448</v>
      </c>
      <c r="C134" s="296">
        <f>+C135+C136+C137</f>
        <v>0</v>
      </c>
    </row>
    <row r="135" spans="1:3" ht="12" customHeight="1" x14ac:dyDescent="0.3">
      <c r="A135" s="15" t="s">
        <v>267</v>
      </c>
      <c r="B135" s="12" t="s">
        <v>455</v>
      </c>
      <c r="C135" s="264"/>
    </row>
    <row r="136" spans="1:3" ht="12" customHeight="1" x14ac:dyDescent="0.3">
      <c r="A136" s="15" t="s">
        <v>268</v>
      </c>
      <c r="B136" s="12" t="s">
        <v>456</v>
      </c>
      <c r="C136" s="264"/>
    </row>
    <row r="137" spans="1:3" ht="12" customHeight="1" thickBot="1" x14ac:dyDescent="0.35">
      <c r="A137" s="13" t="s">
        <v>269</v>
      </c>
      <c r="B137" s="12" t="s">
        <v>457</v>
      </c>
      <c r="C137" s="264"/>
    </row>
    <row r="138" spans="1:3" ht="12" customHeight="1" thickBot="1" x14ac:dyDescent="0.35">
      <c r="A138" s="20" t="s">
        <v>22</v>
      </c>
      <c r="B138" s="123" t="s">
        <v>449</v>
      </c>
      <c r="C138" s="296">
        <f>SUM(C139:C144)</f>
        <v>0</v>
      </c>
    </row>
    <row r="139" spans="1:3" ht="12" customHeight="1" x14ac:dyDescent="0.3">
      <c r="A139" s="15" t="s">
        <v>90</v>
      </c>
      <c r="B139" s="9" t="s">
        <v>458</v>
      </c>
      <c r="C139" s="264"/>
    </row>
    <row r="140" spans="1:3" ht="12" customHeight="1" x14ac:dyDescent="0.3">
      <c r="A140" s="15" t="s">
        <v>91</v>
      </c>
      <c r="B140" s="9" t="s">
        <v>450</v>
      </c>
      <c r="C140" s="264"/>
    </row>
    <row r="141" spans="1:3" ht="12" customHeight="1" x14ac:dyDescent="0.3">
      <c r="A141" s="15" t="s">
        <v>92</v>
      </c>
      <c r="B141" s="9" t="s">
        <v>451</v>
      </c>
      <c r="C141" s="264"/>
    </row>
    <row r="142" spans="1:3" ht="12" customHeight="1" x14ac:dyDescent="0.3">
      <c r="A142" s="15" t="s">
        <v>174</v>
      </c>
      <c r="B142" s="9" t="s">
        <v>452</v>
      </c>
      <c r="C142" s="264"/>
    </row>
    <row r="143" spans="1:3" ht="12" customHeight="1" x14ac:dyDescent="0.3">
      <c r="A143" s="13" t="s">
        <v>175</v>
      </c>
      <c r="B143" s="7" t="s">
        <v>453</v>
      </c>
      <c r="C143" s="266"/>
    </row>
    <row r="144" spans="1:3" ht="12" customHeight="1" thickBot="1" x14ac:dyDescent="0.35">
      <c r="A144" s="18" t="s">
        <v>176</v>
      </c>
      <c r="B144" s="836" t="s">
        <v>454</v>
      </c>
      <c r="C144" s="489"/>
    </row>
    <row r="145" spans="1:9" ht="12" customHeight="1" thickBot="1" x14ac:dyDescent="0.35">
      <c r="A145" s="20" t="s">
        <v>23</v>
      </c>
      <c r="B145" s="123" t="s">
        <v>462</v>
      </c>
      <c r="C145" s="302">
        <f>+C146+C147+C148+C149</f>
        <v>0</v>
      </c>
    </row>
    <row r="146" spans="1:9" ht="12" customHeight="1" x14ac:dyDescent="0.3">
      <c r="A146" s="15" t="s">
        <v>93</v>
      </c>
      <c r="B146" s="9" t="s">
        <v>370</v>
      </c>
      <c r="C146" s="264"/>
    </row>
    <row r="147" spans="1:9" ht="12" customHeight="1" x14ac:dyDescent="0.3">
      <c r="A147" s="15" t="s">
        <v>94</v>
      </c>
      <c r="B147" s="9" t="s">
        <v>371</v>
      </c>
      <c r="C147" s="264"/>
    </row>
    <row r="148" spans="1:9" ht="12" customHeight="1" x14ac:dyDescent="0.3">
      <c r="A148" s="13" t="s">
        <v>287</v>
      </c>
      <c r="B148" s="7" t="s">
        <v>463</v>
      </c>
      <c r="C148" s="266"/>
    </row>
    <row r="149" spans="1:9" ht="12" customHeight="1" thickBot="1" x14ac:dyDescent="0.35">
      <c r="A149" s="18" t="s">
        <v>288</v>
      </c>
      <c r="B149" s="836" t="s">
        <v>389</v>
      </c>
      <c r="C149" s="489"/>
    </row>
    <row r="150" spans="1:9" ht="12" customHeight="1" thickBot="1" x14ac:dyDescent="0.35">
      <c r="A150" s="20" t="s">
        <v>24</v>
      </c>
      <c r="B150" s="123" t="s">
        <v>464</v>
      </c>
      <c r="C150" s="305">
        <f>SUM(C151:C155)</f>
        <v>0</v>
      </c>
    </row>
    <row r="151" spans="1:9" ht="12" customHeight="1" x14ac:dyDescent="0.3">
      <c r="A151" s="15" t="s">
        <v>95</v>
      </c>
      <c r="B151" s="9" t="s">
        <v>459</v>
      </c>
      <c r="C151" s="264"/>
    </row>
    <row r="152" spans="1:9" ht="12" customHeight="1" x14ac:dyDescent="0.3">
      <c r="A152" s="15" t="s">
        <v>96</v>
      </c>
      <c r="B152" s="9" t="s">
        <v>466</v>
      </c>
      <c r="C152" s="264"/>
    </row>
    <row r="153" spans="1:9" ht="12" customHeight="1" x14ac:dyDescent="0.3">
      <c r="A153" s="15" t="s">
        <v>299</v>
      </c>
      <c r="B153" s="9" t="s">
        <v>461</v>
      </c>
      <c r="C153" s="264"/>
    </row>
    <row r="154" spans="1:9" ht="12" customHeight="1" x14ac:dyDescent="0.3">
      <c r="A154" s="15" t="s">
        <v>300</v>
      </c>
      <c r="B154" s="9" t="s">
        <v>517</v>
      </c>
      <c r="C154" s="264"/>
    </row>
    <row r="155" spans="1:9" ht="12" customHeight="1" thickBot="1" x14ac:dyDescent="0.35">
      <c r="A155" s="15" t="s">
        <v>465</v>
      </c>
      <c r="B155" s="9" t="s">
        <v>468</v>
      </c>
      <c r="C155" s="264"/>
    </row>
    <row r="156" spans="1:9" ht="12" customHeight="1" thickBot="1" x14ac:dyDescent="0.35">
      <c r="A156" s="20" t="s">
        <v>25</v>
      </c>
      <c r="B156" s="123" t="s">
        <v>469</v>
      </c>
      <c r="C156" s="483"/>
    </row>
    <row r="157" spans="1:9" ht="12" customHeight="1" thickBot="1" x14ac:dyDescent="0.35">
      <c r="A157" s="20" t="s">
        <v>26</v>
      </c>
      <c r="B157" s="123" t="s">
        <v>470</v>
      </c>
      <c r="C157" s="483"/>
    </row>
    <row r="158" spans="1:9" ht="15.15" customHeight="1" thickBot="1" x14ac:dyDescent="0.35">
      <c r="A158" s="20" t="s">
        <v>27</v>
      </c>
      <c r="B158" s="123" t="s">
        <v>472</v>
      </c>
      <c r="C158" s="570">
        <f>+C134+C138+C145+C150+C156+C157</f>
        <v>0</v>
      </c>
      <c r="F158" s="424"/>
      <c r="G158" s="425"/>
      <c r="H158" s="425"/>
      <c r="I158" s="425"/>
    </row>
    <row r="159" spans="1:9" s="412" customFormat="1" ht="17.25" customHeight="1" thickBot="1" x14ac:dyDescent="0.3">
      <c r="A159" s="294" t="s">
        <v>28</v>
      </c>
      <c r="B159" s="571" t="s">
        <v>471</v>
      </c>
      <c r="C159" s="570">
        <f>+C133+C158</f>
        <v>0</v>
      </c>
    </row>
    <row r="160" spans="1:9" ht="15.9" customHeight="1" x14ac:dyDescent="0.3">
      <c r="A160" s="572"/>
      <c r="B160" s="572"/>
      <c r="C160" s="635">
        <f>C92-C159</f>
        <v>0</v>
      </c>
    </row>
    <row r="161" spans="1:4" x14ac:dyDescent="0.3">
      <c r="A161" s="1551" t="s">
        <v>372</v>
      </c>
      <c r="B161" s="1551"/>
      <c r="C161" s="1551"/>
    </row>
    <row r="162" spans="1:4" ht="15.15" customHeight="1" thickBot="1" x14ac:dyDescent="0.35">
      <c r="A162" s="1544" t="s">
        <v>153</v>
      </c>
      <c r="B162" s="1544"/>
      <c r="C162" s="577" t="str">
        <f>C95</f>
        <v>Forintban!</v>
      </c>
    </row>
    <row r="163" spans="1:4" ht="13.5" customHeight="1" thickBot="1" x14ac:dyDescent="0.35">
      <c r="A163" s="20">
        <v>1</v>
      </c>
      <c r="B163" s="27" t="s">
        <v>473</v>
      </c>
      <c r="C163" s="296">
        <f>+C67-C133</f>
        <v>0</v>
      </c>
      <c r="D163" s="426"/>
    </row>
    <row r="164" spans="1:4" ht="27.75" customHeight="1" thickBot="1" x14ac:dyDescent="0.35">
      <c r="A164" s="20" t="s">
        <v>19</v>
      </c>
      <c r="B164" s="27" t="s">
        <v>479</v>
      </c>
      <c r="C164" s="296">
        <f>C91-C158</f>
        <v>0</v>
      </c>
    </row>
  </sheetData>
  <sheetProtection sheet="1"/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63" fitToHeight="2" orientation="portrait" r:id="rId1"/>
  <headerFooter alignWithMargins="0"/>
  <rowBreaks count="1" manualBreakCount="1">
    <brk id="92" max="2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>
    <tabColor theme="3"/>
  </sheetPr>
  <dimension ref="A1:K60"/>
  <sheetViews>
    <sheetView view="pageBreakPreview" topLeftCell="A19" zoomScale="90" zoomScaleNormal="100" zoomScaleSheetLayoutView="90" workbookViewId="0">
      <selection activeCell="D10" sqref="D10"/>
    </sheetView>
  </sheetViews>
  <sheetFormatPr defaultColWidth="9.33203125" defaultRowHeight="13.2" x14ac:dyDescent="0.25"/>
  <cols>
    <col min="1" max="1" width="13.77734375" style="243" customWidth="1"/>
    <col min="2" max="2" width="60.6640625" style="244" customWidth="1"/>
    <col min="3" max="3" width="15.77734375" style="244" customWidth="1"/>
    <col min="4" max="10" width="13.77734375" style="244" customWidth="1"/>
    <col min="11" max="11" width="15.77734375" style="244" customWidth="1"/>
    <col min="12" max="16384" width="9.33203125" style="244"/>
  </cols>
  <sheetData>
    <row r="1" spans="1:11" s="224" customFormat="1" ht="15.9" customHeight="1" thickBot="1" x14ac:dyDescent="0.3">
      <c r="A1" s="594"/>
      <c r="B1" s="595"/>
      <c r="C1" s="595"/>
      <c r="D1" s="595"/>
      <c r="E1" s="595"/>
      <c r="F1" s="595"/>
      <c r="G1" s="595"/>
      <c r="H1" s="595"/>
      <c r="I1" s="595"/>
      <c r="J1" s="595"/>
      <c r="K1" s="589" t="str">
        <f>CONCATENATE("5.3.3. melléklet ",RM_ALAPADATOK!A7," ",RM_ALAPADATOK!B7," ",RM_ALAPADATOK!C7," ",RM_ALAPADATOK!D7," ",RM_ALAPADATOK!E7," ",RM_ALAPADATOK!F7," ",RM_ALAPADATOK!G7," ",RM_ALAPADATOK!H7)</f>
        <v>5.3.3. melléklet a … / 2019 ( VI. ) önkormányzati rendelethez</v>
      </c>
    </row>
    <row r="2" spans="1:11" s="452" customFormat="1" ht="34.200000000000003" x14ac:dyDescent="0.25">
      <c r="A2" s="596" t="s">
        <v>203</v>
      </c>
      <c r="B2" s="1717" t="str">
        <f>CONCATENATE('RM_5.3.2.sz.mell'!B2:J2)</f>
        <v>Hercegkúti Konyha</v>
      </c>
      <c r="C2" s="1718"/>
      <c r="D2" s="1718"/>
      <c r="E2" s="1718"/>
      <c r="F2" s="1718"/>
      <c r="G2" s="1718"/>
      <c r="H2" s="1718"/>
      <c r="I2" s="1718"/>
      <c r="J2" s="1718"/>
      <c r="K2" s="617" t="s">
        <v>59</v>
      </c>
    </row>
    <row r="3" spans="1:11" s="452" customFormat="1" ht="23.1" customHeight="1" thickBot="1" x14ac:dyDescent="0.3">
      <c r="A3" s="618" t="s">
        <v>202</v>
      </c>
      <c r="B3" s="1719" t="str">
        <f>CONCATENATE('RM_5.1.3.sz.mell'!B3:J3)</f>
        <v>Államigazgatási feladatok  bevételeinek, kiadásainak módosítása</v>
      </c>
      <c r="C3" s="1720"/>
      <c r="D3" s="1720"/>
      <c r="E3" s="1720"/>
      <c r="F3" s="1720"/>
      <c r="G3" s="1720"/>
      <c r="H3" s="1720"/>
      <c r="I3" s="1720"/>
      <c r="J3" s="1720"/>
      <c r="K3" s="785" t="s">
        <v>430</v>
      </c>
    </row>
    <row r="4" spans="1:11" s="452" customFormat="1" ht="12.9" customHeight="1" thickBot="1" x14ac:dyDescent="0.3">
      <c r="A4" s="786"/>
      <c r="B4" s="787"/>
      <c r="C4" s="788"/>
      <c r="D4" s="788"/>
      <c r="E4" s="788"/>
      <c r="F4" s="788"/>
      <c r="G4" s="788"/>
      <c r="H4" s="788"/>
      <c r="I4" s="788"/>
      <c r="J4" s="788"/>
      <c r="K4" s="789" t="s">
        <v>563</v>
      </c>
    </row>
    <row r="5" spans="1:11" s="453" customFormat="1" ht="14.1" customHeight="1" x14ac:dyDescent="0.25">
      <c r="A5" s="1721" t="s">
        <v>68</v>
      </c>
      <c r="B5" s="1705" t="s">
        <v>17</v>
      </c>
      <c r="C5" s="1705" t="s">
        <v>760</v>
      </c>
      <c r="D5" s="1705" t="str">
        <f>CONCATENATE('RM_5.1.sz.mell'!D5:I5)</f>
        <v>Módosítás</v>
      </c>
      <c r="E5" s="1705" t="str">
        <f>CONCATENATE('RM_5.1.sz.mell'!E5)</f>
        <v xml:space="preserve">… . sz. módosítás </v>
      </c>
      <c r="F5" s="1705" t="str">
        <f>CONCATENATE('RM_5.1.sz.mell'!F5)</f>
        <v xml:space="preserve">… . sz. módosítás </v>
      </c>
      <c r="G5" s="1705" t="str">
        <f>CONCATENATE('RM_5.1.sz.mell'!G5)</f>
        <v xml:space="preserve">… . sz. módosítás </v>
      </c>
      <c r="H5" s="1705" t="str">
        <f>CONCATENATE('RM_5.1.sz.mell'!H5)</f>
        <v xml:space="preserve">… . sz. módosítás </v>
      </c>
      <c r="I5" s="1705" t="str">
        <f>CONCATENATE('RM_5.1.sz.mell'!I5)</f>
        <v xml:space="preserve">… . sz. módosítás </v>
      </c>
      <c r="J5" s="1705" t="s">
        <v>761</v>
      </c>
      <c r="K5" s="1708" t="str">
        <f>CONCATENATE('RM_5.1.sz.mell'!K5)</f>
        <v>….számú módosítás utáni előirányzat</v>
      </c>
    </row>
    <row r="6" spans="1:11" ht="12.75" customHeight="1" x14ac:dyDescent="0.25">
      <c r="A6" s="1722"/>
      <c r="B6" s="1724"/>
      <c r="C6" s="1706"/>
      <c r="D6" s="1706"/>
      <c r="E6" s="1706"/>
      <c r="F6" s="1706"/>
      <c r="G6" s="1706"/>
      <c r="H6" s="1706"/>
      <c r="I6" s="1706"/>
      <c r="J6" s="1706"/>
      <c r="K6" s="1709"/>
    </row>
    <row r="7" spans="1:11" s="454" customFormat="1" ht="9.9" customHeight="1" thickBot="1" x14ac:dyDescent="0.3">
      <c r="A7" s="1723"/>
      <c r="B7" s="1725"/>
      <c r="C7" s="1707"/>
      <c r="D7" s="1707"/>
      <c r="E7" s="1707"/>
      <c r="F7" s="1707"/>
      <c r="G7" s="1707"/>
      <c r="H7" s="1707"/>
      <c r="I7" s="1707"/>
      <c r="J7" s="1707"/>
      <c r="K7" s="1710"/>
    </row>
    <row r="8" spans="1:11" s="791" customFormat="1" ht="10.5" customHeight="1" thickBot="1" x14ac:dyDescent="0.3">
      <c r="A8" s="607" t="s">
        <v>492</v>
      </c>
      <c r="B8" s="608" t="s">
        <v>493</v>
      </c>
      <c r="C8" s="608" t="s">
        <v>494</v>
      </c>
      <c r="D8" s="608" t="s">
        <v>496</v>
      </c>
      <c r="E8" s="608" t="s">
        <v>495</v>
      </c>
      <c r="F8" s="608" t="s">
        <v>746</v>
      </c>
      <c r="G8" s="608" t="s">
        <v>498</v>
      </c>
      <c r="H8" s="608" t="s">
        <v>499</v>
      </c>
      <c r="I8" s="608" t="s">
        <v>735</v>
      </c>
      <c r="J8" s="790" t="s">
        <v>736</v>
      </c>
      <c r="K8" s="765" t="s">
        <v>737</v>
      </c>
    </row>
    <row r="9" spans="1:11" s="791" customFormat="1" ht="10.5" customHeight="1" thickBot="1" x14ac:dyDescent="0.3">
      <c r="A9" s="1711" t="s">
        <v>55</v>
      </c>
      <c r="B9" s="1712"/>
      <c r="C9" s="1712"/>
      <c r="D9" s="1712"/>
      <c r="E9" s="1712"/>
      <c r="F9" s="1712"/>
      <c r="G9" s="1712"/>
      <c r="H9" s="1712"/>
      <c r="I9" s="1712"/>
      <c r="J9" s="1712"/>
      <c r="K9" s="1713"/>
    </row>
    <row r="10" spans="1:11" s="367" customFormat="1" ht="12" customHeight="1" thickBot="1" x14ac:dyDescent="0.3">
      <c r="A10" s="192" t="s">
        <v>18</v>
      </c>
      <c r="B10" s="233" t="s">
        <v>519</v>
      </c>
      <c r="C10" s="311">
        <f>'KV_9.3.3.sz.mell'!C8</f>
        <v>0</v>
      </c>
      <c r="D10" s="311">
        <f t="shared" ref="D10:K10" si="0">SUM(D11:D21)</f>
        <v>0</v>
      </c>
      <c r="E10" s="311">
        <f t="shared" si="0"/>
        <v>0</v>
      </c>
      <c r="F10" s="311">
        <f t="shared" si="0"/>
        <v>0</v>
      </c>
      <c r="G10" s="311">
        <f t="shared" si="0"/>
        <v>0</v>
      </c>
      <c r="H10" s="311">
        <f t="shared" si="0"/>
        <v>0</v>
      </c>
      <c r="I10" s="311">
        <f t="shared" si="0"/>
        <v>0</v>
      </c>
      <c r="J10" s="311">
        <f t="shared" si="0"/>
        <v>0</v>
      </c>
      <c r="K10" s="311">
        <f t="shared" si="0"/>
        <v>0</v>
      </c>
    </row>
    <row r="11" spans="1:11" s="367" customFormat="1" ht="12" customHeight="1" x14ac:dyDescent="0.25">
      <c r="A11" s="447" t="s">
        <v>97</v>
      </c>
      <c r="B11" s="10" t="s">
        <v>276</v>
      </c>
      <c r="C11" s="696">
        <f>'KV_9.3.3.sz.mell'!C9</f>
        <v>0</v>
      </c>
      <c r="D11" s="494"/>
      <c r="E11" s="792"/>
      <c r="F11" s="792"/>
      <c r="G11" s="792"/>
      <c r="H11" s="792"/>
      <c r="I11" s="792"/>
      <c r="J11" s="793">
        <f>D11+E11+F11+G11+H11+I11</f>
        <v>0</v>
      </c>
      <c r="K11" s="794">
        <f>C11+J11</f>
        <v>0</v>
      </c>
    </row>
    <row r="12" spans="1:11" s="367" customFormat="1" ht="12" customHeight="1" x14ac:dyDescent="0.25">
      <c r="A12" s="448" t="s">
        <v>98</v>
      </c>
      <c r="B12" s="8" t="s">
        <v>277</v>
      </c>
      <c r="C12" s="698">
        <f>'KV_9.3.3.sz.mell'!C10</f>
        <v>0</v>
      </c>
      <c r="D12" s="396"/>
      <c r="E12" s="795"/>
      <c r="F12" s="795"/>
      <c r="G12" s="795"/>
      <c r="H12" s="795"/>
      <c r="I12" s="795"/>
      <c r="J12" s="796">
        <f t="shared" ref="J12:J21" si="1">D12+E12+F12+G12+H12+I12</f>
        <v>0</v>
      </c>
      <c r="K12" s="794">
        <f t="shared" ref="K12:K21" si="2">C12+J12</f>
        <v>0</v>
      </c>
    </row>
    <row r="13" spans="1:11" s="367" customFormat="1" ht="12" customHeight="1" x14ac:dyDescent="0.25">
      <c r="A13" s="448" t="s">
        <v>99</v>
      </c>
      <c r="B13" s="8" t="s">
        <v>278</v>
      </c>
      <c r="C13" s="698">
        <f>'KV_9.3.3.sz.mell'!C11</f>
        <v>0</v>
      </c>
      <c r="D13" s="396"/>
      <c r="E13" s="795"/>
      <c r="F13" s="795"/>
      <c r="G13" s="795"/>
      <c r="H13" s="795"/>
      <c r="I13" s="795"/>
      <c r="J13" s="796">
        <f t="shared" si="1"/>
        <v>0</v>
      </c>
      <c r="K13" s="794">
        <f t="shared" si="2"/>
        <v>0</v>
      </c>
    </row>
    <row r="14" spans="1:11" s="367" customFormat="1" ht="12" customHeight="1" x14ac:dyDescent="0.25">
      <c r="A14" s="448" t="s">
        <v>100</v>
      </c>
      <c r="B14" s="8" t="s">
        <v>279</v>
      </c>
      <c r="C14" s="698">
        <f>'KV_9.3.3.sz.mell'!C12</f>
        <v>0</v>
      </c>
      <c r="D14" s="396"/>
      <c r="E14" s="795"/>
      <c r="F14" s="795"/>
      <c r="G14" s="795"/>
      <c r="H14" s="795"/>
      <c r="I14" s="795"/>
      <c r="J14" s="796">
        <f t="shared" si="1"/>
        <v>0</v>
      </c>
      <c r="K14" s="794">
        <f t="shared" si="2"/>
        <v>0</v>
      </c>
    </row>
    <row r="15" spans="1:11" s="367" customFormat="1" ht="12" customHeight="1" x14ac:dyDescent="0.25">
      <c r="A15" s="448" t="s">
        <v>147</v>
      </c>
      <c r="B15" s="8" t="s">
        <v>280</v>
      </c>
      <c r="C15" s="698">
        <f>'KV_9.3.3.sz.mell'!C13</f>
        <v>0</v>
      </c>
      <c r="D15" s="396"/>
      <c r="E15" s="795"/>
      <c r="F15" s="795"/>
      <c r="G15" s="795"/>
      <c r="H15" s="795"/>
      <c r="I15" s="795"/>
      <c r="J15" s="796">
        <f t="shared" si="1"/>
        <v>0</v>
      </c>
      <c r="K15" s="794">
        <f t="shared" si="2"/>
        <v>0</v>
      </c>
    </row>
    <row r="16" spans="1:11" s="367" customFormat="1" ht="12" customHeight="1" x14ac:dyDescent="0.25">
      <c r="A16" s="448" t="s">
        <v>101</v>
      </c>
      <c r="B16" s="8" t="s">
        <v>398</v>
      </c>
      <c r="C16" s="698">
        <f>'KV_9.3.3.sz.mell'!C14</f>
        <v>0</v>
      </c>
      <c r="D16" s="396"/>
      <c r="E16" s="795"/>
      <c r="F16" s="795"/>
      <c r="G16" s="795"/>
      <c r="H16" s="795"/>
      <c r="I16" s="795"/>
      <c r="J16" s="796">
        <f t="shared" si="1"/>
        <v>0</v>
      </c>
      <c r="K16" s="794">
        <f t="shared" si="2"/>
        <v>0</v>
      </c>
    </row>
    <row r="17" spans="1:11" s="367" customFormat="1" ht="12" customHeight="1" x14ac:dyDescent="0.25">
      <c r="A17" s="448" t="s">
        <v>102</v>
      </c>
      <c r="B17" s="7" t="s">
        <v>399</v>
      </c>
      <c r="C17" s="698">
        <f>'KV_9.3.3.sz.mell'!C15</f>
        <v>0</v>
      </c>
      <c r="D17" s="396"/>
      <c r="E17" s="795"/>
      <c r="F17" s="795"/>
      <c r="G17" s="795"/>
      <c r="H17" s="795"/>
      <c r="I17" s="795"/>
      <c r="J17" s="796">
        <f t="shared" si="1"/>
        <v>0</v>
      </c>
      <c r="K17" s="794">
        <f t="shared" si="2"/>
        <v>0</v>
      </c>
    </row>
    <row r="18" spans="1:11" s="367" customFormat="1" ht="12" customHeight="1" x14ac:dyDescent="0.25">
      <c r="A18" s="448" t="s">
        <v>112</v>
      </c>
      <c r="B18" s="8" t="s">
        <v>283</v>
      </c>
      <c r="C18" s="698">
        <f>'KV_9.3.3.sz.mell'!C16</f>
        <v>0</v>
      </c>
      <c r="D18" s="396"/>
      <c r="E18" s="795"/>
      <c r="F18" s="795"/>
      <c r="G18" s="795"/>
      <c r="H18" s="795"/>
      <c r="I18" s="795"/>
      <c r="J18" s="796">
        <f t="shared" si="1"/>
        <v>0</v>
      </c>
      <c r="K18" s="794">
        <f t="shared" si="2"/>
        <v>0</v>
      </c>
    </row>
    <row r="19" spans="1:11" s="455" customFormat="1" ht="12" customHeight="1" x14ac:dyDescent="0.25">
      <c r="A19" s="448" t="s">
        <v>113</v>
      </c>
      <c r="B19" s="8" t="s">
        <v>284</v>
      </c>
      <c r="C19" s="698">
        <f>'KV_9.3.3.sz.mell'!C17</f>
        <v>0</v>
      </c>
      <c r="D19" s="396"/>
      <c r="E19" s="795"/>
      <c r="F19" s="795"/>
      <c r="G19" s="795"/>
      <c r="H19" s="795"/>
      <c r="I19" s="795"/>
      <c r="J19" s="796">
        <f t="shared" si="1"/>
        <v>0</v>
      </c>
      <c r="K19" s="794">
        <f t="shared" si="2"/>
        <v>0</v>
      </c>
    </row>
    <row r="20" spans="1:11" s="455" customFormat="1" ht="12" customHeight="1" x14ac:dyDescent="0.25">
      <c r="A20" s="448" t="s">
        <v>114</v>
      </c>
      <c r="B20" s="8" t="s">
        <v>435</v>
      </c>
      <c r="C20" s="698">
        <f>'KV_9.3.3.sz.mell'!C18</f>
        <v>0</v>
      </c>
      <c r="D20" s="396"/>
      <c r="E20" s="795"/>
      <c r="F20" s="795"/>
      <c r="G20" s="795"/>
      <c r="H20" s="795"/>
      <c r="I20" s="795"/>
      <c r="J20" s="796">
        <f t="shared" si="1"/>
        <v>0</v>
      </c>
      <c r="K20" s="794">
        <f t="shared" si="2"/>
        <v>0</v>
      </c>
    </row>
    <row r="21" spans="1:11" s="455" customFormat="1" ht="12" customHeight="1" thickBot="1" x14ac:dyDescent="0.3">
      <c r="A21" s="797" t="s">
        <v>115</v>
      </c>
      <c r="B21" s="7" t="s">
        <v>285</v>
      </c>
      <c r="C21" s="700">
        <f>'KV_9.3.3.sz.mell'!C19</f>
        <v>0</v>
      </c>
      <c r="D21" s="398"/>
      <c r="E21" s="798"/>
      <c r="F21" s="798"/>
      <c r="G21" s="798"/>
      <c r="H21" s="798"/>
      <c r="I21" s="798"/>
      <c r="J21" s="799">
        <f t="shared" si="1"/>
        <v>0</v>
      </c>
      <c r="K21" s="794">
        <f t="shared" si="2"/>
        <v>0</v>
      </c>
    </row>
    <row r="22" spans="1:11" s="367" customFormat="1" ht="12" customHeight="1" thickBot="1" x14ac:dyDescent="0.3">
      <c r="A22" s="192" t="s">
        <v>19</v>
      </c>
      <c r="B22" s="233" t="s">
        <v>400</v>
      </c>
      <c r="C22" s="311">
        <f>'KV_9.3.3.sz.mell'!C20</f>
        <v>0</v>
      </c>
      <c r="D22" s="311">
        <f t="shared" ref="D22:J22" si="3">SUM(D23:D25)</f>
        <v>0</v>
      </c>
      <c r="E22" s="311">
        <f t="shared" si="3"/>
        <v>0</v>
      </c>
      <c r="F22" s="311">
        <f t="shared" si="3"/>
        <v>0</v>
      </c>
      <c r="G22" s="311">
        <f t="shared" si="3"/>
        <v>0</v>
      </c>
      <c r="H22" s="311">
        <f t="shared" si="3"/>
        <v>0</v>
      </c>
      <c r="I22" s="311">
        <f t="shared" si="3"/>
        <v>0</v>
      </c>
      <c r="J22" s="311">
        <f t="shared" si="3"/>
        <v>0</v>
      </c>
      <c r="K22" s="360">
        <f>SUM(K23:K25)</f>
        <v>0</v>
      </c>
    </row>
    <row r="23" spans="1:11" s="455" customFormat="1" ht="12" customHeight="1" x14ac:dyDescent="0.25">
      <c r="A23" s="449" t="s">
        <v>103</v>
      </c>
      <c r="B23" s="9" t="s">
        <v>257</v>
      </c>
      <c r="C23" s="680">
        <f>'KV_9.3.3.sz.mell'!C21</f>
        <v>0</v>
      </c>
      <c r="D23" s="397"/>
      <c r="E23" s="800"/>
      <c r="F23" s="800"/>
      <c r="G23" s="800"/>
      <c r="H23" s="800"/>
      <c r="I23" s="800"/>
      <c r="J23" s="801">
        <f>D23+E23+F23+G23+H23+I23</f>
        <v>0</v>
      </c>
      <c r="K23" s="794">
        <f>C23+J23</f>
        <v>0</v>
      </c>
    </row>
    <row r="24" spans="1:11" s="455" customFormat="1" ht="12" customHeight="1" x14ac:dyDescent="0.25">
      <c r="A24" s="448" t="s">
        <v>104</v>
      </c>
      <c r="B24" s="8" t="s">
        <v>401</v>
      </c>
      <c r="C24" s="698">
        <f>'KV_9.3.3.sz.mell'!C22</f>
        <v>0</v>
      </c>
      <c r="D24" s="396"/>
      <c r="E24" s="795"/>
      <c r="F24" s="795"/>
      <c r="G24" s="795"/>
      <c r="H24" s="795"/>
      <c r="I24" s="795"/>
      <c r="J24" s="796">
        <f>D24+E24+F24+G24+H24+I24</f>
        <v>0</v>
      </c>
      <c r="K24" s="802">
        <f>C24+J24</f>
        <v>0</v>
      </c>
    </row>
    <row r="25" spans="1:11" s="455" customFormat="1" ht="12" customHeight="1" x14ac:dyDescent="0.25">
      <c r="A25" s="448" t="s">
        <v>105</v>
      </c>
      <c r="B25" s="8" t="s">
        <v>402</v>
      </c>
      <c r="C25" s="698">
        <f>'KV_9.3.3.sz.mell'!C23</f>
        <v>0</v>
      </c>
      <c r="D25" s="396"/>
      <c r="E25" s="795"/>
      <c r="F25" s="795"/>
      <c r="G25" s="795"/>
      <c r="H25" s="795"/>
      <c r="I25" s="795"/>
      <c r="J25" s="796">
        <f>D25+E25+F25+G25+H25+I25</f>
        <v>0</v>
      </c>
      <c r="K25" s="802">
        <f>C25+J25</f>
        <v>0</v>
      </c>
    </row>
    <row r="26" spans="1:11" s="455" customFormat="1" ht="12" customHeight="1" thickBot="1" x14ac:dyDescent="0.3">
      <c r="A26" s="448" t="s">
        <v>106</v>
      </c>
      <c r="B26" s="12" t="s">
        <v>520</v>
      </c>
      <c r="C26" s="700">
        <f>'KV_9.3.3.sz.mell'!C24</f>
        <v>0</v>
      </c>
      <c r="D26" s="398"/>
      <c r="E26" s="798"/>
      <c r="F26" s="798"/>
      <c r="G26" s="798"/>
      <c r="H26" s="798"/>
      <c r="I26" s="798"/>
      <c r="J26" s="803">
        <f>D26+E26+F26+G26+H26+I26</f>
        <v>0</v>
      </c>
      <c r="K26" s="804">
        <f>C26+J26</f>
        <v>0</v>
      </c>
    </row>
    <row r="27" spans="1:11" s="455" customFormat="1" ht="12" customHeight="1" thickBot="1" x14ac:dyDescent="0.3">
      <c r="A27" s="200" t="s">
        <v>20</v>
      </c>
      <c r="B27" s="123" t="s">
        <v>173</v>
      </c>
      <c r="C27" s="402">
        <f>'KV_9.3.3.sz.mell'!C25</f>
        <v>0</v>
      </c>
      <c r="D27" s="506"/>
      <c r="E27" s="805"/>
      <c r="F27" s="805"/>
      <c r="G27" s="805"/>
      <c r="H27" s="805"/>
      <c r="I27" s="805"/>
      <c r="J27" s="803">
        <f>D27+E27+F27+G27+H27+I27</f>
        <v>0</v>
      </c>
      <c r="K27" s="316">
        <f>C27+J27</f>
        <v>0</v>
      </c>
    </row>
    <row r="28" spans="1:11" s="455" customFormat="1" ht="12" customHeight="1" thickBot="1" x14ac:dyDescent="0.3">
      <c r="A28" s="200" t="s">
        <v>21</v>
      </c>
      <c r="B28" s="123" t="s">
        <v>521</v>
      </c>
      <c r="C28" s="311">
        <f>'KV_9.3.3.sz.mell'!C26</f>
        <v>0</v>
      </c>
      <c r="D28" s="311">
        <f t="shared" ref="D28:K28" si="4">D29+D30</f>
        <v>0</v>
      </c>
      <c r="E28" s="311">
        <f t="shared" si="4"/>
        <v>0</v>
      </c>
      <c r="F28" s="311">
        <f t="shared" si="4"/>
        <v>0</v>
      </c>
      <c r="G28" s="311">
        <f t="shared" si="4"/>
        <v>0</v>
      </c>
      <c r="H28" s="311">
        <f t="shared" si="4"/>
        <v>0</v>
      </c>
      <c r="I28" s="311">
        <f t="shared" si="4"/>
        <v>0</v>
      </c>
      <c r="J28" s="311">
        <f t="shared" si="4"/>
        <v>0</v>
      </c>
      <c r="K28" s="360">
        <f t="shared" si="4"/>
        <v>0</v>
      </c>
    </row>
    <row r="29" spans="1:11" s="455" customFormat="1" ht="12" customHeight="1" x14ac:dyDescent="0.25">
      <c r="A29" s="449" t="s">
        <v>268</v>
      </c>
      <c r="B29" s="450" t="s">
        <v>401</v>
      </c>
      <c r="C29" s="691">
        <f>'KV_9.3.3.sz.mell'!C27</f>
        <v>0</v>
      </c>
      <c r="D29" s="399"/>
      <c r="E29" s="808"/>
      <c r="F29" s="808"/>
      <c r="G29" s="808"/>
      <c r="H29" s="808"/>
      <c r="I29" s="808"/>
      <c r="J29" s="801">
        <f>D29+E29+F29+G29+H29+I29</f>
        <v>0</v>
      </c>
      <c r="K29" s="794">
        <f>C29+J29</f>
        <v>0</v>
      </c>
    </row>
    <row r="30" spans="1:11" s="455" customFormat="1" ht="12" customHeight="1" x14ac:dyDescent="0.25">
      <c r="A30" s="449" t="s">
        <v>269</v>
      </c>
      <c r="B30" s="451" t="s">
        <v>404</v>
      </c>
      <c r="C30" s="691">
        <f>'KV_9.3.3.sz.mell'!C28</f>
        <v>0</v>
      </c>
      <c r="D30" s="399"/>
      <c r="E30" s="808"/>
      <c r="F30" s="808"/>
      <c r="G30" s="808"/>
      <c r="H30" s="808"/>
      <c r="I30" s="808"/>
      <c r="J30" s="801">
        <f>D30+E30+F30+G30+H30+I30</f>
        <v>0</v>
      </c>
      <c r="K30" s="794">
        <f>C30+J30</f>
        <v>0</v>
      </c>
    </row>
    <row r="31" spans="1:11" s="455" customFormat="1" ht="12" customHeight="1" thickBot="1" x14ac:dyDescent="0.3">
      <c r="A31" s="448" t="s">
        <v>270</v>
      </c>
      <c r="B31" s="809" t="s">
        <v>522</v>
      </c>
      <c r="C31" s="771">
        <f>'KV_9.3.3.sz.mell'!C29</f>
        <v>0</v>
      </c>
      <c r="D31" s="400"/>
      <c r="E31" s="810"/>
      <c r="F31" s="810"/>
      <c r="G31" s="810"/>
      <c r="H31" s="810"/>
      <c r="I31" s="810"/>
      <c r="J31" s="801">
        <f>D31+E31+F31+G31+H31+I31</f>
        <v>0</v>
      </c>
      <c r="K31" s="794">
        <f>C31+J31</f>
        <v>0</v>
      </c>
    </row>
    <row r="32" spans="1:11" s="455" customFormat="1" ht="12" customHeight="1" thickBot="1" x14ac:dyDescent="0.3">
      <c r="A32" s="200" t="s">
        <v>22</v>
      </c>
      <c r="B32" s="123" t="s">
        <v>405</v>
      </c>
      <c r="C32" s="311">
        <f>'KV_9.3.3.sz.mell'!C30</f>
        <v>0</v>
      </c>
      <c r="D32" s="311">
        <f t="shared" ref="D32:J32" si="5">+D33+D34+D35</f>
        <v>0</v>
      </c>
      <c r="E32" s="311">
        <f t="shared" si="5"/>
        <v>0</v>
      </c>
      <c r="F32" s="311">
        <f t="shared" si="5"/>
        <v>0</v>
      </c>
      <c r="G32" s="311">
        <f t="shared" si="5"/>
        <v>0</v>
      </c>
      <c r="H32" s="311">
        <f t="shared" si="5"/>
        <v>0</v>
      </c>
      <c r="I32" s="311">
        <f t="shared" si="5"/>
        <v>0</v>
      </c>
      <c r="J32" s="311">
        <f t="shared" si="5"/>
        <v>0</v>
      </c>
      <c r="K32" s="360">
        <f>+K33+K34+K35</f>
        <v>0</v>
      </c>
    </row>
    <row r="33" spans="1:11" s="455" customFormat="1" ht="12" customHeight="1" x14ac:dyDescent="0.25">
      <c r="A33" s="449" t="s">
        <v>90</v>
      </c>
      <c r="B33" s="450" t="s">
        <v>290</v>
      </c>
      <c r="C33" s="684">
        <f>'KV_9.3.3.sz.mell'!C31</f>
        <v>0</v>
      </c>
      <c r="D33" s="459"/>
      <c r="E33" s="807"/>
      <c r="F33" s="807"/>
      <c r="G33" s="807"/>
      <c r="H33" s="807"/>
      <c r="I33" s="807"/>
      <c r="J33" s="801">
        <f>D33+E33+F33+G33+H33+I33</f>
        <v>0</v>
      </c>
      <c r="K33" s="794">
        <f>C33+J33</f>
        <v>0</v>
      </c>
    </row>
    <row r="34" spans="1:11" s="455" customFormat="1" ht="12" customHeight="1" x14ac:dyDescent="0.25">
      <c r="A34" s="449" t="s">
        <v>91</v>
      </c>
      <c r="B34" s="451" t="s">
        <v>291</v>
      </c>
      <c r="C34" s="691">
        <f>'KV_9.3.3.sz.mell'!C32</f>
        <v>0</v>
      </c>
      <c r="D34" s="399"/>
      <c r="E34" s="808"/>
      <c r="F34" s="808"/>
      <c r="G34" s="808"/>
      <c r="H34" s="808"/>
      <c r="I34" s="808"/>
      <c r="J34" s="801">
        <f>D34+E34+F34+G34+H34+I34</f>
        <v>0</v>
      </c>
      <c r="K34" s="794">
        <f>C34+J34</f>
        <v>0</v>
      </c>
    </row>
    <row r="35" spans="1:11" s="455" customFormat="1" ht="12" customHeight="1" thickBot="1" x14ac:dyDescent="0.3">
      <c r="A35" s="448" t="s">
        <v>92</v>
      </c>
      <c r="B35" s="809" t="s">
        <v>292</v>
      </c>
      <c r="C35" s="771">
        <f>'KV_9.3.3.sz.mell'!C33</f>
        <v>0</v>
      </c>
      <c r="D35" s="400"/>
      <c r="E35" s="810"/>
      <c r="F35" s="810"/>
      <c r="G35" s="810"/>
      <c r="H35" s="810"/>
      <c r="I35" s="810"/>
      <c r="J35" s="801">
        <f>D35+E35+F35+G35+H35+I35</f>
        <v>0</v>
      </c>
      <c r="K35" s="811">
        <f>C35+J35</f>
        <v>0</v>
      </c>
    </row>
    <row r="36" spans="1:11" s="367" customFormat="1" ht="12" customHeight="1" thickBot="1" x14ac:dyDescent="0.3">
      <c r="A36" s="200" t="s">
        <v>23</v>
      </c>
      <c r="B36" s="123" t="s">
        <v>375</v>
      </c>
      <c r="C36" s="402">
        <f>'KV_9.3.3.sz.mell'!C34</f>
        <v>0</v>
      </c>
      <c r="D36" s="506"/>
      <c r="E36" s="805"/>
      <c r="F36" s="805"/>
      <c r="G36" s="805"/>
      <c r="H36" s="805"/>
      <c r="I36" s="805"/>
      <c r="J36" s="311">
        <f>D36+E36+F36+G36+H36+I36</f>
        <v>0</v>
      </c>
      <c r="K36" s="316">
        <f>C36+J36</f>
        <v>0</v>
      </c>
    </row>
    <row r="37" spans="1:11" s="367" customFormat="1" ht="12" customHeight="1" thickBot="1" x14ac:dyDescent="0.3">
      <c r="A37" s="200" t="s">
        <v>24</v>
      </c>
      <c r="B37" s="123" t="s">
        <v>406</v>
      </c>
      <c r="C37" s="402">
        <f>'KV_9.3.3.sz.mell'!C35</f>
        <v>0</v>
      </c>
      <c r="D37" s="506"/>
      <c r="E37" s="805"/>
      <c r="F37" s="805"/>
      <c r="G37" s="805"/>
      <c r="H37" s="805"/>
      <c r="I37" s="805"/>
      <c r="J37" s="812">
        <f>D37+E37+F37+G37+H37+I37</f>
        <v>0</v>
      </c>
      <c r="K37" s="794">
        <f>C37+J37</f>
        <v>0</v>
      </c>
    </row>
    <row r="38" spans="1:11" s="367" customFormat="1" ht="12" customHeight="1" thickBot="1" x14ac:dyDescent="0.3">
      <c r="A38" s="192" t="s">
        <v>25</v>
      </c>
      <c r="B38" s="123" t="s">
        <v>407</v>
      </c>
      <c r="C38" s="311">
        <f>'KV_9.3.3.sz.mell'!C36</f>
        <v>0</v>
      </c>
      <c r="D38" s="311">
        <f t="shared" ref="D38:K38" si="6">+D10+D22+D27+D28+D32+D36+D37</f>
        <v>0</v>
      </c>
      <c r="E38" s="311">
        <f t="shared" si="6"/>
        <v>0</v>
      </c>
      <c r="F38" s="311">
        <f t="shared" si="6"/>
        <v>0</v>
      </c>
      <c r="G38" s="311">
        <f t="shared" si="6"/>
        <v>0</v>
      </c>
      <c r="H38" s="311">
        <f t="shared" si="6"/>
        <v>0</v>
      </c>
      <c r="I38" s="311">
        <f t="shared" si="6"/>
        <v>0</v>
      </c>
      <c r="J38" s="311">
        <f t="shared" si="6"/>
        <v>0</v>
      </c>
      <c r="K38" s="360">
        <f t="shared" si="6"/>
        <v>0</v>
      </c>
    </row>
    <row r="39" spans="1:11" s="367" customFormat="1" ht="12" customHeight="1" thickBot="1" x14ac:dyDescent="0.3">
      <c r="A39" s="234" t="s">
        <v>26</v>
      </c>
      <c r="B39" s="123" t="s">
        <v>408</v>
      </c>
      <c r="C39" s="311">
        <f>'KV_9.3.3.sz.mell'!C37</f>
        <v>0</v>
      </c>
      <c r="D39" s="311">
        <f t="shared" ref="D39:J39" si="7">+D40+D41+D42</f>
        <v>0</v>
      </c>
      <c r="E39" s="311">
        <f t="shared" si="7"/>
        <v>0</v>
      </c>
      <c r="F39" s="311">
        <f t="shared" si="7"/>
        <v>0</v>
      </c>
      <c r="G39" s="311">
        <f t="shared" si="7"/>
        <v>0</v>
      </c>
      <c r="H39" s="311">
        <f t="shared" si="7"/>
        <v>0</v>
      </c>
      <c r="I39" s="311">
        <f t="shared" si="7"/>
        <v>0</v>
      </c>
      <c r="J39" s="311">
        <f t="shared" si="7"/>
        <v>0</v>
      </c>
      <c r="K39" s="360">
        <f>+K40+K41+K42</f>
        <v>0</v>
      </c>
    </row>
    <row r="40" spans="1:11" s="367" customFormat="1" ht="12" customHeight="1" x14ac:dyDescent="0.25">
      <c r="A40" s="449" t="s">
        <v>409</v>
      </c>
      <c r="B40" s="450" t="s">
        <v>235</v>
      </c>
      <c r="C40" s="684">
        <f>'KV_9.3.3.sz.mell'!C38</f>
        <v>0</v>
      </c>
      <c r="D40" s="459"/>
      <c r="E40" s="807"/>
      <c r="F40" s="807"/>
      <c r="G40" s="807"/>
      <c r="H40" s="807"/>
      <c r="I40" s="807"/>
      <c r="J40" s="801">
        <f>D40+E40+F40+G40+H40+I40</f>
        <v>0</v>
      </c>
      <c r="K40" s="794">
        <f>C40+J40</f>
        <v>0</v>
      </c>
    </row>
    <row r="41" spans="1:11" s="367" customFormat="1" ht="12" customHeight="1" x14ac:dyDescent="0.25">
      <c r="A41" s="449" t="s">
        <v>410</v>
      </c>
      <c r="B41" s="451" t="s">
        <v>2</v>
      </c>
      <c r="C41" s="691">
        <f>'KV_9.3.3.sz.mell'!C39</f>
        <v>0</v>
      </c>
      <c r="D41" s="399"/>
      <c r="E41" s="808"/>
      <c r="F41" s="808"/>
      <c r="G41" s="808"/>
      <c r="H41" s="808"/>
      <c r="I41" s="808"/>
      <c r="J41" s="801">
        <f>D41+E41+F41+G41+H41+I41</f>
        <v>0</v>
      </c>
      <c r="K41" s="802">
        <f>C41+J41</f>
        <v>0</v>
      </c>
    </row>
    <row r="42" spans="1:11" s="455" customFormat="1" ht="12" customHeight="1" thickBot="1" x14ac:dyDescent="0.3">
      <c r="A42" s="448" t="s">
        <v>411</v>
      </c>
      <c r="B42" s="139" t="s">
        <v>412</v>
      </c>
      <c r="C42" s="688">
        <f>'KV_9.3.3.sz.mell'!C40</f>
        <v>0</v>
      </c>
      <c r="D42" s="687"/>
      <c r="E42" s="813"/>
      <c r="F42" s="813"/>
      <c r="G42" s="813"/>
      <c r="H42" s="813"/>
      <c r="I42" s="813"/>
      <c r="J42" s="801">
        <f>D42+E42+F42+G42+H42+I42</f>
        <v>0</v>
      </c>
      <c r="K42" s="804">
        <f>C42+J42</f>
        <v>0</v>
      </c>
    </row>
    <row r="43" spans="1:11" s="455" customFormat="1" ht="12.9" customHeight="1" thickBot="1" x14ac:dyDescent="0.25">
      <c r="A43" s="234" t="s">
        <v>27</v>
      </c>
      <c r="B43" s="235" t="s">
        <v>413</v>
      </c>
      <c r="C43" s="311">
        <f>'KV_9.3.3.sz.mell'!C41</f>
        <v>0</v>
      </c>
      <c r="D43" s="311">
        <f t="shared" ref="D43:J43" si="8">+D38+D39</f>
        <v>0</v>
      </c>
      <c r="E43" s="311">
        <f t="shared" si="8"/>
        <v>0</v>
      </c>
      <c r="F43" s="311">
        <f t="shared" si="8"/>
        <v>0</v>
      </c>
      <c r="G43" s="311">
        <f t="shared" si="8"/>
        <v>0</v>
      </c>
      <c r="H43" s="311">
        <f t="shared" si="8"/>
        <v>0</v>
      </c>
      <c r="I43" s="311">
        <f t="shared" si="8"/>
        <v>0</v>
      </c>
      <c r="J43" s="311">
        <f t="shared" si="8"/>
        <v>0</v>
      </c>
      <c r="K43" s="360">
        <f>+K38+K39</f>
        <v>0</v>
      </c>
    </row>
    <row r="44" spans="1:11" s="454" customFormat="1" ht="14.1" customHeight="1" thickBot="1" x14ac:dyDescent="0.3">
      <c r="A44" s="1714" t="s">
        <v>56</v>
      </c>
      <c r="B44" s="1715"/>
      <c r="C44" s="1715"/>
      <c r="D44" s="1715"/>
      <c r="E44" s="1715"/>
      <c r="F44" s="1715"/>
      <c r="G44" s="1715"/>
      <c r="H44" s="1715"/>
      <c r="I44" s="1715"/>
      <c r="J44" s="1715"/>
      <c r="K44" s="1716"/>
    </row>
    <row r="45" spans="1:11" s="456" customFormat="1" ht="12" customHeight="1" thickBot="1" x14ac:dyDescent="0.3">
      <c r="A45" s="200" t="s">
        <v>18</v>
      </c>
      <c r="B45" s="123" t="s">
        <v>414</v>
      </c>
      <c r="C45" s="814">
        <f>'KV_9.3.3.sz.mell'!C45</f>
        <v>0</v>
      </c>
      <c r="D45" s="814">
        <f t="shared" ref="D45:J45" si="9">SUM(D46:D50)</f>
        <v>0</v>
      </c>
      <c r="E45" s="814">
        <f t="shared" si="9"/>
        <v>0</v>
      </c>
      <c r="F45" s="814">
        <f t="shared" si="9"/>
        <v>0</v>
      </c>
      <c r="G45" s="814">
        <f t="shared" si="9"/>
        <v>0</v>
      </c>
      <c r="H45" s="814">
        <f t="shared" si="9"/>
        <v>0</v>
      </c>
      <c r="I45" s="814">
        <f t="shared" si="9"/>
        <v>0</v>
      </c>
      <c r="J45" s="814">
        <f t="shared" si="9"/>
        <v>0</v>
      </c>
      <c r="K45" s="316">
        <f>SUM(K46:K50)</f>
        <v>0</v>
      </c>
    </row>
    <row r="46" spans="1:11" ht="12" customHeight="1" x14ac:dyDescent="0.25">
      <c r="A46" s="448" t="s">
        <v>97</v>
      </c>
      <c r="B46" s="9" t="s">
        <v>49</v>
      </c>
      <c r="C46" s="816">
        <f>'KV_9.3.3.sz.mell'!C46</f>
        <v>0</v>
      </c>
      <c r="D46" s="1159"/>
      <c r="E46" s="815"/>
      <c r="F46" s="815"/>
      <c r="G46" s="815"/>
      <c r="H46" s="815"/>
      <c r="I46" s="815"/>
      <c r="J46" s="816">
        <f>D46+E46+F46+G46+H46+I46</f>
        <v>0</v>
      </c>
      <c r="K46" s="817">
        <f>C46+J46</f>
        <v>0</v>
      </c>
    </row>
    <row r="47" spans="1:11" ht="12" customHeight="1" x14ac:dyDescent="0.25">
      <c r="A47" s="448" t="s">
        <v>98</v>
      </c>
      <c r="B47" s="8" t="s">
        <v>182</v>
      </c>
      <c r="C47" s="819">
        <f>'KV_9.3.3.sz.mell'!C47</f>
        <v>0</v>
      </c>
      <c r="D47" s="1160"/>
      <c r="E47" s="818"/>
      <c r="F47" s="818"/>
      <c r="G47" s="818"/>
      <c r="H47" s="818"/>
      <c r="I47" s="818"/>
      <c r="J47" s="819">
        <f>D47+E47+F47+G47+H47+I47</f>
        <v>0</v>
      </c>
      <c r="K47" s="820">
        <f>C47+J47</f>
        <v>0</v>
      </c>
    </row>
    <row r="48" spans="1:11" ht="12" customHeight="1" x14ac:dyDescent="0.25">
      <c r="A48" s="448" t="s">
        <v>99</v>
      </c>
      <c r="B48" s="8" t="s">
        <v>139</v>
      </c>
      <c r="C48" s="819">
        <f>'KV_9.3.3.sz.mell'!C48</f>
        <v>0</v>
      </c>
      <c r="D48" s="1160"/>
      <c r="E48" s="818"/>
      <c r="F48" s="818"/>
      <c r="G48" s="818"/>
      <c r="H48" s="818"/>
      <c r="I48" s="818"/>
      <c r="J48" s="819">
        <f>D48+E48+F48+G48+H48+I48</f>
        <v>0</v>
      </c>
      <c r="K48" s="820">
        <f>C48+J48</f>
        <v>0</v>
      </c>
    </row>
    <row r="49" spans="1:11" ht="12" customHeight="1" x14ac:dyDescent="0.25">
      <c r="A49" s="448" t="s">
        <v>100</v>
      </c>
      <c r="B49" s="8" t="s">
        <v>183</v>
      </c>
      <c r="C49" s="819">
        <f>'KV_9.3.3.sz.mell'!C49</f>
        <v>0</v>
      </c>
      <c r="D49" s="1160"/>
      <c r="E49" s="818"/>
      <c r="F49" s="818"/>
      <c r="G49" s="818"/>
      <c r="H49" s="818"/>
      <c r="I49" s="818"/>
      <c r="J49" s="819">
        <f>D49+E49+F49+G49+H49+I49</f>
        <v>0</v>
      </c>
      <c r="K49" s="820">
        <f>C49+J49</f>
        <v>0</v>
      </c>
    </row>
    <row r="50" spans="1:11" ht="12" customHeight="1" thickBot="1" x14ac:dyDescent="0.3">
      <c r="A50" s="448" t="s">
        <v>147</v>
      </c>
      <c r="B50" s="8" t="s">
        <v>184</v>
      </c>
      <c r="C50" s="819">
        <f>'KV_9.3.3.sz.mell'!C50</f>
        <v>0</v>
      </c>
      <c r="D50" s="1160"/>
      <c r="E50" s="818"/>
      <c r="F50" s="818"/>
      <c r="G50" s="818"/>
      <c r="H50" s="818"/>
      <c r="I50" s="818"/>
      <c r="J50" s="819">
        <f>D50+E50+F50+G50+H50+I50</f>
        <v>0</v>
      </c>
      <c r="K50" s="820">
        <f>C50+J50</f>
        <v>0</v>
      </c>
    </row>
    <row r="51" spans="1:11" ht="12" customHeight="1" thickBot="1" x14ac:dyDescent="0.3">
      <c r="A51" s="200" t="s">
        <v>19</v>
      </c>
      <c r="B51" s="123" t="s">
        <v>415</v>
      </c>
      <c r="C51" s="814">
        <f>'KV_9.3.3.sz.mell'!C51</f>
        <v>0</v>
      </c>
      <c r="D51" s="814">
        <f t="shared" ref="D51:J51" si="10">SUM(D52:D54)</f>
        <v>0</v>
      </c>
      <c r="E51" s="814">
        <f t="shared" si="10"/>
        <v>0</v>
      </c>
      <c r="F51" s="814">
        <f t="shared" si="10"/>
        <v>0</v>
      </c>
      <c r="G51" s="814">
        <f t="shared" si="10"/>
        <v>0</v>
      </c>
      <c r="H51" s="814">
        <f t="shared" si="10"/>
        <v>0</v>
      </c>
      <c r="I51" s="814">
        <f t="shared" si="10"/>
        <v>0</v>
      </c>
      <c r="J51" s="814">
        <f t="shared" si="10"/>
        <v>0</v>
      </c>
      <c r="K51" s="316">
        <f>SUM(K52:K54)</f>
        <v>0</v>
      </c>
    </row>
    <row r="52" spans="1:11" s="456" customFormat="1" ht="12" customHeight="1" x14ac:dyDescent="0.25">
      <c r="A52" s="448" t="s">
        <v>103</v>
      </c>
      <c r="B52" s="9" t="s">
        <v>229</v>
      </c>
      <c r="C52" s="816">
        <f>'KV_9.3.3.sz.mell'!C52</f>
        <v>0</v>
      </c>
      <c r="D52" s="1159"/>
      <c r="E52" s="815"/>
      <c r="F52" s="815"/>
      <c r="G52" s="815"/>
      <c r="H52" s="815"/>
      <c r="I52" s="815"/>
      <c r="J52" s="816">
        <f>D52+E52+F52+G52+H52+I52</f>
        <v>0</v>
      </c>
      <c r="K52" s="817">
        <f>C52+J52</f>
        <v>0</v>
      </c>
    </row>
    <row r="53" spans="1:11" ht="12" customHeight="1" x14ac:dyDescent="0.25">
      <c r="A53" s="448" t="s">
        <v>104</v>
      </c>
      <c r="B53" s="8" t="s">
        <v>186</v>
      </c>
      <c r="C53" s="819">
        <f>'KV_9.3.3.sz.mell'!C53</f>
        <v>0</v>
      </c>
      <c r="D53" s="1160"/>
      <c r="E53" s="818"/>
      <c r="F53" s="818"/>
      <c r="G53" s="818"/>
      <c r="H53" s="818"/>
      <c r="I53" s="818"/>
      <c r="J53" s="819">
        <f>D53+E53+F53+G53+H53+I53</f>
        <v>0</v>
      </c>
      <c r="K53" s="820">
        <f>C53+J53</f>
        <v>0</v>
      </c>
    </row>
    <row r="54" spans="1:11" ht="12" customHeight="1" x14ac:dyDescent="0.25">
      <c r="A54" s="448" t="s">
        <v>105</v>
      </c>
      <c r="B54" s="8" t="s">
        <v>57</v>
      </c>
      <c r="C54" s="819">
        <f>'KV_9.3.3.sz.mell'!C54</f>
        <v>0</v>
      </c>
      <c r="D54" s="1160"/>
      <c r="E54" s="818"/>
      <c r="F54" s="818"/>
      <c r="G54" s="818"/>
      <c r="H54" s="818"/>
      <c r="I54" s="818"/>
      <c r="J54" s="819">
        <f>D54+E54+F54+G54+H54+I54</f>
        <v>0</v>
      </c>
      <c r="K54" s="820">
        <f>C54+J54</f>
        <v>0</v>
      </c>
    </row>
    <row r="55" spans="1:11" ht="12" customHeight="1" thickBot="1" x14ac:dyDescent="0.3">
      <c r="A55" s="448" t="s">
        <v>106</v>
      </c>
      <c r="B55" s="8" t="s">
        <v>523</v>
      </c>
      <c r="C55" s="819">
        <f>'KV_9.3.3.sz.mell'!C55</f>
        <v>0</v>
      </c>
      <c r="D55" s="1160"/>
      <c r="E55" s="818"/>
      <c r="F55" s="818"/>
      <c r="G55" s="818"/>
      <c r="H55" s="818"/>
      <c r="I55" s="818"/>
      <c r="J55" s="819">
        <f>D55+E55+F55+G55+H55+I55</f>
        <v>0</v>
      </c>
      <c r="K55" s="820">
        <f>C55+J55</f>
        <v>0</v>
      </c>
    </row>
    <row r="56" spans="1:11" ht="12" customHeight="1" thickBot="1" x14ac:dyDescent="0.3">
      <c r="A56" s="200" t="s">
        <v>20</v>
      </c>
      <c r="B56" s="123" t="s">
        <v>13</v>
      </c>
      <c r="C56" s="814">
        <f>'KV_9.3.3.sz.mell'!C56</f>
        <v>0</v>
      </c>
      <c r="D56" s="1161"/>
      <c r="E56" s="821"/>
      <c r="F56" s="821"/>
      <c r="G56" s="821"/>
      <c r="H56" s="821"/>
      <c r="I56" s="821"/>
      <c r="J56" s="814">
        <f>D56+E56+F56+G56+H56+I56</f>
        <v>0</v>
      </c>
      <c r="K56" s="316">
        <f>C56+J56</f>
        <v>0</v>
      </c>
    </row>
    <row r="57" spans="1:11" ht="12.9" customHeight="1" thickBot="1" x14ac:dyDescent="0.3">
      <c r="A57" s="200" t="s">
        <v>21</v>
      </c>
      <c r="B57" s="242" t="s">
        <v>528</v>
      </c>
      <c r="C57" s="822">
        <f>'KV_9.3.3.sz.mell'!C57</f>
        <v>0</v>
      </c>
      <c r="D57" s="822">
        <f t="shared" ref="D57:J57" si="11">+D45+D51+D56</f>
        <v>0</v>
      </c>
      <c r="E57" s="822">
        <f t="shared" si="11"/>
        <v>0</v>
      </c>
      <c r="F57" s="822">
        <f t="shared" si="11"/>
        <v>0</v>
      </c>
      <c r="G57" s="822">
        <f t="shared" si="11"/>
        <v>0</v>
      </c>
      <c r="H57" s="822">
        <f t="shared" si="11"/>
        <v>0</v>
      </c>
      <c r="I57" s="822">
        <f t="shared" si="11"/>
        <v>0</v>
      </c>
      <c r="J57" s="822">
        <f t="shared" si="11"/>
        <v>0</v>
      </c>
      <c r="K57" s="364">
        <f>+K45+K51+K56</f>
        <v>0</v>
      </c>
    </row>
    <row r="58" spans="1:11" ht="14.1" customHeight="1" thickBot="1" x14ac:dyDescent="0.3">
      <c r="C58" s="823">
        <f>'KV_9.3.3.sz.mell'!C58</f>
        <v>0</v>
      </c>
      <c r="D58" s="823"/>
      <c r="E58" s="824"/>
      <c r="F58" s="824"/>
      <c r="G58" s="824"/>
      <c r="H58" s="824"/>
      <c r="I58" s="824"/>
      <c r="J58" s="824"/>
      <c r="K58" s="616">
        <f>K43-K57</f>
        <v>0</v>
      </c>
    </row>
    <row r="59" spans="1:11" ht="12.9" customHeight="1" thickBot="1" x14ac:dyDescent="0.3">
      <c r="A59" s="245" t="s">
        <v>518</v>
      </c>
      <c r="B59" s="246"/>
      <c r="C59" s="826">
        <f>'KV_9.3.3.sz.mell'!C59</f>
        <v>0</v>
      </c>
      <c r="D59" s="1162"/>
      <c r="E59" s="825"/>
      <c r="F59" s="825"/>
      <c r="G59" s="825"/>
      <c r="H59" s="825"/>
      <c r="I59" s="825"/>
      <c r="J59" s="826">
        <f>D59+E59+F59+G59+H59+I59</f>
        <v>0</v>
      </c>
      <c r="K59" s="827">
        <f>C59+J59</f>
        <v>0</v>
      </c>
    </row>
    <row r="60" spans="1:11" ht="12.9" customHeight="1" thickBot="1" x14ac:dyDescent="0.3">
      <c r="A60" s="245" t="s">
        <v>205</v>
      </c>
      <c r="B60" s="246"/>
      <c r="C60" s="826">
        <f>'KV_9.3.3.sz.mell'!C60</f>
        <v>0</v>
      </c>
      <c r="D60" s="1162"/>
      <c r="E60" s="825"/>
      <c r="F60" s="825"/>
      <c r="G60" s="825"/>
      <c r="H60" s="825"/>
      <c r="I60" s="825"/>
      <c r="J60" s="826">
        <f>D60+E60+F60+G60+H60+I60</f>
        <v>0</v>
      </c>
      <c r="K60" s="827">
        <f>C60+J60</f>
        <v>0</v>
      </c>
    </row>
  </sheetData>
  <sheetProtection sheet="1" formatCells="0"/>
  <mergeCells count="15"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sheetPr>
    <tabColor theme="3"/>
    <pageSetUpPr fitToPage="1"/>
  </sheetPr>
  <dimension ref="A1:J94"/>
  <sheetViews>
    <sheetView view="pageBreakPreview" zoomScale="60" zoomScaleNormal="75" zoomScalePageLayoutView="120" workbookViewId="0">
      <selection activeCell="D10" sqref="D10"/>
    </sheetView>
  </sheetViews>
  <sheetFormatPr defaultColWidth="9.33203125" defaultRowHeight="13.2" x14ac:dyDescent="0.25"/>
  <cols>
    <col min="1" max="1" width="13.77734375" style="1437" customWidth="1"/>
    <col min="2" max="2" width="66.109375" style="1469" customWidth="1"/>
    <col min="3" max="3" width="15.77734375" style="1469" customWidth="1"/>
    <col min="4" max="4" width="10.5546875" style="1437" customWidth="1"/>
    <col min="5" max="5" width="10.109375" style="1437" customWidth="1"/>
    <col min="6" max="6" width="12.33203125" style="1485" customWidth="1"/>
    <col min="7" max="7" width="9.21875" style="1485" customWidth="1"/>
    <col min="8" max="8" width="11.88671875" style="1485" customWidth="1"/>
    <col min="9" max="9" width="9.109375" style="1486" customWidth="1"/>
    <col min="10" max="16384" width="9.33203125" style="1437"/>
  </cols>
  <sheetData>
    <row r="1" spans="1:10" ht="47.25" customHeight="1" x14ac:dyDescent="0.25">
      <c r="B1" s="1726" t="str">
        <f>+CONCATENATE("A ",LEFT(KV_ÖSSZEFÜGGÉSEK!A5,4),". évi általános működés és ágazati feladatok támogatásának alakulása jogcímenként")</f>
        <v>A 2019. évi általános működés és ágazati feladatok támogatásának alakulása jogcímenként</v>
      </c>
      <c r="C1" s="1726"/>
      <c r="D1" s="1726"/>
      <c r="E1" s="1452"/>
      <c r="F1" s="1480"/>
      <c r="G1" s="1480"/>
      <c r="H1" s="1480"/>
      <c r="I1" s="1481"/>
      <c r="J1" s="1727" t="str">
        <f>CONCATENATE("6. melléklet ",RM_ALAPADATOK!B7," ",RM_ALAPADATOK!C7," ",RM_ALAPADATOK!D7," ",RM_ALAPADATOK!E7," ",RM_ALAPADATOK!F7," ",RM_ALAPADATOK!G7," ",RM_ALAPADATOK!H7," ",RM_ALAPADATOK!I7)</f>
        <v xml:space="preserve">6. melléklet … / 2019 ( VI. ) önkormányzati rendelethez </v>
      </c>
    </row>
    <row r="2" spans="1:10" ht="22.5" customHeight="1" x14ac:dyDescent="0.3">
      <c r="B2" s="1468"/>
      <c r="C2" s="1468"/>
      <c r="D2" s="1438" t="s">
        <v>1078</v>
      </c>
      <c r="E2" s="1438"/>
      <c r="F2" s="1482"/>
      <c r="G2" s="1482"/>
      <c r="H2" s="1482"/>
      <c r="I2" s="1481"/>
      <c r="J2" s="1727"/>
    </row>
    <row r="3" spans="1:10" s="1478" customFormat="1" ht="54" customHeight="1" x14ac:dyDescent="0.25">
      <c r="A3" s="1472" t="str">
        <f ca="1">'KV_5.sz.tájékoztató_t.'!A3</f>
        <v>2018. évi L.
törvény 2. sz. melléklete száma</v>
      </c>
      <c r="B3" s="1477" t="s">
        <v>1231</v>
      </c>
      <c r="C3" s="1477" t="s">
        <v>1232</v>
      </c>
      <c r="D3" s="1477" t="s">
        <v>1233</v>
      </c>
      <c r="E3" s="1477" t="s">
        <v>1234</v>
      </c>
      <c r="F3" s="1483" t="s">
        <v>1235</v>
      </c>
      <c r="G3" s="1483" t="s">
        <v>1236</v>
      </c>
      <c r="H3" s="1483" t="s">
        <v>1237</v>
      </c>
      <c r="I3" s="1483" t="s">
        <v>1238</v>
      </c>
      <c r="J3" s="1727"/>
    </row>
    <row r="4" spans="1:10" s="1439" customFormat="1" x14ac:dyDescent="0.25">
      <c r="A4" s="1470" t="str">
        <f ca="1">'KV_5.sz.tájékoztató_t.'!A4</f>
        <v>A</v>
      </c>
      <c r="B4" s="1471" t="str">
        <f ca="1">'KV_5.sz.tájékoztató_t.'!B4</f>
        <v>B</v>
      </c>
      <c r="C4" s="1471" t="str">
        <f ca="1">'KV_5.sz.tájékoztató_t.'!C4</f>
        <v>C</v>
      </c>
      <c r="D4" s="1471" t="s">
        <v>496</v>
      </c>
      <c r="E4" s="1471" t="s">
        <v>495</v>
      </c>
      <c r="F4" s="1484" t="s">
        <v>497</v>
      </c>
      <c r="G4" s="1484" t="s">
        <v>498</v>
      </c>
      <c r="H4" s="1484" t="s">
        <v>499</v>
      </c>
      <c r="I4" s="1484" t="s">
        <v>735</v>
      </c>
      <c r="J4" s="1727"/>
    </row>
    <row r="5" spans="1:10" s="1439" customFormat="1" ht="26.4" x14ac:dyDescent="0.25">
      <c r="A5" s="1473" t="s">
        <v>1135</v>
      </c>
      <c r="B5" s="1479" t="s">
        <v>1136</v>
      </c>
      <c r="C5" s="1479" t="s">
        <v>1239</v>
      </c>
      <c r="D5" s="1474">
        <v>4580000</v>
      </c>
      <c r="E5" s="1475">
        <v>0</v>
      </c>
      <c r="F5" s="1474">
        <v>0</v>
      </c>
      <c r="G5" s="1474">
        <v>0</v>
      </c>
      <c r="H5" s="1474">
        <v>0</v>
      </c>
      <c r="I5" s="1474">
        <v>0</v>
      </c>
      <c r="J5" s="1727"/>
    </row>
    <row r="6" spans="1:10" s="1439" customFormat="1" x14ac:dyDescent="0.25">
      <c r="A6" s="1473" t="s">
        <v>1137</v>
      </c>
      <c r="B6" s="1479" t="s">
        <v>1138</v>
      </c>
      <c r="C6" s="1479" t="s">
        <v>1240</v>
      </c>
      <c r="D6" s="1473" t="s">
        <v>1241</v>
      </c>
      <c r="E6" s="1473" t="s">
        <v>1241</v>
      </c>
      <c r="F6" s="1474">
        <v>0</v>
      </c>
      <c r="G6" s="1474" t="s">
        <v>1241</v>
      </c>
      <c r="H6" s="1474">
        <v>0</v>
      </c>
      <c r="I6" s="1474">
        <v>0</v>
      </c>
      <c r="J6" s="1727"/>
    </row>
    <row r="7" spans="1:10" s="1439" customFormat="1" x14ac:dyDescent="0.25">
      <c r="A7" s="1473" t="s">
        <v>1242</v>
      </c>
      <c r="B7" s="1479"/>
      <c r="C7" s="1479"/>
      <c r="D7" s="1473"/>
      <c r="E7" s="1473"/>
      <c r="F7" s="1474"/>
      <c r="G7" s="1474"/>
      <c r="H7" s="1474"/>
      <c r="I7" s="1474"/>
      <c r="J7" s="1727"/>
    </row>
    <row r="8" spans="1:10" s="1439" customFormat="1" x14ac:dyDescent="0.25">
      <c r="A8" s="1473" t="s">
        <v>1139</v>
      </c>
      <c r="B8" s="1479" t="s">
        <v>1140</v>
      </c>
      <c r="C8" s="1479" t="s">
        <v>1240</v>
      </c>
      <c r="D8" s="1473" t="s">
        <v>1241</v>
      </c>
      <c r="E8" s="1473" t="s">
        <v>1241</v>
      </c>
      <c r="F8" s="1474">
        <v>4085610</v>
      </c>
      <c r="G8" s="1474" t="s">
        <v>1241</v>
      </c>
      <c r="H8" s="1474">
        <v>4085610</v>
      </c>
      <c r="I8" s="1474">
        <v>0</v>
      </c>
      <c r="J8" s="1727"/>
    </row>
    <row r="9" spans="1:10" s="1439" customFormat="1" x14ac:dyDescent="0.25">
      <c r="A9" s="1473" t="s">
        <v>1141</v>
      </c>
      <c r="B9" s="1479" t="s">
        <v>1142</v>
      </c>
      <c r="C9" s="1479" t="s">
        <v>1243</v>
      </c>
      <c r="D9" s="1474">
        <v>22300</v>
      </c>
      <c r="E9" s="1473" t="s">
        <v>1241</v>
      </c>
      <c r="F9" s="1474">
        <v>1576610</v>
      </c>
      <c r="G9" s="1474" t="s">
        <v>1241</v>
      </c>
      <c r="H9" s="1474">
        <v>1576610</v>
      </c>
      <c r="I9" s="1474">
        <v>0</v>
      </c>
      <c r="J9" s="1727"/>
    </row>
    <row r="10" spans="1:10" s="1439" customFormat="1" x14ac:dyDescent="0.25">
      <c r="A10" s="1473" t="s">
        <v>1143</v>
      </c>
      <c r="B10" s="1479" t="s">
        <v>1144</v>
      </c>
      <c r="C10" s="1479" t="s">
        <v>1244</v>
      </c>
      <c r="D10" s="1473" t="s">
        <v>1241</v>
      </c>
      <c r="E10" s="1473" t="s">
        <v>1241</v>
      </c>
      <c r="F10" s="1474">
        <v>1728000</v>
      </c>
      <c r="G10" s="1474" t="s">
        <v>1241</v>
      </c>
      <c r="H10" s="1474">
        <v>1728000</v>
      </c>
      <c r="I10" s="1474">
        <v>0</v>
      </c>
      <c r="J10" s="1727"/>
    </row>
    <row r="11" spans="1:10" s="1439" customFormat="1" x14ac:dyDescent="0.25">
      <c r="A11" s="1473" t="s">
        <v>1145</v>
      </c>
      <c r="B11" s="1479" t="s">
        <v>1146</v>
      </c>
      <c r="C11" s="1479" t="s">
        <v>1245</v>
      </c>
      <c r="D11" s="1473" t="s">
        <v>1241</v>
      </c>
      <c r="E11" s="1473" t="s">
        <v>1241</v>
      </c>
      <c r="F11" s="1474">
        <v>100000</v>
      </c>
      <c r="G11" s="1474" t="s">
        <v>1241</v>
      </c>
      <c r="H11" s="1474">
        <v>100000</v>
      </c>
      <c r="I11" s="1474">
        <v>0</v>
      </c>
      <c r="J11" s="1727"/>
    </row>
    <row r="12" spans="1:10" s="1439" customFormat="1" x14ac:dyDescent="0.25">
      <c r="A12" s="1473" t="s">
        <v>1147</v>
      </c>
      <c r="B12" s="1479" t="s">
        <v>1148</v>
      </c>
      <c r="C12" s="1479" t="s">
        <v>1244</v>
      </c>
      <c r="D12" s="1473" t="s">
        <v>1241</v>
      </c>
      <c r="E12" s="1473" t="s">
        <v>1241</v>
      </c>
      <c r="F12" s="1474">
        <v>681000</v>
      </c>
      <c r="G12" s="1474" t="s">
        <v>1241</v>
      </c>
      <c r="H12" s="1474">
        <v>681000</v>
      </c>
      <c r="I12" s="1474">
        <v>0</v>
      </c>
      <c r="J12" s="1727"/>
    </row>
    <row r="13" spans="1:10" s="1439" customFormat="1" x14ac:dyDescent="0.25">
      <c r="A13" s="1473" t="s">
        <v>1149</v>
      </c>
      <c r="B13" s="1479" t="s">
        <v>1150</v>
      </c>
      <c r="C13" s="1479" t="s">
        <v>1240</v>
      </c>
      <c r="D13" s="1473" t="s">
        <v>1241</v>
      </c>
      <c r="E13" s="1473" t="s">
        <v>1241</v>
      </c>
      <c r="F13" s="1474">
        <v>4085610</v>
      </c>
      <c r="G13" s="1474" t="s">
        <v>1241</v>
      </c>
      <c r="H13" s="1474">
        <v>4085610</v>
      </c>
      <c r="I13" s="1474">
        <v>0</v>
      </c>
      <c r="J13" s="1727"/>
    </row>
    <row r="14" spans="1:10" s="1439" customFormat="1" ht="26.4" x14ac:dyDescent="0.25">
      <c r="A14" s="1473" t="s">
        <v>1151</v>
      </c>
      <c r="B14" s="1479" t="s">
        <v>1152</v>
      </c>
      <c r="C14" s="1479" t="s">
        <v>1240</v>
      </c>
      <c r="D14" s="1474">
        <v>22300</v>
      </c>
      <c r="E14" s="1473" t="s">
        <v>1241</v>
      </c>
      <c r="F14" s="1474">
        <v>1576610</v>
      </c>
      <c r="G14" s="1474" t="s">
        <v>1241</v>
      </c>
      <c r="H14" s="1474">
        <v>1576610</v>
      </c>
      <c r="I14" s="1474">
        <v>0</v>
      </c>
      <c r="J14" s="1727"/>
    </row>
    <row r="15" spans="1:10" s="1439" customFormat="1" x14ac:dyDescent="0.25">
      <c r="A15" s="1473" t="s">
        <v>1151</v>
      </c>
      <c r="B15" s="1479" t="s">
        <v>1153</v>
      </c>
      <c r="C15" s="1479" t="s">
        <v>1240</v>
      </c>
      <c r="D15" s="1473" t="s">
        <v>1241</v>
      </c>
      <c r="E15" s="1473" t="s">
        <v>1241</v>
      </c>
      <c r="F15" s="1474">
        <v>1728000</v>
      </c>
      <c r="G15" s="1474" t="s">
        <v>1241</v>
      </c>
      <c r="H15" s="1474">
        <v>1728000</v>
      </c>
      <c r="I15" s="1474">
        <v>0</v>
      </c>
      <c r="J15" s="1727"/>
    </row>
    <row r="16" spans="1:10" s="1439" customFormat="1" x14ac:dyDescent="0.25">
      <c r="A16" s="1473" t="s">
        <v>1151</v>
      </c>
      <c r="B16" s="1479" t="s">
        <v>1154</v>
      </c>
      <c r="C16" s="1479" t="s">
        <v>1240</v>
      </c>
      <c r="D16" s="1473" t="s">
        <v>1241</v>
      </c>
      <c r="E16" s="1473" t="s">
        <v>1241</v>
      </c>
      <c r="F16" s="1474">
        <v>100000</v>
      </c>
      <c r="G16" s="1474" t="s">
        <v>1241</v>
      </c>
      <c r="H16" s="1474">
        <v>100000</v>
      </c>
      <c r="I16" s="1474">
        <v>0</v>
      </c>
      <c r="J16" s="1727"/>
    </row>
    <row r="17" spans="1:10" s="1439" customFormat="1" x14ac:dyDescent="0.25">
      <c r="A17" s="1473" t="s">
        <v>1155</v>
      </c>
      <c r="B17" s="1479" t="s">
        <v>1156</v>
      </c>
      <c r="C17" s="1479" t="s">
        <v>1240</v>
      </c>
      <c r="D17" s="1473" t="s">
        <v>1241</v>
      </c>
      <c r="E17" s="1473" t="s">
        <v>1241</v>
      </c>
      <c r="F17" s="1474">
        <v>681000</v>
      </c>
      <c r="G17" s="1474" t="s">
        <v>1241</v>
      </c>
      <c r="H17" s="1474">
        <v>681000</v>
      </c>
      <c r="I17" s="1474">
        <v>0</v>
      </c>
      <c r="J17" s="1727"/>
    </row>
    <row r="18" spans="1:10" s="1439" customFormat="1" x14ac:dyDescent="0.25">
      <c r="A18" s="1473" t="s">
        <v>1157</v>
      </c>
      <c r="B18" s="1479" t="s">
        <v>1158</v>
      </c>
      <c r="C18" s="1479" t="s">
        <v>1246</v>
      </c>
      <c r="D18" s="1474">
        <v>2700</v>
      </c>
      <c r="E18" s="1473" t="s">
        <v>1241</v>
      </c>
      <c r="F18" s="1474">
        <v>5000000</v>
      </c>
      <c r="G18" s="1474" t="s">
        <v>1241</v>
      </c>
      <c r="H18" s="1474">
        <v>5000000</v>
      </c>
      <c r="I18" s="1474">
        <v>0</v>
      </c>
      <c r="J18" s="1727"/>
    </row>
    <row r="19" spans="1:10" s="1439" customFormat="1" x14ac:dyDescent="0.25">
      <c r="A19" s="1473" t="s">
        <v>1159</v>
      </c>
      <c r="B19" s="1479" t="s">
        <v>1160</v>
      </c>
      <c r="C19" s="1479" t="s">
        <v>1240</v>
      </c>
      <c r="D19" s="1473">
        <v>2700</v>
      </c>
      <c r="E19" s="1473" t="s">
        <v>1241</v>
      </c>
      <c r="F19" s="1474">
        <v>5000000</v>
      </c>
      <c r="G19" s="1474" t="s">
        <v>1241</v>
      </c>
      <c r="H19" s="1474">
        <v>5000000</v>
      </c>
      <c r="I19" s="1474">
        <v>0</v>
      </c>
      <c r="J19" s="1727"/>
    </row>
    <row r="20" spans="1:10" s="1439" customFormat="1" x14ac:dyDescent="0.25">
      <c r="A20" s="1473" t="s">
        <v>1161</v>
      </c>
      <c r="B20" s="1479" t="s">
        <v>1162</v>
      </c>
      <c r="C20" s="1479" t="s">
        <v>1247</v>
      </c>
      <c r="D20" s="1473">
        <v>2550</v>
      </c>
      <c r="E20" s="1473" t="s">
        <v>1241</v>
      </c>
      <c r="F20" s="1474">
        <v>0</v>
      </c>
      <c r="G20" s="1474" t="s">
        <v>1241</v>
      </c>
      <c r="H20" s="1474">
        <v>0</v>
      </c>
      <c r="I20" s="1474">
        <v>0</v>
      </c>
      <c r="J20" s="1727"/>
    </row>
    <row r="21" spans="1:10" s="1439" customFormat="1" x14ac:dyDescent="0.25">
      <c r="A21" s="1473" t="s">
        <v>1163</v>
      </c>
      <c r="B21" s="1479" t="s">
        <v>1164</v>
      </c>
      <c r="C21" s="1479" t="s">
        <v>1240</v>
      </c>
      <c r="D21" s="1473">
        <v>2550</v>
      </c>
      <c r="E21" s="1473" t="s">
        <v>1241</v>
      </c>
      <c r="F21" s="1474">
        <v>0</v>
      </c>
      <c r="G21" s="1474" t="s">
        <v>1241</v>
      </c>
      <c r="H21" s="1474">
        <v>0</v>
      </c>
      <c r="I21" s="1474">
        <v>0</v>
      </c>
      <c r="J21" s="1727"/>
    </row>
    <row r="22" spans="1:10" s="1439" customFormat="1" ht="26.4" x14ac:dyDescent="0.25">
      <c r="A22" s="1473" t="s">
        <v>1165</v>
      </c>
      <c r="B22" s="1479" t="s">
        <v>1166</v>
      </c>
      <c r="C22" s="1479" t="s">
        <v>1248</v>
      </c>
      <c r="D22" s="1473">
        <v>1</v>
      </c>
      <c r="E22" s="1473" t="s">
        <v>1241</v>
      </c>
      <c r="F22" s="1474">
        <v>0</v>
      </c>
      <c r="G22" s="1474" t="s">
        <v>1241</v>
      </c>
      <c r="H22" s="1474">
        <v>0</v>
      </c>
      <c r="I22" s="1474">
        <v>0</v>
      </c>
      <c r="J22" s="1727"/>
    </row>
    <row r="23" spans="1:10" s="1439" customFormat="1" x14ac:dyDescent="0.25">
      <c r="A23" s="1473" t="s">
        <v>1167</v>
      </c>
      <c r="B23" s="1479" t="s">
        <v>1168</v>
      </c>
      <c r="C23" s="1479" t="s">
        <v>1240</v>
      </c>
      <c r="D23" s="1473">
        <v>1</v>
      </c>
      <c r="E23" s="1473" t="s">
        <v>1241</v>
      </c>
      <c r="F23" s="1474">
        <v>0</v>
      </c>
      <c r="G23" s="1474" t="s">
        <v>1241</v>
      </c>
      <c r="H23" s="1474">
        <v>0</v>
      </c>
      <c r="I23" s="1474">
        <v>0</v>
      </c>
      <c r="J23" s="1727"/>
    </row>
    <row r="24" spans="1:10" s="1439" customFormat="1" x14ac:dyDescent="0.25">
      <c r="A24" s="1473" t="s">
        <v>1169</v>
      </c>
      <c r="B24" s="1479" t="s">
        <v>1170</v>
      </c>
      <c r="C24" s="1479" t="s">
        <v>1240</v>
      </c>
      <c r="D24" s="1473" t="s">
        <v>1241</v>
      </c>
      <c r="E24" s="1473" t="s">
        <v>1241</v>
      </c>
      <c r="F24" s="1474">
        <v>0</v>
      </c>
      <c r="G24" s="1474" t="s">
        <v>1241</v>
      </c>
      <c r="H24" s="1474">
        <v>0</v>
      </c>
      <c r="I24" s="1474">
        <v>0</v>
      </c>
      <c r="J24" s="1727"/>
    </row>
    <row r="25" spans="1:10" s="1439" customFormat="1" x14ac:dyDescent="0.25">
      <c r="A25" s="1473" t="s">
        <v>1171</v>
      </c>
      <c r="B25" s="1479" t="s">
        <v>1172</v>
      </c>
      <c r="C25" s="1479" t="s">
        <v>1240</v>
      </c>
      <c r="D25" s="1473" t="s">
        <v>1241</v>
      </c>
      <c r="E25" s="1473" t="s">
        <v>1241</v>
      </c>
      <c r="F25" s="1474">
        <v>0</v>
      </c>
      <c r="G25" s="1474" t="s">
        <v>1241</v>
      </c>
      <c r="H25" s="1474">
        <v>0</v>
      </c>
      <c r="I25" s="1474">
        <v>0</v>
      </c>
      <c r="J25" s="1727"/>
    </row>
    <row r="26" spans="1:10" s="1439" customFormat="1" ht="26.4" x14ac:dyDescent="0.25">
      <c r="A26" s="1473" t="s">
        <v>1173</v>
      </c>
      <c r="B26" s="1479" t="s">
        <v>1174</v>
      </c>
      <c r="C26" s="1479" t="s">
        <v>1240</v>
      </c>
      <c r="D26" s="1473" t="s">
        <v>1241</v>
      </c>
      <c r="E26" s="1473" t="s">
        <v>1241</v>
      </c>
      <c r="F26" s="1474">
        <v>9085610</v>
      </c>
      <c r="G26" s="1474" t="s">
        <v>1241</v>
      </c>
      <c r="H26" s="1474">
        <v>9085610</v>
      </c>
      <c r="I26" s="1474">
        <v>0</v>
      </c>
      <c r="J26" s="1727"/>
    </row>
    <row r="27" spans="1:10" s="1439" customFormat="1" x14ac:dyDescent="0.25">
      <c r="A27" s="1473" t="s">
        <v>1175</v>
      </c>
      <c r="B27" s="1479" t="s">
        <v>1176</v>
      </c>
      <c r="C27" s="1479" t="s">
        <v>1240</v>
      </c>
      <c r="D27" s="1473" t="s">
        <v>1241</v>
      </c>
      <c r="E27" s="1473" t="s">
        <v>1241</v>
      </c>
      <c r="F27" s="1474">
        <v>0</v>
      </c>
      <c r="G27" s="1474" t="s">
        <v>1241</v>
      </c>
      <c r="H27" s="1474">
        <v>0</v>
      </c>
      <c r="I27" s="1474">
        <v>0</v>
      </c>
      <c r="J27" s="1727"/>
    </row>
    <row r="28" spans="1:10" s="1439" customFormat="1" x14ac:dyDescent="0.25">
      <c r="A28" s="1473" t="s">
        <v>1177</v>
      </c>
      <c r="B28" s="1479" t="s">
        <v>1178</v>
      </c>
      <c r="C28" s="1479" t="s">
        <v>1240</v>
      </c>
      <c r="D28" s="1473" t="s">
        <v>1241</v>
      </c>
      <c r="E28" s="1473" t="s">
        <v>1241</v>
      </c>
      <c r="F28" s="1474">
        <v>0</v>
      </c>
      <c r="G28" s="1474" t="s">
        <v>1241</v>
      </c>
      <c r="H28" s="1474">
        <v>0</v>
      </c>
      <c r="I28" s="1474">
        <v>0</v>
      </c>
      <c r="J28" s="1727"/>
    </row>
    <row r="29" spans="1:10" s="1439" customFormat="1" x14ac:dyDescent="0.25">
      <c r="A29" s="1473" t="s">
        <v>1179</v>
      </c>
      <c r="B29" s="1479" t="s">
        <v>1180</v>
      </c>
      <c r="C29" s="1479" t="s">
        <v>1249</v>
      </c>
      <c r="D29" s="1473">
        <v>100</v>
      </c>
      <c r="E29" s="1473">
        <v>0</v>
      </c>
      <c r="F29" s="1474">
        <v>0</v>
      </c>
      <c r="G29" s="1474">
        <v>0</v>
      </c>
      <c r="H29" s="1474">
        <v>0</v>
      </c>
      <c r="I29" s="1474">
        <v>0</v>
      </c>
      <c r="J29" s="1727"/>
    </row>
    <row r="30" spans="1:10" s="1439" customFormat="1" ht="26.4" x14ac:dyDescent="0.25">
      <c r="A30" s="1473" t="s">
        <v>1181</v>
      </c>
      <c r="B30" s="1479" t="s">
        <v>1182</v>
      </c>
      <c r="C30" s="1479" t="s">
        <v>1250</v>
      </c>
      <c r="D30" s="1473">
        <v>2</v>
      </c>
      <c r="E30" s="1473">
        <v>0</v>
      </c>
      <c r="F30" s="1474">
        <v>0</v>
      </c>
      <c r="G30" s="1474">
        <v>0</v>
      </c>
      <c r="H30" s="1474">
        <v>0</v>
      </c>
      <c r="I30" s="1474">
        <v>0</v>
      </c>
      <c r="J30" s="1727"/>
    </row>
    <row r="31" spans="1:10" s="1439" customFormat="1" x14ac:dyDescent="0.25">
      <c r="A31" s="1473" t="s">
        <v>1251</v>
      </c>
      <c r="B31" s="1479" t="s">
        <v>1183</v>
      </c>
      <c r="C31" s="1479" t="s">
        <v>1240</v>
      </c>
      <c r="D31" s="1473" t="s">
        <v>1241</v>
      </c>
      <c r="E31" s="1473">
        <v>0</v>
      </c>
      <c r="F31" s="1474">
        <v>560300</v>
      </c>
      <c r="G31" s="1474">
        <v>0</v>
      </c>
      <c r="H31" s="1474">
        <v>560300</v>
      </c>
      <c r="I31" s="1474">
        <v>0</v>
      </c>
      <c r="J31" s="1727"/>
    </row>
    <row r="32" spans="1:10" s="1439" customFormat="1" x14ac:dyDescent="0.25">
      <c r="A32" s="1473" t="s">
        <v>1184</v>
      </c>
      <c r="B32" s="1479" t="s">
        <v>1185</v>
      </c>
      <c r="C32" s="1479" t="s">
        <v>1240</v>
      </c>
      <c r="D32" s="1473" t="s">
        <v>1241</v>
      </c>
      <c r="E32" s="1473" t="s">
        <v>1241</v>
      </c>
      <c r="F32" s="1474">
        <v>9645910</v>
      </c>
      <c r="G32" s="1474" t="s">
        <v>1241</v>
      </c>
      <c r="H32" s="1474">
        <v>9645910</v>
      </c>
      <c r="I32" s="1474">
        <v>0</v>
      </c>
      <c r="J32" s="1727"/>
    </row>
    <row r="33" spans="1:10" s="1439" customFormat="1" x14ac:dyDescent="0.25">
      <c r="A33" s="1473" t="s">
        <v>1186</v>
      </c>
      <c r="B33" s="1479"/>
      <c r="C33" s="1479"/>
      <c r="D33" s="1473"/>
      <c r="E33" s="1473"/>
      <c r="F33" s="1474"/>
      <c r="G33" s="1474"/>
      <c r="H33" s="1474"/>
      <c r="I33" s="1474"/>
      <c r="J33" s="1727"/>
    </row>
    <row r="34" spans="1:10" s="1439" customFormat="1" x14ac:dyDescent="0.25">
      <c r="A34" s="1473" t="s">
        <v>1252</v>
      </c>
      <c r="B34" s="1479"/>
      <c r="C34" s="1479"/>
      <c r="D34" s="1473"/>
      <c r="E34" s="1473"/>
      <c r="F34" s="1474"/>
      <c r="G34" s="1474"/>
      <c r="H34" s="1474"/>
      <c r="I34" s="1474"/>
      <c r="J34" s="1727"/>
    </row>
    <row r="35" spans="1:10" s="1439" customFormat="1" x14ac:dyDescent="0.25">
      <c r="A35" s="1473" t="s">
        <v>1253</v>
      </c>
      <c r="B35" s="1479" t="s">
        <v>1188</v>
      </c>
      <c r="C35" s="1479" t="s">
        <v>1246</v>
      </c>
      <c r="D35" s="1473">
        <v>4371500</v>
      </c>
      <c r="E35" s="1476">
        <v>4.8</v>
      </c>
      <c r="F35" s="1474">
        <v>13988800</v>
      </c>
      <c r="G35" s="1474">
        <v>5</v>
      </c>
      <c r="H35" s="1474">
        <v>13988800</v>
      </c>
      <c r="I35" s="1474">
        <v>0</v>
      </c>
      <c r="J35" s="1727"/>
    </row>
    <row r="36" spans="1:10" s="1439" customFormat="1" ht="26.4" x14ac:dyDescent="0.25">
      <c r="A36" s="1473" t="s">
        <v>1254</v>
      </c>
      <c r="B36" s="1479" t="s">
        <v>1189</v>
      </c>
      <c r="C36" s="1479" t="s">
        <v>1246</v>
      </c>
      <c r="D36" s="1474">
        <v>2205000</v>
      </c>
      <c r="E36" s="1476">
        <v>2</v>
      </c>
      <c r="F36" s="1474">
        <v>2940000</v>
      </c>
      <c r="G36" s="1474">
        <v>2</v>
      </c>
      <c r="H36" s="1474">
        <v>2940000</v>
      </c>
      <c r="I36" s="1474">
        <v>0</v>
      </c>
      <c r="J36" s="1727"/>
    </row>
    <row r="37" spans="1:10" s="1439" customFormat="1" ht="26.4" x14ac:dyDescent="0.25">
      <c r="A37" s="1473" t="s">
        <v>1255</v>
      </c>
      <c r="B37" s="1479" t="s">
        <v>1190</v>
      </c>
      <c r="C37" s="1479" t="s">
        <v>1246</v>
      </c>
      <c r="D37" s="1474">
        <v>4371500</v>
      </c>
      <c r="E37" s="1476">
        <v>0</v>
      </c>
      <c r="F37" s="1474">
        <v>0</v>
      </c>
      <c r="G37" s="1474">
        <v>0</v>
      </c>
      <c r="H37" s="1474">
        <v>0</v>
      </c>
      <c r="I37" s="1474">
        <v>0</v>
      </c>
      <c r="J37" s="1727"/>
    </row>
    <row r="38" spans="1:10" s="1439" customFormat="1" x14ac:dyDescent="0.25">
      <c r="A38" s="1473" t="s">
        <v>1256</v>
      </c>
      <c r="B38" s="1479"/>
      <c r="C38" s="1479"/>
      <c r="D38" s="1473"/>
      <c r="E38" s="1473"/>
      <c r="F38" s="1474"/>
      <c r="G38" s="1474"/>
      <c r="H38" s="1474"/>
      <c r="I38" s="1474"/>
      <c r="J38" s="1727"/>
    </row>
    <row r="39" spans="1:10" s="1439" customFormat="1" x14ac:dyDescent="0.25">
      <c r="A39" s="1473" t="s">
        <v>1257</v>
      </c>
      <c r="B39" s="1479" t="s">
        <v>1188</v>
      </c>
      <c r="C39" s="1479" t="s">
        <v>1246</v>
      </c>
      <c r="D39" s="1474">
        <v>2185750</v>
      </c>
      <c r="E39" s="1476">
        <v>0</v>
      </c>
      <c r="F39" s="1474">
        <v>0</v>
      </c>
      <c r="G39" s="1474">
        <v>0</v>
      </c>
      <c r="H39" s="1474">
        <v>0</v>
      </c>
      <c r="I39" s="1474">
        <v>0</v>
      </c>
      <c r="J39" s="1727"/>
    </row>
    <row r="40" spans="1:10" s="1439" customFormat="1" ht="26.4" x14ac:dyDescent="0.25">
      <c r="A40" s="1473" t="s">
        <v>1258</v>
      </c>
      <c r="B40" s="1479" t="s">
        <v>1189</v>
      </c>
      <c r="C40" s="1479" t="s">
        <v>1246</v>
      </c>
      <c r="D40" s="1474">
        <v>1102500</v>
      </c>
      <c r="E40" s="1476">
        <v>0</v>
      </c>
      <c r="F40" s="1474">
        <v>0</v>
      </c>
      <c r="G40" s="1474">
        <v>0</v>
      </c>
      <c r="H40" s="1474">
        <v>0</v>
      </c>
      <c r="I40" s="1474">
        <v>0</v>
      </c>
      <c r="J40" s="1727"/>
    </row>
    <row r="41" spans="1:10" s="1439" customFormat="1" ht="26.4" x14ac:dyDescent="0.25">
      <c r="A41" s="1473" t="s">
        <v>1259</v>
      </c>
      <c r="B41" s="1479" t="s">
        <v>1190</v>
      </c>
      <c r="C41" s="1479" t="s">
        <v>1246</v>
      </c>
      <c r="D41" s="1474">
        <v>2185750</v>
      </c>
      <c r="E41" s="1476">
        <v>0</v>
      </c>
      <c r="F41" s="1474">
        <v>0</v>
      </c>
      <c r="G41" s="1474">
        <v>0</v>
      </c>
      <c r="H41" s="1474">
        <v>0</v>
      </c>
      <c r="I41" s="1474">
        <v>0</v>
      </c>
      <c r="J41" s="1727"/>
    </row>
    <row r="42" spans="1:10" s="1439" customFormat="1" x14ac:dyDescent="0.25">
      <c r="A42" s="1473" t="s">
        <v>1260</v>
      </c>
      <c r="B42" s="1479"/>
      <c r="C42" s="1479"/>
      <c r="D42" s="1473"/>
      <c r="E42" s="1473"/>
      <c r="F42" s="1474"/>
      <c r="G42" s="1474"/>
      <c r="H42" s="1474"/>
      <c r="I42" s="1474"/>
      <c r="J42" s="1727"/>
    </row>
    <row r="43" spans="1:10" s="1439" customFormat="1" x14ac:dyDescent="0.25">
      <c r="A43" s="1473" t="s">
        <v>1261</v>
      </c>
      <c r="B43" s="1479" t="s">
        <v>1188</v>
      </c>
      <c r="C43" s="1479" t="s">
        <v>1246</v>
      </c>
      <c r="D43" s="1473">
        <v>4371500</v>
      </c>
      <c r="E43" s="1473">
        <v>4.5999999999999996</v>
      </c>
      <c r="F43" s="1474">
        <v>6702967</v>
      </c>
      <c r="G43" s="1474">
        <v>5</v>
      </c>
      <c r="H43" s="1474">
        <v>6702967</v>
      </c>
      <c r="I43" s="1474">
        <v>0</v>
      </c>
      <c r="J43" s="1727"/>
    </row>
    <row r="44" spans="1:10" s="1439" customFormat="1" ht="26.4" x14ac:dyDescent="0.25">
      <c r="A44" s="1473" t="s">
        <v>1262</v>
      </c>
      <c r="B44" s="1479" t="s">
        <v>1189</v>
      </c>
      <c r="C44" s="1479" t="s">
        <v>1246</v>
      </c>
      <c r="D44" s="1473">
        <v>2205000</v>
      </c>
      <c r="E44" s="1473">
        <v>2</v>
      </c>
      <c r="F44" s="1474">
        <v>1470000</v>
      </c>
      <c r="G44" s="1474">
        <v>2</v>
      </c>
      <c r="H44" s="1474">
        <v>1470000</v>
      </c>
      <c r="I44" s="1474">
        <v>0</v>
      </c>
      <c r="J44" s="1727"/>
    </row>
    <row r="45" spans="1:10" s="1439" customFormat="1" ht="26.4" x14ac:dyDescent="0.25">
      <c r="A45" s="1473" t="s">
        <v>1263</v>
      </c>
      <c r="B45" s="1479" t="s">
        <v>1190</v>
      </c>
      <c r="C45" s="1479" t="s">
        <v>1246</v>
      </c>
      <c r="D45" s="1473">
        <v>4371500</v>
      </c>
      <c r="E45" s="1473">
        <v>0</v>
      </c>
      <c r="F45" s="1474">
        <v>0</v>
      </c>
      <c r="G45" s="1474">
        <v>0</v>
      </c>
      <c r="H45" s="1474">
        <v>0</v>
      </c>
      <c r="I45" s="1474">
        <v>0</v>
      </c>
      <c r="J45" s="1727"/>
    </row>
    <row r="46" spans="1:10" s="1439" customFormat="1" x14ac:dyDescent="0.25">
      <c r="A46" s="1473" t="s">
        <v>1264</v>
      </c>
      <c r="B46" s="1479"/>
      <c r="C46" s="1479"/>
      <c r="D46" s="1473"/>
      <c r="E46" s="1473"/>
      <c r="F46" s="1474"/>
      <c r="G46" s="1474"/>
      <c r="H46" s="1474"/>
      <c r="I46" s="1474"/>
      <c r="J46" s="1727"/>
    </row>
    <row r="47" spans="1:10" s="1439" customFormat="1" x14ac:dyDescent="0.25">
      <c r="A47" s="1473" t="s">
        <v>1265</v>
      </c>
      <c r="B47" s="1479" t="s">
        <v>1188</v>
      </c>
      <c r="C47" s="1479" t="s">
        <v>1246</v>
      </c>
      <c r="D47" s="1473">
        <v>2185750</v>
      </c>
      <c r="E47" s="1473">
        <v>0</v>
      </c>
      <c r="F47" s="1474">
        <v>0</v>
      </c>
      <c r="G47" s="1474">
        <v>0</v>
      </c>
      <c r="H47" s="1474">
        <v>0</v>
      </c>
      <c r="I47" s="1474">
        <v>0</v>
      </c>
      <c r="J47" s="1727"/>
    </row>
    <row r="48" spans="1:10" s="1439" customFormat="1" ht="26.4" x14ac:dyDescent="0.25">
      <c r="A48" s="1473" t="s">
        <v>1266</v>
      </c>
      <c r="B48" s="1479" t="s">
        <v>1189</v>
      </c>
      <c r="C48" s="1479" t="s">
        <v>1246</v>
      </c>
      <c r="D48" s="1473">
        <v>1102500</v>
      </c>
      <c r="E48" s="1473">
        <v>0</v>
      </c>
      <c r="F48" s="1474">
        <v>0</v>
      </c>
      <c r="G48" s="1474">
        <v>0</v>
      </c>
      <c r="H48" s="1474">
        <v>0</v>
      </c>
      <c r="I48" s="1474">
        <v>0</v>
      </c>
      <c r="J48" s="1727"/>
    </row>
    <row r="49" spans="1:10" s="1439" customFormat="1" ht="26.4" x14ac:dyDescent="0.25">
      <c r="A49" s="1473" t="s">
        <v>1267</v>
      </c>
      <c r="B49" s="1479" t="s">
        <v>1190</v>
      </c>
      <c r="C49" s="1479" t="s">
        <v>1246</v>
      </c>
      <c r="D49" s="1473">
        <v>2185750</v>
      </c>
      <c r="E49" s="1473">
        <v>0</v>
      </c>
      <c r="F49" s="1474">
        <v>0</v>
      </c>
      <c r="G49" s="1474">
        <v>0</v>
      </c>
      <c r="H49" s="1474">
        <v>0</v>
      </c>
      <c r="I49" s="1474">
        <v>0</v>
      </c>
      <c r="J49" s="1727"/>
    </row>
    <row r="50" spans="1:10" s="1439" customFormat="1" x14ac:dyDescent="0.25">
      <c r="A50" s="1473" t="s">
        <v>1192</v>
      </c>
      <c r="B50" s="1479"/>
      <c r="C50" s="1479"/>
      <c r="D50" s="1473"/>
      <c r="E50" s="1473"/>
      <c r="F50" s="1474"/>
      <c r="G50" s="1474"/>
      <c r="H50" s="1474"/>
      <c r="I50" s="1474"/>
      <c r="J50" s="1727"/>
    </row>
    <row r="51" spans="1:10" s="1439" customFormat="1" x14ac:dyDescent="0.25">
      <c r="A51" s="1473" t="s">
        <v>1268</v>
      </c>
      <c r="B51" s="1479" t="s">
        <v>1187</v>
      </c>
      <c r="C51" s="1479" t="s">
        <v>1246</v>
      </c>
      <c r="D51" s="1473">
        <v>97400</v>
      </c>
      <c r="E51" s="1473">
        <v>48</v>
      </c>
      <c r="F51" s="1474">
        <v>3116800</v>
      </c>
      <c r="G51" s="1474">
        <v>48</v>
      </c>
      <c r="H51" s="1474">
        <v>3116800</v>
      </c>
      <c r="I51" s="1474">
        <v>0</v>
      </c>
      <c r="J51" s="1727"/>
    </row>
    <row r="52" spans="1:10" s="1439" customFormat="1" x14ac:dyDescent="0.25">
      <c r="A52" s="1473" t="s">
        <v>1269</v>
      </c>
      <c r="B52" s="1479" t="s">
        <v>1191</v>
      </c>
      <c r="C52" s="1479" t="s">
        <v>1246</v>
      </c>
      <c r="D52" s="1473">
        <v>48700</v>
      </c>
      <c r="E52" s="1473">
        <v>0</v>
      </c>
      <c r="F52" s="1474">
        <v>0</v>
      </c>
      <c r="G52" s="1474">
        <v>0</v>
      </c>
      <c r="H52" s="1474">
        <v>0</v>
      </c>
      <c r="I52" s="1474">
        <v>0</v>
      </c>
      <c r="J52" s="1727"/>
    </row>
    <row r="53" spans="1:10" s="1439" customFormat="1" x14ac:dyDescent="0.25">
      <c r="A53" s="1473" t="s">
        <v>1270</v>
      </c>
      <c r="B53" s="1479" t="s">
        <v>1187</v>
      </c>
      <c r="C53" s="1479" t="s">
        <v>1246</v>
      </c>
      <c r="D53" s="1473">
        <v>97400</v>
      </c>
      <c r="E53" s="1473">
        <v>47</v>
      </c>
      <c r="F53" s="1474">
        <v>1525933</v>
      </c>
      <c r="G53" s="1474">
        <v>47</v>
      </c>
      <c r="H53" s="1474">
        <v>1525933</v>
      </c>
      <c r="I53" s="1474">
        <v>0</v>
      </c>
      <c r="J53" s="1727"/>
    </row>
    <row r="54" spans="1:10" s="1439" customFormat="1" x14ac:dyDescent="0.25">
      <c r="A54" s="1473" t="s">
        <v>1271</v>
      </c>
      <c r="B54" s="1479" t="s">
        <v>1191</v>
      </c>
      <c r="C54" s="1479" t="s">
        <v>1246</v>
      </c>
      <c r="D54" s="1473">
        <v>48700</v>
      </c>
      <c r="E54" s="1473">
        <v>0</v>
      </c>
      <c r="F54" s="1474">
        <v>0</v>
      </c>
      <c r="G54" s="1474">
        <v>0</v>
      </c>
      <c r="H54" s="1474">
        <v>0</v>
      </c>
      <c r="I54" s="1474">
        <v>0</v>
      </c>
      <c r="J54" s="1727"/>
    </row>
    <row r="55" spans="1:10" s="1439" customFormat="1" x14ac:dyDescent="0.25">
      <c r="A55" s="1473" t="s">
        <v>1193</v>
      </c>
      <c r="B55" s="1479"/>
      <c r="C55" s="1479"/>
      <c r="D55" s="1473"/>
      <c r="E55" s="1473"/>
      <c r="F55" s="1474"/>
      <c r="G55" s="1474"/>
      <c r="H55" s="1474"/>
      <c r="I55" s="1474"/>
      <c r="J55" s="1727"/>
    </row>
    <row r="56" spans="1:10" s="1439" customFormat="1" x14ac:dyDescent="0.25">
      <c r="A56" s="1473" t="s">
        <v>1194</v>
      </c>
      <c r="B56" s="1479" t="s">
        <v>1195</v>
      </c>
      <c r="C56" s="1479" t="s">
        <v>1246</v>
      </c>
      <c r="D56" s="1473">
        <v>189000</v>
      </c>
      <c r="E56" s="1473">
        <v>0</v>
      </c>
      <c r="F56" s="1474">
        <v>0</v>
      </c>
      <c r="G56" s="1474">
        <v>0</v>
      </c>
      <c r="H56" s="1474">
        <v>0</v>
      </c>
      <c r="I56" s="1474">
        <v>0</v>
      </c>
      <c r="J56" s="1727"/>
    </row>
    <row r="57" spans="1:10" s="1439" customFormat="1" x14ac:dyDescent="0.25">
      <c r="A57" s="1473" t="s">
        <v>1196</v>
      </c>
      <c r="B57" s="1479"/>
      <c r="C57" s="1479"/>
      <c r="D57" s="1473"/>
      <c r="E57" s="1473"/>
      <c r="F57" s="1474"/>
      <c r="G57" s="1474"/>
      <c r="H57" s="1474"/>
      <c r="I57" s="1474"/>
      <c r="J57" s="1727"/>
    </row>
    <row r="58" spans="1:10" s="1439" customFormat="1" x14ac:dyDescent="0.25">
      <c r="A58" s="1473" t="s">
        <v>1187</v>
      </c>
      <c r="B58" s="1479"/>
      <c r="C58" s="1479"/>
      <c r="D58" s="1473"/>
      <c r="E58" s="1473"/>
      <c r="F58" s="1474"/>
      <c r="G58" s="1474"/>
      <c r="H58" s="1474"/>
      <c r="I58" s="1474"/>
      <c r="J58" s="1727"/>
    </row>
    <row r="59" spans="1:10" s="1439" customFormat="1" ht="39.6" x14ac:dyDescent="0.25">
      <c r="A59" s="1473" t="s">
        <v>1197</v>
      </c>
      <c r="B59" s="1479" t="s">
        <v>1272</v>
      </c>
      <c r="C59" s="1479" t="s">
        <v>1246</v>
      </c>
      <c r="D59" s="1473">
        <v>396700</v>
      </c>
      <c r="E59" s="1473">
        <v>1</v>
      </c>
      <c r="F59" s="1474">
        <v>396700</v>
      </c>
      <c r="G59" s="1474">
        <v>1</v>
      </c>
      <c r="H59" s="1474">
        <v>396700</v>
      </c>
      <c r="I59" s="1474">
        <v>0</v>
      </c>
      <c r="J59" s="1727"/>
    </row>
    <row r="60" spans="1:10" s="1439" customFormat="1" x14ac:dyDescent="0.25">
      <c r="A60" s="1473" t="s">
        <v>1198</v>
      </c>
      <c r="B60" s="1479"/>
      <c r="C60" s="1479"/>
      <c r="D60" s="1473"/>
      <c r="E60" s="1473"/>
      <c r="F60" s="1474"/>
      <c r="G60" s="1474"/>
      <c r="H60" s="1474"/>
      <c r="I60" s="1474"/>
      <c r="J60" s="1727"/>
    </row>
    <row r="61" spans="1:10" s="1439" customFormat="1" x14ac:dyDescent="0.25">
      <c r="A61" s="1473" t="s">
        <v>1199</v>
      </c>
      <c r="B61" s="1479" t="s">
        <v>1187</v>
      </c>
      <c r="C61" s="1479" t="s">
        <v>1246</v>
      </c>
      <c r="D61" s="1473">
        <v>563000</v>
      </c>
      <c r="E61" s="1473">
        <v>0</v>
      </c>
      <c r="F61" s="1474">
        <v>0</v>
      </c>
      <c r="G61" s="1474">
        <v>0</v>
      </c>
      <c r="H61" s="1474">
        <v>0</v>
      </c>
      <c r="I61" s="1474">
        <v>0</v>
      </c>
      <c r="J61" s="1727"/>
    </row>
    <row r="62" spans="1:10" s="1439" customFormat="1" x14ac:dyDescent="0.25">
      <c r="A62" s="1473" t="s">
        <v>1200</v>
      </c>
      <c r="B62" s="1479" t="s">
        <v>1191</v>
      </c>
      <c r="C62" s="1479" t="s">
        <v>1246</v>
      </c>
      <c r="D62" s="1473">
        <v>281500</v>
      </c>
      <c r="E62" s="1473">
        <v>0</v>
      </c>
      <c r="F62" s="1474">
        <v>0</v>
      </c>
      <c r="G62" s="1474">
        <v>0</v>
      </c>
      <c r="H62" s="1474">
        <v>0</v>
      </c>
      <c r="I62" s="1474">
        <v>0</v>
      </c>
      <c r="J62" s="1727"/>
    </row>
    <row r="63" spans="1:10" s="1439" customFormat="1" x14ac:dyDescent="0.25">
      <c r="A63" s="1473" t="s">
        <v>1201</v>
      </c>
      <c r="B63" s="1479" t="s">
        <v>1202</v>
      </c>
      <c r="C63" s="1479" t="s">
        <v>1240</v>
      </c>
      <c r="D63" s="1473" t="s">
        <v>1241</v>
      </c>
      <c r="E63" s="1473" t="s">
        <v>1241</v>
      </c>
      <c r="F63" s="1474">
        <v>30141200</v>
      </c>
      <c r="G63" s="1474" t="s">
        <v>1241</v>
      </c>
      <c r="H63" s="1474">
        <v>30141200</v>
      </c>
      <c r="I63" s="1474">
        <v>0</v>
      </c>
      <c r="J63" s="1727"/>
    </row>
    <row r="64" spans="1:10" s="1439" customFormat="1" x14ac:dyDescent="0.25">
      <c r="A64" s="1473" t="s">
        <v>1273</v>
      </c>
      <c r="B64" s="1479" t="s">
        <v>1203</v>
      </c>
      <c r="C64" s="1479" t="s">
        <v>1240</v>
      </c>
      <c r="D64" s="1473" t="s">
        <v>1241</v>
      </c>
      <c r="E64" s="1473" t="s">
        <v>1241</v>
      </c>
      <c r="F64" s="1474">
        <v>3164000</v>
      </c>
      <c r="G64" s="1474" t="s">
        <v>1241</v>
      </c>
      <c r="H64" s="1474">
        <v>3164000</v>
      </c>
      <c r="I64" s="1474">
        <v>0</v>
      </c>
      <c r="J64" s="1727"/>
    </row>
    <row r="65" spans="1:10" s="1439" customFormat="1" x14ac:dyDescent="0.25">
      <c r="A65" s="1473" t="s">
        <v>1204</v>
      </c>
      <c r="B65" s="1479"/>
      <c r="C65" s="1479"/>
      <c r="D65" s="1473"/>
      <c r="E65" s="1473"/>
      <c r="F65" s="1474"/>
      <c r="G65" s="1474"/>
      <c r="H65" s="1474"/>
      <c r="I65" s="1474"/>
      <c r="J65" s="1727"/>
    </row>
    <row r="66" spans="1:10" s="1439" customFormat="1" x14ac:dyDescent="0.25">
      <c r="A66" s="1473" t="s">
        <v>1274</v>
      </c>
      <c r="B66" s="1479" t="s">
        <v>1205</v>
      </c>
      <c r="C66" s="1479" t="s">
        <v>1275</v>
      </c>
      <c r="D66" s="1473">
        <v>3400000</v>
      </c>
      <c r="E66" s="1473">
        <v>0</v>
      </c>
      <c r="F66" s="1474">
        <v>0</v>
      </c>
      <c r="G66" s="1474">
        <v>0</v>
      </c>
      <c r="H66" s="1474">
        <v>0</v>
      </c>
      <c r="I66" s="1474">
        <v>0</v>
      </c>
      <c r="J66" s="1727"/>
    </row>
    <row r="67" spans="1:10" s="1439" customFormat="1" x14ac:dyDescent="0.25">
      <c r="A67" s="1473" t="s">
        <v>1276</v>
      </c>
      <c r="B67" s="1479" t="s">
        <v>1206</v>
      </c>
      <c r="C67" s="1479" t="s">
        <v>1275</v>
      </c>
      <c r="D67" s="1473">
        <v>3300000</v>
      </c>
      <c r="E67" s="1473">
        <v>0</v>
      </c>
      <c r="F67" s="1474">
        <v>0</v>
      </c>
      <c r="G67" s="1474">
        <v>0</v>
      </c>
      <c r="H67" s="1474">
        <v>0</v>
      </c>
      <c r="I67" s="1474">
        <v>0</v>
      </c>
      <c r="J67" s="1727"/>
    </row>
    <row r="68" spans="1:10" s="1439" customFormat="1" x14ac:dyDescent="0.25">
      <c r="A68" s="1473" t="s">
        <v>1277</v>
      </c>
      <c r="B68" s="1479" t="s">
        <v>1207</v>
      </c>
      <c r="C68" s="1479" t="s">
        <v>1246</v>
      </c>
      <c r="D68" s="1473">
        <v>55360</v>
      </c>
      <c r="E68" s="1473">
        <v>64</v>
      </c>
      <c r="F68" s="1474">
        <v>3543040</v>
      </c>
      <c r="G68" s="1474">
        <v>63</v>
      </c>
      <c r="H68" s="1474">
        <v>3487680</v>
      </c>
      <c r="I68" s="1474">
        <v>-55360</v>
      </c>
      <c r="J68" s="1727"/>
    </row>
    <row r="69" spans="1:10" x14ac:dyDescent="0.25">
      <c r="A69" s="1473" t="s">
        <v>1278</v>
      </c>
      <c r="B69" s="1479" t="s">
        <v>1208</v>
      </c>
      <c r="C69" s="1479" t="s">
        <v>1246</v>
      </c>
      <c r="D69" s="1473">
        <v>60896</v>
      </c>
      <c r="E69" s="1473">
        <v>0</v>
      </c>
      <c r="F69" s="1474">
        <v>0</v>
      </c>
      <c r="G69" s="1474">
        <v>0</v>
      </c>
      <c r="H69" s="1474">
        <v>0</v>
      </c>
      <c r="I69" s="1474">
        <v>0</v>
      </c>
      <c r="J69" s="1727"/>
    </row>
    <row r="70" spans="1:10" ht="12.75" customHeight="1" x14ac:dyDescent="0.25">
      <c r="A70" s="1473" t="s">
        <v>1279</v>
      </c>
      <c r="B70" s="1479" t="s">
        <v>1209</v>
      </c>
      <c r="C70" s="1479" t="s">
        <v>1246</v>
      </c>
      <c r="D70" s="1473">
        <v>25000</v>
      </c>
      <c r="E70" s="1473">
        <v>0</v>
      </c>
      <c r="F70" s="1474">
        <v>0</v>
      </c>
      <c r="G70" s="1474">
        <v>0</v>
      </c>
      <c r="H70" s="1474">
        <v>0</v>
      </c>
      <c r="I70" s="1474">
        <v>0</v>
      </c>
      <c r="J70" s="1727"/>
    </row>
    <row r="71" spans="1:10" x14ac:dyDescent="0.25">
      <c r="A71" s="1473" t="s">
        <v>1280</v>
      </c>
      <c r="B71" s="1479" t="s">
        <v>1210</v>
      </c>
      <c r="C71" s="1479" t="s">
        <v>1246</v>
      </c>
      <c r="D71" s="1473">
        <v>330000</v>
      </c>
      <c r="E71" s="1473">
        <v>6</v>
      </c>
      <c r="F71" s="1474">
        <v>1980000</v>
      </c>
      <c r="G71" s="1474">
        <v>6</v>
      </c>
      <c r="H71" s="1474">
        <v>1980000</v>
      </c>
      <c r="I71" s="1474">
        <v>0</v>
      </c>
      <c r="J71" s="1727"/>
    </row>
    <row r="72" spans="1:10" x14ac:dyDescent="0.25">
      <c r="A72" s="1473" t="s">
        <v>1281</v>
      </c>
      <c r="B72" s="1479" t="s">
        <v>1211</v>
      </c>
      <c r="C72" s="1479" t="s">
        <v>1246</v>
      </c>
      <c r="D72" s="1473">
        <v>429000</v>
      </c>
      <c r="E72" s="1473">
        <v>0</v>
      </c>
      <c r="F72" s="1474">
        <v>0</v>
      </c>
      <c r="G72" s="1474">
        <v>0</v>
      </c>
      <c r="H72" s="1474">
        <v>0</v>
      </c>
      <c r="I72" s="1474">
        <v>0</v>
      </c>
      <c r="J72" s="1727"/>
    </row>
    <row r="73" spans="1:10" x14ac:dyDescent="0.25">
      <c r="A73" s="1473" t="s">
        <v>1282</v>
      </c>
      <c r="B73" s="1479" t="s">
        <v>1212</v>
      </c>
      <c r="C73" s="1479" t="s">
        <v>1283</v>
      </c>
      <c r="D73" s="1473">
        <v>3100000</v>
      </c>
      <c r="E73" s="1473">
        <v>0</v>
      </c>
      <c r="F73" s="1474">
        <v>0</v>
      </c>
      <c r="G73" s="1474">
        <v>0</v>
      </c>
      <c r="H73" s="1474">
        <v>0</v>
      </c>
      <c r="I73" s="1474">
        <v>0</v>
      </c>
      <c r="J73" s="1727"/>
    </row>
    <row r="74" spans="1:10" x14ac:dyDescent="0.25">
      <c r="A74" s="1473" t="s">
        <v>1216</v>
      </c>
      <c r="B74" s="1479"/>
      <c r="C74" s="1479"/>
      <c r="D74" s="1473"/>
      <c r="E74" s="1473"/>
      <c r="F74" s="1474"/>
      <c r="G74" s="1474"/>
      <c r="H74" s="1474"/>
      <c r="I74" s="1474"/>
      <c r="J74" s="1727"/>
    </row>
    <row r="75" spans="1:10" x14ac:dyDescent="0.25">
      <c r="A75" s="1473" t="s">
        <v>1217</v>
      </c>
      <c r="B75" s="1479" t="s">
        <v>1218</v>
      </c>
      <c r="C75" s="1479" t="s">
        <v>1246</v>
      </c>
      <c r="D75" s="1473">
        <v>1900000</v>
      </c>
      <c r="E75" s="1473">
        <v>2.88</v>
      </c>
      <c r="F75" s="1474">
        <v>5472000</v>
      </c>
      <c r="G75" s="1474">
        <v>3</v>
      </c>
      <c r="H75" s="1474">
        <v>5472000</v>
      </c>
      <c r="I75" s="1474">
        <v>0</v>
      </c>
      <c r="J75" s="1727"/>
    </row>
    <row r="76" spans="1:10" x14ac:dyDescent="0.25">
      <c r="A76" s="1473" t="s">
        <v>1219</v>
      </c>
      <c r="B76" s="1479" t="s">
        <v>1220</v>
      </c>
      <c r="C76" s="1479" t="s">
        <v>1240</v>
      </c>
      <c r="D76" s="1473" t="s">
        <v>1241</v>
      </c>
      <c r="E76" s="1473" t="s">
        <v>1241</v>
      </c>
      <c r="F76" s="1474">
        <v>1376284</v>
      </c>
      <c r="G76" s="1474" t="s">
        <v>1241</v>
      </c>
      <c r="H76" s="1474">
        <v>1376284</v>
      </c>
      <c r="I76" s="1474">
        <v>0</v>
      </c>
      <c r="J76" s="1727"/>
    </row>
    <row r="77" spans="1:10" x14ac:dyDescent="0.25">
      <c r="A77" s="1473" t="s">
        <v>1221</v>
      </c>
      <c r="B77" s="1479" t="s">
        <v>1222</v>
      </c>
      <c r="C77" s="1479" t="s">
        <v>1240</v>
      </c>
      <c r="D77" s="1473">
        <v>570</v>
      </c>
      <c r="E77" s="1473">
        <v>0</v>
      </c>
      <c r="F77" s="1474">
        <v>0</v>
      </c>
      <c r="G77" s="1474">
        <v>0</v>
      </c>
      <c r="H77" s="1474">
        <v>0</v>
      </c>
      <c r="I77" s="1474">
        <v>0</v>
      </c>
      <c r="J77" s="1727"/>
    </row>
    <row r="78" spans="1:10" x14ac:dyDescent="0.25">
      <c r="A78" s="1473" t="s">
        <v>1284</v>
      </c>
      <c r="B78" s="1479"/>
      <c r="C78" s="1479"/>
      <c r="D78" s="1473"/>
      <c r="E78" s="1473"/>
      <c r="F78" s="1474"/>
      <c r="G78" s="1474"/>
      <c r="H78" s="1474"/>
      <c r="I78" s="1474"/>
      <c r="J78" s="1727"/>
    </row>
    <row r="79" spans="1:10" ht="26.4" x14ac:dyDescent="0.25">
      <c r="A79" s="1473" t="s">
        <v>1285</v>
      </c>
      <c r="B79" s="1479" t="s">
        <v>1213</v>
      </c>
      <c r="C79" s="1479" t="s">
        <v>1246</v>
      </c>
      <c r="D79" s="1473">
        <v>4419000</v>
      </c>
      <c r="E79" s="1473">
        <v>0</v>
      </c>
      <c r="F79" s="1474">
        <v>0</v>
      </c>
      <c r="G79" s="1474">
        <v>0</v>
      </c>
      <c r="H79" s="1474">
        <v>0</v>
      </c>
      <c r="I79" s="1474">
        <v>0</v>
      </c>
      <c r="J79" s="1727"/>
    </row>
    <row r="80" spans="1:10" ht="26.4" x14ac:dyDescent="0.25">
      <c r="A80" s="1473" t="s">
        <v>1286</v>
      </c>
      <c r="B80" s="1479" t="s">
        <v>1214</v>
      </c>
      <c r="C80" s="1479" t="s">
        <v>1246</v>
      </c>
      <c r="D80" s="1473">
        <v>2993000</v>
      </c>
      <c r="E80" s="1473">
        <v>0</v>
      </c>
      <c r="F80" s="1474">
        <v>0</v>
      </c>
      <c r="G80" s="1474">
        <v>0</v>
      </c>
      <c r="H80" s="1474">
        <v>0</v>
      </c>
      <c r="I80" s="1474">
        <v>0</v>
      </c>
      <c r="J80" s="1727"/>
    </row>
    <row r="81" spans="1:10" x14ac:dyDescent="0.25">
      <c r="A81" s="1473" t="s">
        <v>1287</v>
      </c>
      <c r="B81" s="1479" t="s">
        <v>1215</v>
      </c>
      <c r="C81" s="1479" t="s">
        <v>1240</v>
      </c>
      <c r="D81" s="1473" t="s">
        <v>1241</v>
      </c>
      <c r="E81" s="1473" t="s">
        <v>1241</v>
      </c>
      <c r="F81" s="1474">
        <v>0</v>
      </c>
      <c r="G81" s="1474" t="s">
        <v>1241</v>
      </c>
      <c r="H81" s="1474">
        <v>0</v>
      </c>
      <c r="I81" s="1474">
        <v>0</v>
      </c>
      <c r="J81" s="1727"/>
    </row>
    <row r="82" spans="1:10" ht="26.4" x14ac:dyDescent="0.25">
      <c r="A82" s="1473" t="s">
        <v>1223</v>
      </c>
      <c r="B82" s="1479" t="s">
        <v>1224</v>
      </c>
      <c r="C82" s="1479" t="s">
        <v>1240</v>
      </c>
      <c r="D82" s="1473" t="s">
        <v>1241</v>
      </c>
      <c r="E82" s="1473" t="s">
        <v>1241</v>
      </c>
      <c r="F82" s="1474">
        <v>15535324</v>
      </c>
      <c r="G82" s="1474" t="s">
        <v>1241</v>
      </c>
      <c r="H82" s="1474">
        <v>15479964</v>
      </c>
      <c r="I82" s="1474">
        <v>-55360</v>
      </c>
      <c r="J82" s="1727"/>
    </row>
    <row r="83" spans="1:10" x14ac:dyDescent="0.25">
      <c r="A83" s="1473" t="s">
        <v>1288</v>
      </c>
      <c r="B83" s="1479"/>
      <c r="C83" s="1479"/>
      <c r="D83" s="1473"/>
      <c r="E83" s="1473"/>
      <c r="F83" s="1474"/>
      <c r="G83" s="1474"/>
      <c r="H83" s="1474"/>
      <c r="I83" s="1474"/>
      <c r="J83" s="1727"/>
    </row>
    <row r="84" spans="1:10" x14ac:dyDescent="0.25">
      <c r="A84" s="1473" t="s">
        <v>1289</v>
      </c>
      <c r="B84" s="1479" t="s">
        <v>1290</v>
      </c>
      <c r="C84" s="1479" t="s">
        <v>1240</v>
      </c>
      <c r="D84" s="1473" t="s">
        <v>1241</v>
      </c>
      <c r="E84" s="1473" t="s">
        <v>1241</v>
      </c>
      <c r="F84" s="1474">
        <v>0</v>
      </c>
      <c r="G84" s="1474" t="s">
        <v>1241</v>
      </c>
      <c r="H84" s="1474">
        <v>0</v>
      </c>
      <c r="I84" s="1474">
        <v>0</v>
      </c>
      <c r="J84" s="1727"/>
    </row>
    <row r="85" spans="1:10" x14ac:dyDescent="0.25">
      <c r="A85" s="1473" t="s">
        <v>1291</v>
      </c>
      <c r="B85" s="1479" t="s">
        <v>1292</v>
      </c>
      <c r="C85" s="1479" t="s">
        <v>1240</v>
      </c>
      <c r="D85" s="1473" t="s">
        <v>1241</v>
      </c>
      <c r="E85" s="1473" t="s">
        <v>1241</v>
      </c>
      <c r="F85" s="1474">
        <v>0</v>
      </c>
      <c r="G85" s="1474" t="s">
        <v>1241</v>
      </c>
      <c r="H85" s="1474">
        <v>0</v>
      </c>
      <c r="I85" s="1474">
        <v>0</v>
      </c>
      <c r="J85" s="1727"/>
    </row>
    <row r="86" spans="1:10" ht="26.4" x14ac:dyDescent="0.25">
      <c r="A86" s="1473" t="s">
        <v>1293</v>
      </c>
      <c r="B86" s="1479" t="s">
        <v>1225</v>
      </c>
      <c r="C86" s="1479" t="s">
        <v>1240</v>
      </c>
      <c r="D86" s="1473">
        <v>454</v>
      </c>
      <c r="E86" s="1473">
        <v>0</v>
      </c>
      <c r="F86" s="1474">
        <v>0</v>
      </c>
      <c r="G86" s="1474">
        <v>0</v>
      </c>
      <c r="H86" s="1474">
        <v>0</v>
      </c>
      <c r="I86" s="1474">
        <v>0</v>
      </c>
      <c r="J86" s="1727"/>
    </row>
    <row r="87" spans="1:10" ht="26.4" x14ac:dyDescent="0.25">
      <c r="A87" s="1473" t="s">
        <v>1294</v>
      </c>
      <c r="B87" s="1479" t="s">
        <v>1226</v>
      </c>
      <c r="C87" s="1479" t="s">
        <v>1240</v>
      </c>
      <c r="D87" s="1473">
        <v>1210</v>
      </c>
      <c r="E87" s="1473">
        <v>0</v>
      </c>
      <c r="F87" s="1474">
        <v>1800000</v>
      </c>
      <c r="G87" s="1474">
        <v>0</v>
      </c>
      <c r="H87" s="1474">
        <v>1800000</v>
      </c>
      <c r="I87" s="1474">
        <v>0</v>
      </c>
      <c r="J87" s="1727"/>
    </row>
    <row r="88" spans="1:10" x14ac:dyDescent="0.25">
      <c r="A88" s="1473" t="s">
        <v>1295</v>
      </c>
      <c r="B88" s="1479" t="s">
        <v>1296</v>
      </c>
      <c r="C88" s="1479" t="s">
        <v>1240</v>
      </c>
      <c r="D88" s="1473" t="s">
        <v>1241</v>
      </c>
      <c r="E88" s="1473" t="s">
        <v>1241</v>
      </c>
      <c r="F88" s="1474">
        <v>0</v>
      </c>
      <c r="G88" s="1474" t="s">
        <v>1241</v>
      </c>
      <c r="H88" s="1474">
        <v>0</v>
      </c>
      <c r="I88" s="1474">
        <v>0</v>
      </c>
      <c r="J88" s="1727"/>
    </row>
    <row r="89" spans="1:10" ht="26.4" x14ac:dyDescent="0.25">
      <c r="A89" s="1473" t="s">
        <v>1297</v>
      </c>
      <c r="B89" s="1479" t="s">
        <v>1227</v>
      </c>
      <c r="C89" s="1479" t="s">
        <v>1240</v>
      </c>
      <c r="D89" s="1473">
        <v>692200000</v>
      </c>
      <c r="E89" s="1473">
        <v>0</v>
      </c>
      <c r="F89" s="1474">
        <v>0</v>
      </c>
      <c r="G89" s="1474">
        <v>0</v>
      </c>
      <c r="H89" s="1474">
        <v>0</v>
      </c>
      <c r="I89" s="1474">
        <v>0</v>
      </c>
      <c r="J89" s="1727"/>
    </row>
    <row r="90" spans="1:10" x14ac:dyDescent="0.25">
      <c r="A90" s="1473" t="s">
        <v>1298</v>
      </c>
      <c r="B90" s="1479" t="s">
        <v>1228</v>
      </c>
      <c r="C90" s="1479" t="s">
        <v>1240</v>
      </c>
      <c r="D90" s="1473">
        <v>407</v>
      </c>
      <c r="E90" s="1473">
        <v>0</v>
      </c>
      <c r="F90" s="1474">
        <v>0</v>
      </c>
      <c r="G90" s="1474">
        <v>0</v>
      </c>
      <c r="H90" s="1474">
        <v>0</v>
      </c>
      <c r="I90" s="1474">
        <v>0</v>
      </c>
      <c r="J90" s="1727"/>
    </row>
    <row r="91" spans="1:10" x14ac:dyDescent="0.25">
      <c r="A91" s="1473" t="s">
        <v>1299</v>
      </c>
      <c r="B91" s="1479" t="s">
        <v>1229</v>
      </c>
      <c r="C91" s="1479" t="s">
        <v>1240</v>
      </c>
      <c r="D91" s="1473" t="s">
        <v>1241</v>
      </c>
      <c r="E91" s="1473" t="s">
        <v>1241</v>
      </c>
      <c r="F91" s="1474">
        <v>0</v>
      </c>
      <c r="G91" s="1474" t="s">
        <v>1241</v>
      </c>
      <c r="H91" s="1474">
        <v>0</v>
      </c>
      <c r="I91" s="1474">
        <v>0</v>
      </c>
      <c r="J91" s="1727"/>
    </row>
    <row r="92" spans="1:10" x14ac:dyDescent="0.25">
      <c r="A92" s="1473" t="s">
        <v>1300</v>
      </c>
      <c r="B92" s="1479" t="s">
        <v>1301</v>
      </c>
      <c r="C92" s="1479" t="s">
        <v>1240</v>
      </c>
      <c r="D92" s="1473" t="s">
        <v>1241</v>
      </c>
      <c r="E92" s="1473" t="s">
        <v>1241</v>
      </c>
      <c r="F92" s="1474">
        <v>0</v>
      </c>
      <c r="G92" s="1474" t="s">
        <v>1241</v>
      </c>
      <c r="H92" s="1474">
        <v>0</v>
      </c>
      <c r="I92" s="1474">
        <v>0</v>
      </c>
      <c r="J92" s="1727"/>
    </row>
    <row r="93" spans="1:10" x14ac:dyDescent="0.25">
      <c r="A93" s="1473" t="s">
        <v>1302</v>
      </c>
      <c r="B93" s="1479" t="s">
        <v>1303</v>
      </c>
      <c r="C93" s="1479" t="s">
        <v>1240</v>
      </c>
      <c r="D93" s="1473" t="s">
        <v>1241</v>
      </c>
      <c r="E93" s="1473" t="s">
        <v>1241</v>
      </c>
      <c r="F93" s="1474">
        <v>1800000</v>
      </c>
      <c r="G93" s="1474" t="s">
        <v>1241</v>
      </c>
      <c r="H93" s="1474">
        <v>1800000</v>
      </c>
      <c r="I93" s="1474">
        <v>0</v>
      </c>
      <c r="J93" s="1727"/>
    </row>
    <row r="94" spans="1:10" x14ac:dyDescent="0.25">
      <c r="A94" s="1473" t="s">
        <v>1230</v>
      </c>
      <c r="B94" s="1479" t="s">
        <v>1304</v>
      </c>
      <c r="C94" s="1479" t="s">
        <v>1240</v>
      </c>
      <c r="D94" s="1473" t="s">
        <v>1241</v>
      </c>
      <c r="E94" s="1473" t="s">
        <v>1241</v>
      </c>
      <c r="F94" s="1474">
        <v>1800000</v>
      </c>
      <c r="G94" s="1474" t="s">
        <v>1241</v>
      </c>
      <c r="H94" s="1474">
        <v>1800000</v>
      </c>
      <c r="I94" s="1474">
        <v>0</v>
      </c>
      <c r="J94" s="1727"/>
    </row>
  </sheetData>
  <mergeCells count="2">
    <mergeCell ref="B1:D1"/>
    <mergeCell ref="J1:J9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29" orientation="landscape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2:C23"/>
  <sheetViews>
    <sheetView view="pageBreakPreview" zoomScale="60" zoomScaleNormal="140" workbookViewId="0">
      <selection activeCell="A30" sqref="A30"/>
    </sheetView>
  </sheetViews>
  <sheetFormatPr defaultRowHeight="13.2" x14ac:dyDescent="0.25"/>
  <cols>
    <col min="1" max="1" width="33.6640625" customWidth="1"/>
    <col min="2" max="2" width="89.6640625" customWidth="1"/>
    <col min="3" max="3" width="30.44140625" customWidth="1"/>
  </cols>
  <sheetData>
    <row r="2" spans="1:3" ht="17.399999999999999" x14ac:dyDescent="0.25">
      <c r="A2" s="1540" t="s">
        <v>584</v>
      </c>
      <c r="B2" s="1540"/>
      <c r="C2" s="1540"/>
    </row>
    <row r="3" spans="1:3" ht="13.8" x14ac:dyDescent="0.25">
      <c r="A3" s="580"/>
      <c r="B3" s="581"/>
      <c r="C3" s="580"/>
    </row>
    <row r="4" spans="1:3" ht="13.8" x14ac:dyDescent="0.25">
      <c r="A4" s="582" t="s">
        <v>594</v>
      </c>
      <c r="B4" s="583" t="s">
        <v>593</v>
      </c>
      <c r="C4" s="582" t="s">
        <v>585</v>
      </c>
    </row>
    <row r="5" spans="1:3" x14ac:dyDescent="0.25">
      <c r="A5" s="584"/>
      <c r="B5" s="584"/>
      <c r="C5" s="584"/>
    </row>
    <row r="6" spans="1:3" ht="17.399999999999999" x14ac:dyDescent="0.3">
      <c r="A6" s="1539" t="s">
        <v>762</v>
      </c>
      <c r="B6" s="1539"/>
      <c r="C6" s="1539"/>
    </row>
    <row r="7" spans="1:3" x14ac:dyDescent="0.25">
      <c r="A7" s="584" t="s">
        <v>595</v>
      </c>
      <c r="B7" s="584" t="s">
        <v>596</v>
      </c>
      <c r="C7" s="652" t="str">
        <f ca="1">HYPERLINK(SUBSTITUTE(CELL("address",E_ALAPADATOK!A1),"'",""),SUBSTITUTE(MID(CELL("address",E_ALAPADATOK!A1),SEARCH("]",CELL("address",E_ALAPADATOK!A1),1)+1,LEN(CELL("address",E_ALAPADATOK!A1))-SEARCH("]",CELL("address",E_ALAPADATOK!A1),1)),"'",""))</f>
        <v>E_ALAPADATOK!$A$1</v>
      </c>
    </row>
    <row r="8" spans="1:3" x14ac:dyDescent="0.25">
      <c r="A8" s="584" t="s">
        <v>597</v>
      </c>
      <c r="B8" s="584" t="s">
        <v>598</v>
      </c>
      <c r="C8" s="652" t="str">
        <f ca="1">HYPERLINK(SUBSTITUTE(CELL("address",E_ÖSSZEFÜGGÉSEK!A1),"'",""),SUBSTITUTE(MID(CELL("address",E_ÖSSZEFÜGGÉSEK!A1),SEARCH("]",CELL("address",E_ÖSSZEFÜGGÉSEK!A1),1)+1,LEN(CELL("address",E_ÖSSZEFÜGGÉSEK!A1))-SEARCH("]",CELL("address",E_ÖSSZEFÜGGÉSEK!A1),1)),"'",""))</f>
        <v>E_ÖSSZEFÜGGÉSEK!$A$1</v>
      </c>
    </row>
    <row r="9" spans="1:3" x14ac:dyDescent="0.25">
      <c r="A9" s="584" t="s">
        <v>599</v>
      </c>
      <c r="B9" s="584" t="s">
        <v>669</v>
      </c>
      <c r="C9" s="652" t="str">
        <f ca="1">HYPERLINK(SUBSTITUTE(CELL("address",'E_1.1.sz.mell.'!A1),"'",""),SUBSTITUTE(MID(CELL("address",'E_1.1.sz.mell.'!A1),SEARCH("]",CELL("address",'E_1.1.sz.mell.'!A1),1)+1,LEN(CELL("address",'E_1.1.sz.mell.'!A1))-SEARCH("]",CELL("address",'E_1.1.sz.mell.'!A1),1)),"'",""))</f>
        <v>E_1.1.sz.mell.!$A$1</v>
      </c>
    </row>
    <row r="10" spans="1:3" x14ac:dyDescent="0.25">
      <c r="A10" s="584" t="s">
        <v>601</v>
      </c>
      <c r="B10" s="584" t="s">
        <v>670</v>
      </c>
      <c r="C10" s="652" t="str">
        <f ca="1">HYPERLINK(SUBSTITUTE(CELL("address",'E_1.2.sz.mell'!A1),"'",""),SUBSTITUTE(MID(CELL("address",'E_1.2.sz.mell'!A1),SEARCH("]",CELL("address",'E_1.2.sz.mell'!A1),1)+1,LEN(CELL("address",'E_1.2.sz.mell'!A1))-SEARCH("]",CELL("address",'E_1.2.sz.mell'!A1),1)),"'",""))</f>
        <v>E_1.2.sz.mell!$A$1</v>
      </c>
    </row>
    <row r="11" spans="1:3" x14ac:dyDescent="0.25">
      <c r="A11" s="584" t="s">
        <v>602</v>
      </c>
      <c r="B11" s="584" t="s">
        <v>671</v>
      </c>
      <c r="C11" s="652" t="str">
        <f ca="1">HYPERLINK(SUBSTITUTE(CELL("address",'E_1.3.sz.mell.'!A1),"'",""),SUBSTITUTE(MID(CELL("address",'E_1.3.sz.mell.'!A1),SEARCH("]",CELL("address",'E_1.3.sz.mell.'!A1),1)+1,LEN(CELL("address",'E_1.3.sz.mell.'!A1))-SEARCH("]",CELL("address",'E_1.3.sz.mell.'!A1),1)),"'",""))</f>
        <v>E_1.3.sz.mell.!$A$1</v>
      </c>
    </row>
    <row r="12" spans="1:3" x14ac:dyDescent="0.25">
      <c r="A12" s="584" t="s">
        <v>605</v>
      </c>
      <c r="B12" s="584" t="s">
        <v>672</v>
      </c>
      <c r="C12" s="652" t="str">
        <f ca="1">HYPERLINK(SUBSTITUTE(CELL("address",'E_1.4.sz.mell.'!A1),"'",""),SUBSTITUTE(MID(CELL("address",'E_1.4.sz.mell.'!A1),SEARCH("]",CELL("address",'E_1.4.sz.mell.'!A1),1)+1,LEN(CELL("address",'E_1.4.sz.mell.'!A1))-SEARCH("]",CELL("address",'E_1.4.sz.mell.'!A1),1)),"'",""))</f>
        <v>E_1.4.sz.mell.!$A$1</v>
      </c>
    </row>
    <row r="13" spans="1:3" x14ac:dyDescent="0.25">
      <c r="A13" s="584" t="s">
        <v>607</v>
      </c>
      <c r="B13" s="584" t="s">
        <v>673</v>
      </c>
      <c r="C13" s="652" t="str">
        <f ca="1">HYPERLINK(SUBSTITUTE(CELL("address",'E_2.1.sz.mell.'!A1),"'",""),SUBSTITUTE(MID(CELL("address",'E_2.1.sz.mell.'!A1),SEARCH("]",CELL("address",'E_2.1.sz.mell.'!A1),1)+1,LEN(CELL("address",'E_2.1.sz.mell.'!A1))-SEARCH("]",CELL("address",'E_2.1.sz.mell.'!A1),1)),"'",""))</f>
        <v>E_2.1.sz.mell.!$A$1</v>
      </c>
    </row>
    <row r="14" spans="1:3" x14ac:dyDescent="0.25">
      <c r="A14" s="584" t="s">
        <v>609</v>
      </c>
      <c r="B14" s="584" t="s">
        <v>674</v>
      </c>
      <c r="C14" s="652" t="str">
        <f ca="1">HYPERLINK(SUBSTITUTE(CELL("address",'E_2.2.sz.mell.'!A1),"'",""),SUBSTITUTE(MID(CELL("address",'E_2.2.sz.mell.'!A1),SEARCH("]",CELL("address",'E_2.2.sz.mell.'!A1),1)+1,LEN(CELL("address",'E_2.2.sz.mell.'!A1))-SEARCH("]",CELL("address",'E_2.2.sz.mell.'!A1),1)),"'",""))</f>
        <v>E_2.2.sz.mell.!$A$1</v>
      </c>
    </row>
    <row r="15" spans="1:3" x14ac:dyDescent="0.25">
      <c r="A15" s="584" t="s">
        <v>611</v>
      </c>
      <c r="B15" s="584" t="s">
        <v>612</v>
      </c>
      <c r="C15" s="652" t="str">
        <f ca="1">HYPERLINK(SUBSTITUTE(CELL("address",E_ELLENŐRZÉS!A1),"'",""),SUBSTITUTE(MID(CELL("address",E_ELLENŐRZÉS!A1),SEARCH("]",CELL("address",E_ELLENŐRZÉS!A1),1)+1,LEN(CELL("address",E_ELLENŐRZÉS!A1))-SEARCH("]",CELL("address",E_ELLENŐRZÉS!A1),1)),"'",""))</f>
        <v>E_ELLENŐRZÉS!$A$1</v>
      </c>
    </row>
    <row r="16" spans="1:3" x14ac:dyDescent="0.25">
      <c r="A16" s="584" t="s">
        <v>613</v>
      </c>
      <c r="B16" s="584" t="s">
        <v>675</v>
      </c>
      <c r="C16" s="652" t="str">
        <f ca="1">HYPERLINK(SUBSTITUTE(CELL("address",'E_3.sz.mell.'!A1),"'",""),SUBSTITUTE(MID(CELL("address",'E_3.sz.mell.'!A1),SEARCH("]",CELL("address",'E_3.sz.mell.'!A1),1)+1,LEN(CELL("address",'E_3.sz.mell.'!A1))-SEARCH("]",CELL("address",'E_3.sz.mell.'!A1),1)),"'",""))</f>
        <v>E_3.sz.mell.!$A$1</v>
      </c>
    </row>
    <row r="17" spans="1:3" x14ac:dyDescent="0.25">
      <c r="A17" s="584" t="s">
        <v>615</v>
      </c>
      <c r="B17" s="584" t="s">
        <v>676</v>
      </c>
      <c r="C17" s="652" t="str">
        <f ca="1">HYPERLINK(SUBSTITUTE(CELL("address",'E_4.sz.mell.'!A1),"'",""),SUBSTITUTE(MID(CELL("address",'E_4.sz.mell.'!A1),SEARCH("]",CELL("address",'E_4.sz.mell.'!A1),1)+1,LEN(CELL("address",'E_4.sz.mell.'!A1))-SEARCH("]",CELL("address",'E_4.sz.mell.'!A1),1)),"'",""))</f>
        <v>E_4.sz.mell.!$A$1</v>
      </c>
    </row>
    <row r="18" spans="1:3" x14ac:dyDescent="0.25">
      <c r="A18" s="584" t="s">
        <v>677</v>
      </c>
      <c r="B18" s="584" t="s">
        <v>678</v>
      </c>
      <c r="C18" s="652" t="str">
        <f ca="1">HYPERLINK(SUBSTITUTE(CELL("address",'E_5.1.sz.mell'!A1),"'",""),SUBSTITUTE(MID(CELL("address",'E_5.1.sz.mell'!A1),SEARCH("]",CELL("address",'E_5.1.sz.mell'!A1),1)+1,LEN(CELL("address",'E_5.1.sz.mell'!A1))-SEARCH("]",CELL("address",'E_5.1.sz.mell'!A1),1)),"'",""))</f>
        <v>E_5.1.sz.mell!$A$1</v>
      </c>
    </row>
    <row r="19" spans="1:3" x14ac:dyDescent="0.25">
      <c r="A19" s="584" t="s">
        <v>679</v>
      </c>
      <c r="B19" s="584" t="s">
        <v>680</v>
      </c>
      <c r="C19" s="652" t="str">
        <f ca="1">HYPERLINK(SUBSTITUTE(CELL("address",'E_5.1.1.sz.mell'!A1),"'",""),SUBSTITUTE(MID(CELL("address",'E_5.1.1.sz.mell'!A1),SEARCH("]",CELL("address",'E_5.1.1.sz.mell'!A1),1)+1,LEN(CELL("address",'E_5.1.1.sz.mell'!A1))-SEARCH("]",CELL("address",'E_5.1.1.sz.mell'!A1),1)),"'",""))</f>
        <v>E_5.1.1.sz.mell!$A$1</v>
      </c>
    </row>
    <row r="20" spans="1:3" x14ac:dyDescent="0.25">
      <c r="A20" s="584" t="s">
        <v>681</v>
      </c>
      <c r="B20" s="584" t="s">
        <v>682</v>
      </c>
      <c r="C20" s="652" t="str">
        <f ca="1">HYPERLINK(SUBSTITUTE(CELL("address",'E_5.1.2.sz.mell'!A1),"'",""),SUBSTITUTE(MID(CELL("address",'E_5.1.2.sz.mell'!A1),SEARCH("]",CELL("address",'E_5.1.2.sz.mell'!A1),1)+1,LEN(CELL("address",'E_5.1.2.sz.mell'!A1))-SEARCH("]",CELL("address",'E_5.1.2.sz.mell'!A1),1)),"'",""))</f>
        <v>E_5.1.2.sz.mell!$A$1</v>
      </c>
    </row>
    <row r="21" spans="1:3" x14ac:dyDescent="0.25">
      <c r="A21" s="584" t="s">
        <v>683</v>
      </c>
      <c r="B21" s="584" t="s">
        <v>684</v>
      </c>
      <c r="C21" s="652" t="str">
        <f ca="1">HYPERLINK(SUBSTITUTE(CELL("address",'E_5.1.3.sz.mell'!A1),"'",""),SUBSTITUTE(MID(CELL("address",'E_5.1.3.sz.mell'!A1),SEARCH("]",CELL("address",'E_5.1.3.sz.mell'!A1),1)+1,LEN(CELL("address",'E_5.1.3.sz.mell'!A1))-SEARCH("]",CELL("address",'E_5.1.3.sz.mell'!A1),1)),"'",""))</f>
        <v>E_5.1.3.sz.mell!$A$1</v>
      </c>
    </row>
    <row r="22" spans="1:3" x14ac:dyDescent="0.25">
      <c r="A22" s="584" t="s">
        <v>685</v>
      </c>
      <c r="B22" s="584" t="str">
        <f>TARTALOMJEGYZÉK!B62</f>
        <v>Hercegkút Gyöngyszem Német Nemzetiségi Óvoda</v>
      </c>
      <c r="C22" s="652" t="str">
        <f ca="1">HYPERLINK(SUBSTITUTE(CELL("address",'E_5.2.sz.mell'!A1),"'",""),SUBSTITUTE(MID(CELL("address",'E_5.2.sz.mell'!A1),SEARCH("]",CELL("address",'E_5.2.sz.mell'!A1),1)+1,LEN(CELL("address",'E_5.2.sz.mell'!A1))-SEARCH("]",CELL("address",'E_5.2.sz.mell'!A1),1)),"'",""))</f>
        <v>E_5.2.sz.mell!$A$1</v>
      </c>
    </row>
    <row r="23" spans="1:3" x14ac:dyDescent="0.25">
      <c r="A23" s="584" t="s">
        <v>686</v>
      </c>
      <c r="B23" s="584" t="str">
        <f>TARTALOMJEGYZÉK!B63</f>
        <v>Hercegkúti Konyha</v>
      </c>
      <c r="C23" s="652" t="str">
        <f ca="1">HYPERLINK(SUBSTITUTE(CELL("address",'E_5.3.sz.mell'!A1),"'",""),SUBSTITUTE(MID(CELL("address",'E_5.3.sz.mell'!A1),SEARCH("]",CELL("address",'E_5.3.sz.mell'!A1),1)+1,LEN(CELL("address",'E_5.3.sz.mell'!A1))-SEARCH("]",CELL("address",'E_5.3.sz.mell'!A1),1)),"'",""))</f>
        <v>E_5.3.sz.mell!$A$1</v>
      </c>
    </row>
  </sheetData>
  <mergeCells count="2">
    <mergeCell ref="A2:C2"/>
    <mergeCell ref="A6:C6"/>
  </mergeCells>
  <pageMargins left="0.7" right="0.7" top="0.75" bottom="0.75" header="0.3" footer="0.3"/>
  <pageSetup paperSize="9" scale="63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J15"/>
  <sheetViews>
    <sheetView zoomScale="120" zoomScaleNormal="120" workbookViewId="0">
      <selection activeCell="H8" sqref="H8"/>
    </sheetView>
  </sheetViews>
  <sheetFormatPr defaultRowHeight="13.2" x14ac:dyDescent="0.25"/>
  <cols>
    <col min="1" max="1" width="35.33203125" customWidth="1"/>
    <col min="2" max="2" width="40.5546875" customWidth="1"/>
    <col min="3" max="3" width="1.6640625" bestFit="1" customWidth="1"/>
    <col min="4" max="4" width="5.109375" bestFit="1" customWidth="1"/>
    <col min="5" max="5" width="1.6640625" bestFit="1" customWidth="1"/>
    <col min="7" max="7" width="1.6640625" bestFit="1" customWidth="1"/>
  </cols>
  <sheetData>
    <row r="1" spans="1:10" ht="17.399999999999999" x14ac:dyDescent="0.3">
      <c r="A1" s="1541" t="s">
        <v>586</v>
      </c>
      <c r="B1" s="1541"/>
      <c r="C1" s="1541"/>
      <c r="D1" s="1541"/>
      <c r="E1" s="1541"/>
      <c r="F1" s="1541"/>
      <c r="G1" s="1541"/>
      <c r="H1" s="1541"/>
      <c r="I1" s="1541"/>
      <c r="J1" s="1541"/>
    </row>
    <row r="3" spans="1:10" ht="15.6" x14ac:dyDescent="0.3">
      <c r="A3" s="1728" t="str">
        <f>ALAPADATOK!A3</f>
        <v>Hercegkút Község Önkormányzata</v>
      </c>
      <c r="B3" s="1728"/>
      <c r="C3" s="1728"/>
      <c r="D3" s="1728"/>
      <c r="E3" s="1728"/>
      <c r="F3" s="1728"/>
      <c r="G3" s="1728"/>
      <c r="H3" s="1728"/>
      <c r="I3" s="1728"/>
      <c r="J3" s="1728"/>
    </row>
    <row r="6" spans="1:10" ht="13.8" x14ac:dyDescent="0.25">
      <c r="A6" s="574" t="s">
        <v>668</v>
      </c>
    </row>
    <row r="7" spans="1:10" x14ac:dyDescent="0.25">
      <c r="A7" s="591" t="s">
        <v>641</v>
      </c>
      <c r="B7" s="664" t="s">
        <v>1349</v>
      </c>
      <c r="C7" t="s">
        <v>637</v>
      </c>
      <c r="D7">
        <v>2019</v>
      </c>
      <c r="E7" t="s">
        <v>638</v>
      </c>
      <c r="F7" s="664" t="s">
        <v>1350</v>
      </c>
      <c r="G7" t="s">
        <v>639</v>
      </c>
      <c r="H7" t="s">
        <v>1351</v>
      </c>
    </row>
    <row r="11" spans="1:10" ht="15.6" x14ac:dyDescent="0.3">
      <c r="A11" s="1728" t="str">
        <f>ALAPADATOK!A11</f>
        <v>Hercegkút Gyöngyszem Német Nemzetiségi Óvoda</v>
      </c>
      <c r="B11" s="1729"/>
      <c r="C11" s="1729"/>
      <c r="D11" s="1729"/>
      <c r="E11" s="1729"/>
      <c r="F11" s="1729"/>
      <c r="G11" s="1729"/>
      <c r="H11" s="1730"/>
      <c r="I11" s="1730"/>
      <c r="J11" s="1730"/>
    </row>
    <row r="13" spans="1:10" ht="13.8" x14ac:dyDescent="0.25">
      <c r="A13" s="586" t="s">
        <v>589</v>
      </c>
      <c r="B13" s="1731" t="str">
        <f>ALAPADATOK!B13</f>
        <v>Hercegkúti Konyha</v>
      </c>
      <c r="C13" s="1731"/>
      <c r="D13" s="1731"/>
      <c r="E13" s="1731"/>
      <c r="F13" s="1731"/>
      <c r="G13" s="1731"/>
      <c r="H13" s="1731"/>
      <c r="I13" s="1731"/>
      <c r="J13" s="1731"/>
    </row>
    <row r="14" spans="1:10" ht="13.8" x14ac:dyDescent="0.25">
      <c r="B14" s="663"/>
    </row>
    <row r="15" spans="1:10" ht="13.8" x14ac:dyDescent="0.25">
      <c r="B15" s="663"/>
    </row>
  </sheetData>
  <mergeCells count="4">
    <mergeCell ref="A1:J1"/>
    <mergeCell ref="A11:J11"/>
    <mergeCell ref="A3:J3"/>
    <mergeCell ref="B13:J13"/>
  </mergeCells>
  <dataValidations count="1">
    <dataValidation type="list" allowBlank="1" showInputMessage="1" showErrorMessage="1" sqref="A6" xr:uid="{00000000-0002-0000-8600-000000000000}">
      <formula1>",Előterjesztéskor,Jóváhagyás után"</formula1>
    </dataValidation>
  </dataValidations>
  <pageMargins left="0.7" right="0.7" top="0.75" bottom="0.75" header="0.3" footer="0.3"/>
  <pageSetup paperSize="9" scale="86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sheetPr>
    <tabColor theme="7"/>
    <pageSetUpPr fitToPage="1"/>
  </sheetPr>
  <dimension ref="A1:E38"/>
  <sheetViews>
    <sheetView view="pageBreakPreview" zoomScale="60" zoomScaleNormal="120" workbookViewId="0">
      <selection activeCell="K26" sqref="K26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665" t="s">
        <v>751</v>
      </c>
      <c r="B1" s="204"/>
      <c r="C1" s="204"/>
      <c r="D1" s="204"/>
      <c r="E1" s="750" t="s">
        <v>154</v>
      </c>
    </row>
    <row r="2" spans="1:5" x14ac:dyDescent="0.25">
      <c r="A2" s="204"/>
      <c r="B2" s="204"/>
      <c r="C2" s="204"/>
      <c r="D2" s="204"/>
      <c r="E2" s="204"/>
    </row>
    <row r="3" spans="1:5" x14ac:dyDescent="0.25">
      <c r="A3" s="666"/>
      <c r="B3" s="751"/>
      <c r="C3" s="666"/>
      <c r="D3" s="752"/>
      <c r="E3" s="751"/>
    </row>
    <row r="4" spans="1:5" ht="15.6" x14ac:dyDescent="0.3">
      <c r="A4" s="667" t="str">
        <f>+E_ÖSSZEFÜGGÉSEK!A6</f>
        <v>2019. évi eredeti előirányzat BEVÉTELEK</v>
      </c>
      <c r="B4" s="753"/>
      <c r="C4" s="668"/>
      <c r="D4" s="752"/>
      <c r="E4" s="751"/>
    </row>
    <row r="5" spans="1:5" x14ac:dyDescent="0.25">
      <c r="A5" s="666"/>
      <c r="B5" s="751"/>
      <c r="C5" s="666"/>
      <c r="D5" s="752"/>
      <c r="E5" s="751"/>
    </row>
    <row r="6" spans="1:5" x14ac:dyDescent="0.25">
      <c r="A6" s="666" t="s">
        <v>543</v>
      </c>
      <c r="B6" s="751">
        <f>+'E_1.1.sz.mell.'!C68</f>
        <v>167579913</v>
      </c>
      <c r="C6" s="666" t="s">
        <v>698</v>
      </c>
      <c r="D6" s="752">
        <f>+'E_2.1.sz.mell.'!C18+'E_2.2.sz.mell.'!C17</f>
        <v>167579913</v>
      </c>
      <c r="E6" s="751">
        <f>+B6-D6</f>
        <v>0</v>
      </c>
    </row>
    <row r="7" spans="1:5" x14ac:dyDescent="0.25">
      <c r="A7" s="666" t="s">
        <v>544</v>
      </c>
      <c r="B7" s="751">
        <f>+'E_1.1.sz.mell.'!C92</f>
        <v>99584055</v>
      </c>
      <c r="C7" s="666" t="s">
        <v>700</v>
      </c>
      <c r="D7" s="752">
        <f>+'E_2.1.sz.mell.'!C29+'E_2.2.sz.mell.'!C30</f>
        <v>99584055</v>
      </c>
      <c r="E7" s="751">
        <f>+B7-D7</f>
        <v>0</v>
      </c>
    </row>
    <row r="8" spans="1:5" x14ac:dyDescent="0.25">
      <c r="A8" s="666" t="s">
        <v>545</v>
      </c>
      <c r="B8" s="751">
        <f>+'E_1.1.sz.mell.'!C93</f>
        <v>267163968</v>
      </c>
      <c r="C8" s="666" t="s">
        <v>702</v>
      </c>
      <c r="D8" s="752">
        <f>+'E_2.1.sz.mell.'!C30+'E_2.2.sz.mell.'!C31</f>
        <v>267163968</v>
      </c>
      <c r="E8" s="751">
        <f>+B8-D8</f>
        <v>0</v>
      </c>
    </row>
    <row r="9" spans="1:5" x14ac:dyDescent="0.25">
      <c r="A9" s="666"/>
      <c r="B9" s="751"/>
      <c r="C9" s="666"/>
      <c r="D9" s="752"/>
      <c r="E9" s="751"/>
    </row>
    <row r="10" spans="1:5" ht="15.6" x14ac:dyDescent="0.3">
      <c r="A10" s="667" t="str">
        <f>+E_ÖSSZEFÜGGÉSEK!A13</f>
        <v>2019. évi előirányzat módosítások BEVÉTELEK</v>
      </c>
      <c r="B10" s="753"/>
      <c r="C10" s="668"/>
      <c r="D10" s="752"/>
      <c r="E10" s="751"/>
    </row>
    <row r="11" spans="1:5" x14ac:dyDescent="0.25">
      <c r="A11" s="666"/>
      <c r="B11" s="751"/>
      <c r="C11" s="666"/>
      <c r="D11" s="752"/>
      <c r="E11" s="751"/>
    </row>
    <row r="12" spans="1:5" x14ac:dyDescent="0.25">
      <c r="A12" s="666" t="s">
        <v>703</v>
      </c>
      <c r="B12" s="751">
        <f>+'E_1.1.sz.mell.'!J68</f>
        <v>76415753</v>
      </c>
      <c r="C12" s="666" t="s">
        <v>704</v>
      </c>
      <c r="D12" s="752">
        <f>+'E_2.1.sz.mell.'!D18+'E_2.2.sz.mell.'!D17</f>
        <v>76415753</v>
      </c>
      <c r="E12" s="751">
        <f>+B12-D12</f>
        <v>0</v>
      </c>
    </row>
    <row r="13" spans="1:5" x14ac:dyDescent="0.25">
      <c r="A13" s="666" t="s">
        <v>705</v>
      </c>
      <c r="B13" s="751">
        <f>+'E_1.1.sz.mell.'!J92</f>
        <v>27392030</v>
      </c>
      <c r="C13" s="666" t="s">
        <v>706</v>
      </c>
      <c r="D13" s="752">
        <f>+'E_2.1.sz.mell.'!D29+'E_2.2.sz.mell.'!D30</f>
        <v>27392030</v>
      </c>
      <c r="E13" s="751">
        <f>+B13-D13</f>
        <v>0</v>
      </c>
    </row>
    <row r="14" spans="1:5" x14ac:dyDescent="0.25">
      <c r="A14" s="666" t="s">
        <v>707</v>
      </c>
      <c r="B14" s="751">
        <f>+'E_1.1.sz.mell.'!J93</f>
        <v>103807783</v>
      </c>
      <c r="C14" s="666" t="s">
        <v>708</v>
      </c>
      <c r="D14" s="752">
        <f>+'E_2.1.sz.mell.'!D30+'E_2.2.sz.mell.'!D31</f>
        <v>103807783</v>
      </c>
      <c r="E14" s="751">
        <f>+B14-D14</f>
        <v>0</v>
      </c>
    </row>
    <row r="15" spans="1:5" x14ac:dyDescent="0.25">
      <c r="A15" s="666"/>
      <c r="B15" s="751"/>
      <c r="C15" s="666"/>
      <c r="D15" s="752"/>
      <c r="E15" s="751"/>
    </row>
    <row r="16" spans="1:5" ht="13.8" x14ac:dyDescent="0.25">
      <c r="A16" s="754" t="str">
        <f>+E_ÖSSZEFÜGGÉSEK!A19</f>
        <v>2019. módosítás utáni módosított előrirányzatok BEVÉTELEK</v>
      </c>
      <c r="B16" s="209"/>
      <c r="C16" s="668"/>
      <c r="D16" s="752"/>
      <c r="E16" s="751"/>
    </row>
    <row r="17" spans="1:5" x14ac:dyDescent="0.25">
      <c r="A17" s="666"/>
      <c r="B17" s="751"/>
      <c r="C17" s="666"/>
      <c r="D17" s="752"/>
      <c r="E17" s="751"/>
    </row>
    <row r="18" spans="1:5" x14ac:dyDescent="0.25">
      <c r="A18" s="666" t="s">
        <v>709</v>
      </c>
      <c r="B18" s="751">
        <f>+'E_1.1.sz.mell.'!K68</f>
        <v>243995666</v>
      </c>
      <c r="C18" s="666" t="s">
        <v>710</v>
      </c>
      <c r="D18" s="752">
        <f>+'E_2.1.sz.mell.'!E18+'E_2.2.sz.mell.'!E17</f>
        <v>243995666</v>
      </c>
      <c r="E18" s="751">
        <f>+B18-D18</f>
        <v>0</v>
      </c>
    </row>
    <row r="19" spans="1:5" x14ac:dyDescent="0.25">
      <c r="A19" s="666" t="s">
        <v>711</v>
      </c>
      <c r="B19" s="751">
        <f>+'E_1.1.sz.mell.'!K92</f>
        <v>126976085</v>
      </c>
      <c r="C19" s="666" t="s">
        <v>712</v>
      </c>
      <c r="D19" s="752">
        <f>+'E_2.1.sz.mell.'!E29+'E_2.2.sz.mell.'!E30</f>
        <v>126976085</v>
      </c>
      <c r="E19" s="751">
        <f>+B19-D19</f>
        <v>0</v>
      </c>
    </row>
    <row r="20" spans="1:5" x14ac:dyDescent="0.25">
      <c r="A20" s="666" t="s">
        <v>713</v>
      </c>
      <c r="B20" s="751">
        <f>+'E_1.1.sz.mell.'!K93</f>
        <v>370971751</v>
      </c>
      <c r="C20" s="666" t="s">
        <v>714</v>
      </c>
      <c r="D20" s="752">
        <f>+'E_2.1.sz.mell.'!E30+'E_2.2.sz.mell.'!E31</f>
        <v>370971751</v>
      </c>
      <c r="E20" s="751">
        <f>+B20-D20</f>
        <v>0</v>
      </c>
    </row>
    <row r="21" spans="1:5" x14ac:dyDescent="0.25">
      <c r="A21" s="666"/>
      <c r="B21" s="751"/>
      <c r="C21" s="666"/>
      <c r="D21" s="752"/>
      <c r="E21" s="751"/>
    </row>
    <row r="22" spans="1:5" ht="15.6" x14ac:dyDescent="0.3">
      <c r="A22" s="667" t="str">
        <f>+E_ÖSSZEFÜGGÉSEK!A25</f>
        <v>2019. évi eredeti előirányzat KIADÁSOK</v>
      </c>
      <c r="B22" s="753"/>
      <c r="C22" s="668"/>
      <c r="D22" s="752"/>
      <c r="E22" s="751"/>
    </row>
    <row r="23" spans="1:5" x14ac:dyDescent="0.25">
      <c r="A23" s="666"/>
      <c r="B23" s="751"/>
      <c r="C23" s="666"/>
      <c r="D23" s="752"/>
      <c r="E23" s="751"/>
    </row>
    <row r="24" spans="1:5" x14ac:dyDescent="0.25">
      <c r="A24" s="666" t="s">
        <v>546</v>
      </c>
      <c r="B24" s="751">
        <f>+'E_1.1.sz.mell.'!C135</f>
        <v>266525968</v>
      </c>
      <c r="C24" s="666" t="s">
        <v>716</v>
      </c>
      <c r="D24" s="752">
        <f>+'E_2.1.sz.mell.'!G18+'E_2.2.sz.mell.'!G17</f>
        <v>266525968</v>
      </c>
      <c r="E24" s="751">
        <f>+B24-D24</f>
        <v>0</v>
      </c>
    </row>
    <row r="25" spans="1:5" x14ac:dyDescent="0.25">
      <c r="A25" s="666" t="s">
        <v>547</v>
      </c>
      <c r="B25" s="751">
        <f>+'E_1.1.sz.mell.'!C160</f>
        <v>638000</v>
      </c>
      <c r="C25" s="666" t="s">
        <v>717</v>
      </c>
      <c r="D25" s="752">
        <f>+'E_2.1.sz.mell.'!G29+'E_2.2.sz.mell.'!G30</f>
        <v>638000</v>
      </c>
      <c r="E25" s="751">
        <f>+B25-D25</f>
        <v>0</v>
      </c>
    </row>
    <row r="26" spans="1:5" x14ac:dyDescent="0.25">
      <c r="A26" s="666" t="s">
        <v>548</v>
      </c>
      <c r="B26" s="751">
        <f>+'E_1.1.sz.mell.'!C161</f>
        <v>267163968</v>
      </c>
      <c r="C26" s="666" t="s">
        <v>718</v>
      </c>
      <c r="D26" s="752">
        <f>+'E_2.1.sz.mell.'!G30+'E_2.2.sz.mell.'!G31</f>
        <v>267163968</v>
      </c>
      <c r="E26" s="751">
        <f>+B26-D26</f>
        <v>0</v>
      </c>
    </row>
    <row r="27" spans="1:5" x14ac:dyDescent="0.25">
      <c r="A27" s="666"/>
      <c r="B27" s="751"/>
      <c r="C27" s="666"/>
      <c r="D27" s="752"/>
      <c r="E27" s="751"/>
    </row>
    <row r="28" spans="1:5" ht="15.6" x14ac:dyDescent="0.3">
      <c r="A28" s="667" t="str">
        <f>+E_ÖSSZEFÜGGÉSEK!A31</f>
        <v>2019. évi előirányzat módosítások KIADÁSOK</v>
      </c>
      <c r="B28" s="753"/>
      <c r="C28" s="668"/>
      <c r="D28" s="752"/>
      <c r="E28" s="751"/>
    </row>
    <row r="29" spans="1:5" x14ac:dyDescent="0.25">
      <c r="A29" s="666"/>
      <c r="B29" s="751"/>
      <c r="C29" s="666"/>
      <c r="D29" s="752"/>
      <c r="E29" s="751"/>
    </row>
    <row r="30" spans="1:5" x14ac:dyDescent="0.25">
      <c r="A30" s="666" t="s">
        <v>719</v>
      </c>
      <c r="B30" s="751">
        <f>+'E_1.1.sz.mell.'!J135</f>
        <v>74760099</v>
      </c>
      <c r="C30" s="666" t="s">
        <v>720</v>
      </c>
      <c r="D30" s="752">
        <f>+'E_2.1.sz.mell.'!H18+'E_2.2.sz.mell.'!H17</f>
        <v>74760099</v>
      </c>
      <c r="E30" s="751">
        <f>+B30-D30</f>
        <v>0</v>
      </c>
    </row>
    <row r="31" spans="1:5" x14ac:dyDescent="0.25">
      <c r="A31" s="666" t="s">
        <v>721</v>
      </c>
      <c r="B31" s="751">
        <f>+'E_1.1.sz.mell.'!J160</f>
        <v>29047684</v>
      </c>
      <c r="C31" s="666" t="s">
        <v>722</v>
      </c>
      <c r="D31" s="752">
        <f>+'E_2.1.sz.mell.'!H29+'E_2.2.sz.mell.'!H30</f>
        <v>29047684</v>
      </c>
      <c r="E31" s="751">
        <f>+B31-D31</f>
        <v>0</v>
      </c>
    </row>
    <row r="32" spans="1:5" x14ac:dyDescent="0.25">
      <c r="A32" s="666" t="s">
        <v>723</v>
      </c>
      <c r="B32" s="751">
        <f>+'E_1.1.sz.mell.'!J161</f>
        <v>103807783</v>
      </c>
      <c r="C32" s="666" t="s">
        <v>724</v>
      </c>
      <c r="D32" s="752">
        <f>+'E_2.1.sz.mell.'!H30+'E_2.2.sz.mell.'!H31</f>
        <v>103807783</v>
      </c>
      <c r="E32" s="751">
        <f>+B32-D32</f>
        <v>0</v>
      </c>
    </row>
    <row r="33" spans="1:5" x14ac:dyDescent="0.25">
      <c r="A33" s="666"/>
      <c r="B33" s="751"/>
      <c r="C33" s="666"/>
      <c r="D33" s="752"/>
      <c r="E33" s="751"/>
    </row>
    <row r="34" spans="1:5" ht="15.6" x14ac:dyDescent="0.3">
      <c r="A34" s="670" t="str">
        <f>+E_ÖSSZEFÜGGÉSEK!A37</f>
        <v>2019. módosítás utáni módosított előirányzatok KIADÁSOK</v>
      </c>
      <c r="B34" s="753"/>
      <c r="C34" s="668"/>
      <c r="D34" s="752"/>
      <c r="E34" s="751"/>
    </row>
    <row r="35" spans="1:5" x14ac:dyDescent="0.25">
      <c r="A35" s="666"/>
      <c r="B35" s="751"/>
      <c r="C35" s="666"/>
      <c r="D35" s="752"/>
      <c r="E35" s="751"/>
    </row>
    <row r="36" spans="1:5" x14ac:dyDescent="0.25">
      <c r="A36" s="666" t="s">
        <v>725</v>
      </c>
      <c r="B36" s="751">
        <f>+'E_1.1.sz.mell.'!K135</f>
        <v>341286067</v>
      </c>
      <c r="C36" s="666" t="s">
        <v>726</v>
      </c>
      <c r="D36" s="752">
        <f>+'E_2.1.sz.mell.'!I18+'E_2.2.sz.mell.'!I17</f>
        <v>341286067</v>
      </c>
      <c r="E36" s="751">
        <f>+B36-D36</f>
        <v>0</v>
      </c>
    </row>
    <row r="37" spans="1:5" x14ac:dyDescent="0.25">
      <c r="A37" s="666" t="s">
        <v>727</v>
      </c>
      <c r="B37" s="751">
        <f>+'E_1.1.sz.mell.'!K160</f>
        <v>29685684</v>
      </c>
      <c r="C37" s="666" t="s">
        <v>728</v>
      </c>
      <c r="D37" s="752">
        <f>+'E_2.1.sz.mell.'!I29+'E_2.2.sz.mell.'!I30</f>
        <v>29685684</v>
      </c>
      <c r="E37" s="751">
        <f>+B37-D37</f>
        <v>0</v>
      </c>
    </row>
    <row r="38" spans="1:5" x14ac:dyDescent="0.25">
      <c r="A38" s="666" t="s">
        <v>752</v>
      </c>
      <c r="B38" s="751">
        <f>+'E_1.1.sz.mell.'!K161</f>
        <v>370971751</v>
      </c>
      <c r="C38" s="666" t="s">
        <v>730</v>
      </c>
      <c r="D38" s="752">
        <f>+'E_2.1.sz.mell.'!I30+'E_2.2.sz.mell.'!I31</f>
        <v>370971751</v>
      </c>
      <c r="E38" s="751">
        <f>+B38-D38</f>
        <v>0</v>
      </c>
    </row>
  </sheetData>
  <sheetProtection sheet="1"/>
  <conditionalFormatting sqref="E3:E15">
    <cfRule type="cellIs" dxfId="7" priority="2" stopIfTrue="1" operator="notEqual">
      <formula>0</formula>
    </cfRule>
  </conditionalFormatting>
  <conditionalFormatting sqref="E3:E38">
    <cfRule type="cellIs" dxfId="6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sheetPr>
    <tabColor theme="7"/>
  </sheetPr>
  <dimension ref="A1:B41"/>
  <sheetViews>
    <sheetView view="pageBreakPreview" zoomScale="60" zoomScaleNormal="120" workbookViewId="0">
      <selection activeCell="G28" sqref="G28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1" spans="1:2" ht="17.399999999999999" x14ac:dyDescent="0.3">
      <c r="A1" s="665" t="s">
        <v>763</v>
      </c>
      <c r="B1" s="204"/>
    </row>
    <row r="2" spans="1:2" x14ac:dyDescent="0.25">
      <c r="A2" s="204"/>
      <c r="B2" s="204"/>
    </row>
    <row r="3" spans="1:2" x14ac:dyDescent="0.25">
      <c r="A3" s="666"/>
      <c r="B3" s="666"/>
    </row>
    <row r="4" spans="1:2" ht="15.6" x14ac:dyDescent="0.3">
      <c r="A4" s="667"/>
      <c r="B4" s="668"/>
    </row>
    <row r="5" spans="1:2" ht="15.6" x14ac:dyDescent="0.3">
      <c r="A5" s="667"/>
      <c r="B5" s="668"/>
    </row>
    <row r="6" spans="1:2" s="145" customFormat="1" ht="15.6" x14ac:dyDescent="0.3">
      <c r="A6" s="667" t="s">
        <v>697</v>
      </c>
      <c r="B6" s="666"/>
    </row>
    <row r="7" spans="1:2" s="145" customFormat="1" x14ac:dyDescent="0.25">
      <c r="A7" s="666"/>
      <c r="B7" s="666"/>
    </row>
    <row r="8" spans="1:2" s="145" customFormat="1" x14ac:dyDescent="0.25">
      <c r="A8" s="666"/>
      <c r="B8" s="666"/>
    </row>
    <row r="9" spans="1:2" x14ac:dyDescent="0.25">
      <c r="A9" s="666" t="s">
        <v>543</v>
      </c>
      <c r="B9" s="666" t="s">
        <v>698</v>
      </c>
    </row>
    <row r="10" spans="1:2" x14ac:dyDescent="0.25">
      <c r="A10" s="666" t="s">
        <v>699</v>
      </c>
      <c r="B10" s="666" t="s">
        <v>700</v>
      </c>
    </row>
    <row r="11" spans="1:2" x14ac:dyDescent="0.25">
      <c r="A11" s="666" t="s">
        <v>701</v>
      </c>
      <c r="B11" s="666" t="s">
        <v>702</v>
      </c>
    </row>
    <row r="12" spans="1:2" x14ac:dyDescent="0.25">
      <c r="A12" s="666"/>
      <c r="B12" s="666"/>
    </row>
    <row r="13" spans="1:2" ht="15.6" x14ac:dyDescent="0.3">
      <c r="A13" s="667" t="str">
        <f>+CONCATENATE(LEFT(A6,4),". évi előirányzat módosítások BEVÉTELEK")</f>
        <v>2019. évi előirányzat módosítások BEVÉTELEK</v>
      </c>
      <c r="B13" s="668"/>
    </row>
    <row r="14" spans="1:2" x14ac:dyDescent="0.25">
      <c r="A14" s="666"/>
      <c r="B14" s="666"/>
    </row>
    <row r="15" spans="1:2" s="145" customFormat="1" x14ac:dyDescent="0.25">
      <c r="A15" s="666" t="s">
        <v>703</v>
      </c>
      <c r="B15" s="666" t="s">
        <v>704</v>
      </c>
    </row>
    <row r="16" spans="1:2" x14ac:dyDescent="0.25">
      <c r="A16" s="666" t="s">
        <v>705</v>
      </c>
      <c r="B16" s="666" t="s">
        <v>706</v>
      </c>
    </row>
    <row r="17" spans="1:2" x14ac:dyDescent="0.25">
      <c r="A17" s="666" t="s">
        <v>707</v>
      </c>
      <c r="B17" s="666" t="s">
        <v>708</v>
      </c>
    </row>
    <row r="18" spans="1:2" x14ac:dyDescent="0.25">
      <c r="A18" s="666"/>
      <c r="B18" s="666"/>
    </row>
    <row r="19" spans="1:2" ht="13.8" x14ac:dyDescent="0.25">
      <c r="A19" s="669" t="str">
        <f>+CONCATENATE(LEFT(A6,4),". módosítás utáni módosított előrirányzatok BEVÉTELEK")</f>
        <v>2019. módosítás utáni módosított előrirányzatok BEVÉTELEK</v>
      </c>
      <c r="B19" s="668"/>
    </row>
    <row r="20" spans="1:2" x14ac:dyDescent="0.25">
      <c r="A20" s="666"/>
      <c r="B20" s="666"/>
    </row>
    <row r="21" spans="1:2" x14ac:dyDescent="0.25">
      <c r="A21" s="666" t="s">
        <v>709</v>
      </c>
      <c r="B21" s="666" t="s">
        <v>710</v>
      </c>
    </row>
    <row r="22" spans="1:2" x14ac:dyDescent="0.25">
      <c r="A22" s="666" t="s">
        <v>711</v>
      </c>
      <c r="B22" s="666" t="s">
        <v>712</v>
      </c>
    </row>
    <row r="23" spans="1:2" x14ac:dyDescent="0.25">
      <c r="A23" s="666" t="s">
        <v>713</v>
      </c>
      <c r="B23" s="666" t="s">
        <v>714</v>
      </c>
    </row>
    <row r="24" spans="1:2" x14ac:dyDescent="0.25">
      <c r="A24" s="666"/>
      <c r="B24" s="666"/>
    </row>
    <row r="25" spans="1:2" ht="15.6" x14ac:dyDescent="0.3">
      <c r="A25" s="667" t="str">
        <f>+CONCATENATE(LEFT(A6,4),". évi eredeti előirányzat KIADÁSOK")</f>
        <v>2019. évi eredeti előirányzat KIADÁSOK</v>
      </c>
      <c r="B25" s="668"/>
    </row>
    <row r="26" spans="1:2" x14ac:dyDescent="0.25">
      <c r="A26" s="666"/>
      <c r="B26" s="666"/>
    </row>
    <row r="27" spans="1:2" x14ac:dyDescent="0.25">
      <c r="A27" s="666" t="s">
        <v>715</v>
      </c>
      <c r="B27" s="666" t="s">
        <v>716</v>
      </c>
    </row>
    <row r="28" spans="1:2" x14ac:dyDescent="0.25">
      <c r="A28" s="666" t="s">
        <v>547</v>
      </c>
      <c r="B28" s="666" t="s">
        <v>717</v>
      </c>
    </row>
    <row r="29" spans="1:2" x14ac:dyDescent="0.25">
      <c r="A29" s="666" t="s">
        <v>548</v>
      </c>
      <c r="B29" s="666" t="s">
        <v>718</v>
      </c>
    </row>
    <row r="30" spans="1:2" x14ac:dyDescent="0.25">
      <c r="A30" s="666"/>
      <c r="B30" s="666"/>
    </row>
    <row r="31" spans="1:2" ht="15.6" x14ac:dyDescent="0.3">
      <c r="A31" s="667" t="str">
        <f>+CONCATENATE(LEFT(A6,4),". évi előirányzat módosítások KIADÁSOK")</f>
        <v>2019. évi előirányzat módosítások KIADÁSOK</v>
      </c>
      <c r="B31" s="668"/>
    </row>
    <row r="32" spans="1:2" x14ac:dyDescent="0.25">
      <c r="A32" s="666"/>
      <c r="B32" s="666"/>
    </row>
    <row r="33" spans="1:2" x14ac:dyDescent="0.25">
      <c r="A33" s="666" t="s">
        <v>719</v>
      </c>
      <c r="B33" s="666" t="s">
        <v>720</v>
      </c>
    </row>
    <row r="34" spans="1:2" x14ac:dyDescent="0.25">
      <c r="A34" s="666" t="s">
        <v>721</v>
      </c>
      <c r="B34" s="666" t="s">
        <v>722</v>
      </c>
    </row>
    <row r="35" spans="1:2" x14ac:dyDescent="0.25">
      <c r="A35" s="666" t="s">
        <v>723</v>
      </c>
      <c r="B35" s="666" t="s">
        <v>724</v>
      </c>
    </row>
    <row r="36" spans="1:2" x14ac:dyDescent="0.25">
      <c r="A36" s="666"/>
      <c r="B36" s="666"/>
    </row>
    <row r="37" spans="1:2" ht="15.6" x14ac:dyDescent="0.3">
      <c r="A37" s="670" t="str">
        <f>+CONCATENATE(LEFT(A6,4),". módosítás utáni módosított előirányzatok KIADÁSOK")</f>
        <v>2019. módosítás utáni módosított előirányzatok KIADÁSOK</v>
      </c>
      <c r="B37" s="668"/>
    </row>
    <row r="38" spans="1:2" x14ac:dyDescent="0.25">
      <c r="A38" s="666"/>
      <c r="B38" s="666"/>
    </row>
    <row r="39" spans="1:2" x14ac:dyDescent="0.25">
      <c r="A39" s="666" t="s">
        <v>725</v>
      </c>
      <c r="B39" s="666" t="s">
        <v>726</v>
      </c>
    </row>
    <row r="40" spans="1:2" x14ac:dyDescent="0.25">
      <c r="A40" s="666" t="s">
        <v>727</v>
      </c>
      <c r="B40" s="666" t="s">
        <v>728</v>
      </c>
    </row>
    <row r="41" spans="1:2" x14ac:dyDescent="0.25">
      <c r="A41" s="666" t="s">
        <v>729</v>
      </c>
      <c r="B41" s="666" t="s">
        <v>730</v>
      </c>
    </row>
  </sheetData>
  <sheetProtection sheet="1"/>
  <pageMargins left="1.0629921259842521" right="1.0236220472440944" top="0.78740157480314965" bottom="0.78740157480314965" header="0.70866141732283472" footer="0.70866141732283472"/>
  <pageSetup paperSize="9" scale="88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sheetPr>
    <tabColor theme="7"/>
  </sheetPr>
  <dimension ref="A1:O166"/>
  <sheetViews>
    <sheetView view="pageBreakPreview" topLeftCell="A67" zoomScaleNormal="90" zoomScaleSheetLayoutView="100" workbookViewId="0">
      <selection activeCell="K26" sqref="K26"/>
    </sheetView>
  </sheetViews>
  <sheetFormatPr defaultColWidth="9.33203125" defaultRowHeight="15.6" x14ac:dyDescent="0.3"/>
  <cols>
    <col min="1" max="1" width="7.44140625" style="379" customWidth="1"/>
    <col min="2" max="2" width="59.6640625" style="379" customWidth="1"/>
    <col min="3" max="3" width="14.77734375" style="380" customWidth="1"/>
    <col min="4" max="11" width="14.77734375" style="410" customWidth="1"/>
    <col min="12" max="16384" width="9.33203125" style="410"/>
  </cols>
  <sheetData>
    <row r="1" spans="1:11" x14ac:dyDescent="0.3">
      <c r="A1" s="626"/>
      <c r="B1" s="1644" t="str">
        <f>CONCATENATE("1.1. melléklet ",E_ALAPADATOK!A7," ",E_ALAPADATOK!B7," ",E_ALAPADATOK!C7," ",E_ALAPADATOK!D7," ",E_ALAPADATOK!E7," ",E_ALAPADATOK!F7," ",E_ALAPADATOK!G7," ",E_ALAPADATOK!H7)</f>
        <v>1.1. melléklet a Hercegkút Község Önkormányzat Polgármesterének 5 / 2019 ( VI.17. ) önkormányzati rendelete</v>
      </c>
      <c r="C1" s="1645"/>
      <c r="D1" s="1645"/>
      <c r="E1" s="1645"/>
      <c r="F1" s="1645"/>
      <c r="G1" s="1645"/>
      <c r="H1" s="1645"/>
      <c r="I1" s="1645"/>
      <c r="J1" s="1645"/>
      <c r="K1" s="1645"/>
    </row>
    <row r="2" spans="1:11" x14ac:dyDescent="0.3">
      <c r="A2" s="626"/>
      <c r="B2" s="626"/>
      <c r="C2" s="630"/>
      <c r="D2" s="671"/>
      <c r="E2" s="671"/>
      <c r="F2" s="671"/>
      <c r="G2" s="671"/>
      <c r="H2" s="671"/>
      <c r="I2" s="671"/>
      <c r="J2" s="671"/>
      <c r="K2" s="671"/>
    </row>
    <row r="3" spans="1:11" x14ac:dyDescent="0.3">
      <c r="A3" s="1646" t="str">
        <f>CONCATENATE(E_ALAPADATOK!A3)</f>
        <v>Hercegkút Község Önkormányzata</v>
      </c>
      <c r="B3" s="1646"/>
      <c r="C3" s="1647"/>
      <c r="D3" s="1646"/>
      <c r="E3" s="1646"/>
      <c r="F3" s="1646"/>
      <c r="G3" s="1646"/>
      <c r="H3" s="1646"/>
      <c r="I3" s="1646"/>
      <c r="J3" s="1646"/>
      <c r="K3" s="1646"/>
    </row>
    <row r="4" spans="1:11" x14ac:dyDescent="0.3">
      <c r="A4" s="1646" t="s">
        <v>764</v>
      </c>
      <c r="B4" s="1646"/>
      <c r="C4" s="1647"/>
      <c r="D4" s="1646"/>
      <c r="E4" s="1646"/>
      <c r="F4" s="1646"/>
      <c r="G4" s="1646"/>
      <c r="H4" s="1646"/>
      <c r="I4" s="1646"/>
      <c r="J4" s="1646"/>
      <c r="K4" s="1646"/>
    </row>
    <row r="5" spans="1:11" x14ac:dyDescent="0.3">
      <c r="A5" s="626"/>
      <c r="B5" s="626"/>
      <c r="C5" s="630"/>
      <c r="D5" s="671"/>
      <c r="E5" s="671"/>
      <c r="F5" s="671"/>
      <c r="G5" s="671"/>
      <c r="H5" s="671"/>
      <c r="I5" s="671"/>
      <c r="J5" s="671"/>
      <c r="K5" s="671"/>
    </row>
    <row r="6" spans="1:11" ht="15.9" customHeight="1" x14ac:dyDescent="0.3">
      <c r="A6" s="1548" t="s">
        <v>15</v>
      </c>
      <c r="B6" s="1548"/>
      <c r="C6" s="1548"/>
      <c r="D6" s="1548"/>
      <c r="E6" s="1548"/>
      <c r="F6" s="1548"/>
      <c r="G6" s="1548"/>
      <c r="H6" s="1548"/>
      <c r="I6" s="1548"/>
      <c r="J6" s="1548"/>
      <c r="K6" s="1548"/>
    </row>
    <row r="7" spans="1:11" ht="15.9" customHeight="1" thickBot="1" x14ac:dyDescent="0.35">
      <c r="A7" s="1549" t="s">
        <v>151</v>
      </c>
      <c r="B7" s="1549"/>
      <c r="C7" s="1396"/>
      <c r="K7" s="1396" t="s">
        <v>563</v>
      </c>
    </row>
    <row r="8" spans="1:11" x14ac:dyDescent="0.3">
      <c r="A8" s="1661" t="s">
        <v>68</v>
      </c>
      <c r="B8" s="1663" t="s">
        <v>17</v>
      </c>
      <c r="C8" s="1665" t="str">
        <f>+CONCATENATE(LEFT(E_ÖSSZEFÜGGÉSEK!A6,4),". évi")</f>
        <v>2019. évi</v>
      </c>
      <c r="D8" s="1666"/>
      <c r="E8" s="1667"/>
      <c r="F8" s="1667"/>
      <c r="G8" s="1667"/>
      <c r="H8" s="1667"/>
      <c r="I8" s="1667"/>
      <c r="J8" s="1667"/>
      <c r="K8" s="1668"/>
    </row>
    <row r="9" spans="1:11" ht="34.799999999999997" thickBot="1" x14ac:dyDescent="0.35">
      <c r="A9" s="1662"/>
      <c r="B9" s="1664"/>
      <c r="C9" s="1397" t="str">
        <f>'RM_1.1.sz.mell.'!C9</f>
        <v>Eredeti
előirányzat</v>
      </c>
      <c r="D9" s="1397" t="str">
        <f>'RM_1.1.sz.mell.'!D9</f>
        <v>Módosítás</v>
      </c>
      <c r="E9" s="1397" t="str">
        <f>'RM_1.1.sz.mell.'!E9</f>
        <v xml:space="preserve">… . sz. módosítás </v>
      </c>
      <c r="F9" s="1397" t="str">
        <f>'RM_1.1.sz.mell.'!F9</f>
        <v xml:space="preserve">… . sz. módosítás </v>
      </c>
      <c r="G9" s="1397" t="str">
        <f>'RM_1.1.sz.mell.'!G9</f>
        <v xml:space="preserve">… . sz. módosítás </v>
      </c>
      <c r="H9" s="1397" t="str">
        <f>'RM_1.1.sz.mell.'!H9</f>
        <v xml:space="preserve">… . sz. módosítás </v>
      </c>
      <c r="I9" s="1397" t="str">
        <f>'RM_1.1.sz.mell.'!I9</f>
        <v xml:space="preserve">… . sz. módosítás </v>
      </c>
      <c r="J9" s="1397" t="str">
        <f>'RM_1.1.sz.mell.'!J9</f>
        <v>Módosítások összesen</v>
      </c>
      <c r="K9" s="1398" t="str">
        <f>'RM_1.1.sz.mell.'!K9</f>
        <v>….számú módosítás utáni előirányzat</v>
      </c>
    </row>
    <row r="10" spans="1:11" s="411" customFormat="1" ht="12" customHeight="1" thickBot="1" x14ac:dyDescent="0.25">
      <c r="A10" s="1190" t="s">
        <v>492</v>
      </c>
      <c r="B10" s="1191" t="s">
        <v>493</v>
      </c>
      <c r="C10" s="1235" t="str">
        <f>'RM_1.1.sz.mell.'!C10</f>
        <v>C</v>
      </c>
      <c r="D10" s="1235" t="str">
        <f>'RM_1.1.sz.mell.'!D10</f>
        <v>D</v>
      </c>
      <c r="E10" s="1235" t="str">
        <f>'RM_1.1.sz.mell.'!E10</f>
        <v>E</v>
      </c>
      <c r="F10" s="1235" t="str">
        <f>'RM_1.1.sz.mell.'!F10</f>
        <v>F</v>
      </c>
      <c r="G10" s="1235" t="str">
        <f>'RM_1.1.sz.mell.'!G10</f>
        <v>G</v>
      </c>
      <c r="H10" s="1235" t="str">
        <f>'RM_1.1.sz.mell.'!H10</f>
        <v>H</v>
      </c>
      <c r="I10" s="1235" t="str">
        <f>'RM_1.1.sz.mell.'!I10</f>
        <v>I</v>
      </c>
      <c r="J10" s="1235" t="str">
        <f>'RM_1.1.sz.mell.'!J10</f>
        <v>J=(D+…+I)</v>
      </c>
      <c r="K10" s="1257" t="s">
        <v>737</v>
      </c>
    </row>
    <row r="11" spans="1:11" s="412" customFormat="1" ht="12" customHeight="1" thickBot="1" x14ac:dyDescent="0.3">
      <c r="A11" s="1192" t="s">
        <v>18</v>
      </c>
      <c r="B11" s="1193" t="s">
        <v>251</v>
      </c>
      <c r="C11" s="395">
        <f>'RM_1.1.sz.mell.'!C11</f>
        <v>57122434</v>
      </c>
      <c r="D11" s="395">
        <f>'RM_1.1.sz.mell.'!D11</f>
        <v>3543319</v>
      </c>
      <c r="E11" s="395">
        <f>'RM_1.1.sz.mell.'!E11</f>
        <v>0</v>
      </c>
      <c r="F11" s="395">
        <f>'RM_1.1.sz.mell.'!F11</f>
        <v>0</v>
      </c>
      <c r="G11" s="395">
        <f>'RM_1.1.sz.mell.'!G11</f>
        <v>0</v>
      </c>
      <c r="H11" s="395">
        <f>'RM_1.1.sz.mell.'!H11</f>
        <v>0</v>
      </c>
      <c r="I11" s="395">
        <f>'RM_1.1.sz.mell.'!I11</f>
        <v>0</v>
      </c>
      <c r="J11" s="395">
        <f>'RM_1.1.sz.mell.'!J11</f>
        <v>3543319</v>
      </c>
      <c r="K11" s="263">
        <f>+K12+K13+K14+K15+K16+K17</f>
        <v>60665753</v>
      </c>
    </row>
    <row r="12" spans="1:11" s="412" customFormat="1" ht="12" customHeight="1" x14ac:dyDescent="0.25">
      <c r="A12" s="1194" t="s">
        <v>97</v>
      </c>
      <c r="B12" s="1195" t="s">
        <v>252</v>
      </c>
      <c r="C12" s="680">
        <f>'RM_1.1.sz.mell.'!C12</f>
        <v>9645910</v>
      </c>
      <c r="D12" s="680">
        <f>'RM_1.1.sz.mell.'!D12</f>
        <v>133771</v>
      </c>
      <c r="E12" s="680">
        <f>'RM_1.1.sz.mell.'!E12</f>
        <v>0</v>
      </c>
      <c r="F12" s="680">
        <f>'RM_1.1.sz.mell.'!F12</f>
        <v>0</v>
      </c>
      <c r="G12" s="680">
        <f>'RM_1.1.sz.mell.'!G12</f>
        <v>0</v>
      </c>
      <c r="H12" s="680">
        <f>'RM_1.1.sz.mell.'!H12</f>
        <v>0</v>
      </c>
      <c r="I12" s="680">
        <f>'RM_1.1.sz.mell.'!I12</f>
        <v>0</v>
      </c>
      <c r="J12" s="680">
        <f>'RM_1.1.sz.mell.'!J12</f>
        <v>133771</v>
      </c>
      <c r="K12" s="681">
        <f t="shared" ref="K12:K17" si="0">C12+J12</f>
        <v>9779681</v>
      </c>
    </row>
    <row r="13" spans="1:11" s="412" customFormat="1" ht="12" customHeight="1" x14ac:dyDescent="0.25">
      <c r="A13" s="1196" t="s">
        <v>98</v>
      </c>
      <c r="B13" s="1197" t="s">
        <v>253</v>
      </c>
      <c r="C13" s="680">
        <f>'RM_1.1.sz.mell.'!C13</f>
        <v>30141200</v>
      </c>
      <c r="D13" s="680">
        <f>'RM_1.1.sz.mell.'!D13</f>
        <v>98566</v>
      </c>
      <c r="E13" s="680">
        <f>'RM_1.1.sz.mell.'!E13</f>
        <v>0</v>
      </c>
      <c r="F13" s="680">
        <f>'RM_1.1.sz.mell.'!F13</f>
        <v>0</v>
      </c>
      <c r="G13" s="680">
        <f>'RM_1.1.sz.mell.'!G13</f>
        <v>0</v>
      </c>
      <c r="H13" s="680">
        <f>'RM_1.1.sz.mell.'!H13</f>
        <v>0</v>
      </c>
      <c r="I13" s="680">
        <f>'RM_1.1.sz.mell.'!I13</f>
        <v>0</v>
      </c>
      <c r="J13" s="680">
        <f>'RM_1.1.sz.mell.'!J13</f>
        <v>98566</v>
      </c>
      <c r="K13" s="681">
        <f t="shared" si="0"/>
        <v>30239766</v>
      </c>
    </row>
    <row r="14" spans="1:11" s="412" customFormat="1" ht="12" customHeight="1" x14ac:dyDescent="0.25">
      <c r="A14" s="1196" t="s">
        <v>99</v>
      </c>
      <c r="B14" s="1197" t="s">
        <v>254</v>
      </c>
      <c r="C14" s="680">
        <f>'RM_1.1.sz.mell.'!C14</f>
        <v>15535324</v>
      </c>
      <c r="D14" s="680">
        <f>'RM_1.1.sz.mell.'!D14</f>
        <v>1674918</v>
      </c>
      <c r="E14" s="680">
        <f>'RM_1.1.sz.mell.'!E14</f>
        <v>0</v>
      </c>
      <c r="F14" s="680">
        <f>'RM_1.1.sz.mell.'!F14</f>
        <v>0</v>
      </c>
      <c r="G14" s="680">
        <f>'RM_1.1.sz.mell.'!G14</f>
        <v>0</v>
      </c>
      <c r="H14" s="680">
        <f>'RM_1.1.sz.mell.'!H14</f>
        <v>0</v>
      </c>
      <c r="I14" s="680">
        <f>'RM_1.1.sz.mell.'!I14</f>
        <v>0</v>
      </c>
      <c r="J14" s="680">
        <f>'RM_1.1.sz.mell.'!J14</f>
        <v>1674918</v>
      </c>
      <c r="K14" s="681">
        <f t="shared" si="0"/>
        <v>17210242</v>
      </c>
    </row>
    <row r="15" spans="1:11" s="412" customFormat="1" ht="12" customHeight="1" x14ac:dyDescent="0.25">
      <c r="A15" s="1196" t="s">
        <v>100</v>
      </c>
      <c r="B15" s="1197" t="s">
        <v>255</v>
      </c>
      <c r="C15" s="680">
        <f>'RM_1.1.sz.mell.'!C15</f>
        <v>1800000</v>
      </c>
      <c r="D15" s="680">
        <f>'RM_1.1.sz.mell.'!D15</f>
        <v>244924</v>
      </c>
      <c r="E15" s="680">
        <f>'RM_1.1.sz.mell.'!E15</f>
        <v>0</v>
      </c>
      <c r="F15" s="680">
        <f>'RM_1.1.sz.mell.'!F15</f>
        <v>0</v>
      </c>
      <c r="G15" s="680">
        <f>'RM_1.1.sz.mell.'!G15</f>
        <v>0</v>
      </c>
      <c r="H15" s="680">
        <f>'RM_1.1.sz.mell.'!H15</f>
        <v>0</v>
      </c>
      <c r="I15" s="680">
        <f>'RM_1.1.sz.mell.'!I15</f>
        <v>0</v>
      </c>
      <c r="J15" s="680">
        <f>'RM_1.1.sz.mell.'!J15</f>
        <v>244924</v>
      </c>
      <c r="K15" s="681">
        <f t="shared" si="0"/>
        <v>2044924</v>
      </c>
    </row>
    <row r="16" spans="1:11" s="412" customFormat="1" ht="12" customHeight="1" x14ac:dyDescent="0.25">
      <c r="A16" s="1196" t="s">
        <v>147</v>
      </c>
      <c r="B16" s="1198" t="s">
        <v>431</v>
      </c>
      <c r="C16" s="680">
        <f>'RM_1.1.sz.mell.'!C16</f>
        <v>0</v>
      </c>
      <c r="D16" s="680">
        <f>'RM_1.1.sz.mell.'!D16</f>
        <v>1391140</v>
      </c>
      <c r="E16" s="680">
        <f>'RM_1.1.sz.mell.'!E16</f>
        <v>0</v>
      </c>
      <c r="F16" s="680">
        <f>'RM_1.1.sz.mell.'!F16</f>
        <v>0</v>
      </c>
      <c r="G16" s="680">
        <f>'RM_1.1.sz.mell.'!G16</f>
        <v>0</v>
      </c>
      <c r="H16" s="680">
        <f>'RM_1.1.sz.mell.'!H16</f>
        <v>0</v>
      </c>
      <c r="I16" s="680">
        <f>'RM_1.1.sz.mell.'!I16</f>
        <v>0</v>
      </c>
      <c r="J16" s="680">
        <f>'RM_1.1.sz.mell.'!J16</f>
        <v>1391140</v>
      </c>
      <c r="K16" s="681">
        <f t="shared" si="0"/>
        <v>1391140</v>
      </c>
    </row>
    <row r="17" spans="1:11" s="412" customFormat="1" ht="12" customHeight="1" thickBot="1" x14ac:dyDescent="0.3">
      <c r="A17" s="1199" t="s">
        <v>101</v>
      </c>
      <c r="B17" s="1200" t="s">
        <v>432</v>
      </c>
      <c r="C17" s="680">
        <f>'RM_1.1.sz.mell.'!C17</f>
        <v>0</v>
      </c>
      <c r="D17" s="680">
        <f>'RM_1.1.sz.mell.'!D17</f>
        <v>0</v>
      </c>
      <c r="E17" s="680">
        <f>'RM_1.1.sz.mell.'!E17</f>
        <v>0</v>
      </c>
      <c r="F17" s="680">
        <f>'RM_1.1.sz.mell.'!F17</f>
        <v>0</v>
      </c>
      <c r="G17" s="680">
        <f>'RM_1.1.sz.mell.'!G17</f>
        <v>0</v>
      </c>
      <c r="H17" s="680">
        <f>'RM_1.1.sz.mell.'!H17</f>
        <v>0</v>
      </c>
      <c r="I17" s="680">
        <f>'RM_1.1.sz.mell.'!I17</f>
        <v>0</v>
      </c>
      <c r="J17" s="680">
        <f>'RM_1.1.sz.mell.'!J17</f>
        <v>0</v>
      </c>
      <c r="K17" s="681">
        <f t="shared" si="0"/>
        <v>0</v>
      </c>
    </row>
    <row r="18" spans="1:11" s="412" customFormat="1" ht="12" customHeight="1" thickBot="1" x14ac:dyDescent="0.3">
      <c r="A18" s="1192" t="s">
        <v>19</v>
      </c>
      <c r="B18" s="1201" t="s">
        <v>256</v>
      </c>
      <c r="C18" s="395">
        <f>'RM_1.1.sz.mell.'!C18</f>
        <v>17839904</v>
      </c>
      <c r="D18" s="395">
        <f>'RM_1.1.sz.mell.'!D18</f>
        <v>5727135</v>
      </c>
      <c r="E18" s="395">
        <f>'RM_1.1.sz.mell.'!E18</f>
        <v>0</v>
      </c>
      <c r="F18" s="395">
        <f>'RM_1.1.sz.mell.'!F18</f>
        <v>0</v>
      </c>
      <c r="G18" s="395">
        <f>'RM_1.1.sz.mell.'!G18</f>
        <v>0</v>
      </c>
      <c r="H18" s="395">
        <f>'RM_1.1.sz.mell.'!H18</f>
        <v>0</v>
      </c>
      <c r="I18" s="395">
        <f>'RM_1.1.sz.mell.'!I18</f>
        <v>0</v>
      </c>
      <c r="J18" s="395">
        <f>'RM_1.1.sz.mell.'!J18</f>
        <v>5727135</v>
      </c>
      <c r="K18" s="263">
        <f>+K19+K20+K21+K22+K23</f>
        <v>23567039</v>
      </c>
    </row>
    <row r="19" spans="1:11" s="412" customFormat="1" ht="12" customHeight="1" x14ac:dyDescent="0.25">
      <c r="A19" s="1194" t="s">
        <v>103</v>
      </c>
      <c r="B19" s="1195" t="s">
        <v>257</v>
      </c>
      <c r="C19" s="680">
        <f>'RM_1.1.sz.mell.'!C19</f>
        <v>0</v>
      </c>
      <c r="D19" s="680">
        <f>'RM_1.1.sz.mell.'!D19</f>
        <v>0</v>
      </c>
      <c r="E19" s="680">
        <f>'RM_1.1.sz.mell.'!E19</f>
        <v>0</v>
      </c>
      <c r="F19" s="680">
        <f>'RM_1.1.sz.mell.'!F19</f>
        <v>0</v>
      </c>
      <c r="G19" s="680">
        <f>'RM_1.1.sz.mell.'!G19</f>
        <v>0</v>
      </c>
      <c r="H19" s="680">
        <f>'RM_1.1.sz.mell.'!H19</f>
        <v>0</v>
      </c>
      <c r="I19" s="680">
        <f>'RM_1.1.sz.mell.'!I19</f>
        <v>0</v>
      </c>
      <c r="J19" s="680">
        <f>'RM_1.1.sz.mell.'!J19</f>
        <v>0</v>
      </c>
      <c r="K19" s="681">
        <f t="shared" ref="K19:K24" si="1">C19+J19</f>
        <v>0</v>
      </c>
    </row>
    <row r="20" spans="1:11" s="412" customFormat="1" ht="12" customHeight="1" x14ac:dyDescent="0.25">
      <c r="A20" s="1196" t="s">
        <v>104</v>
      </c>
      <c r="B20" s="1197" t="s">
        <v>258</v>
      </c>
      <c r="C20" s="680">
        <f>'RM_1.1.sz.mell.'!C20</f>
        <v>0</v>
      </c>
      <c r="D20" s="680">
        <f>'RM_1.1.sz.mell.'!D20</f>
        <v>0</v>
      </c>
      <c r="E20" s="680">
        <f>'RM_1.1.sz.mell.'!E20</f>
        <v>0</v>
      </c>
      <c r="F20" s="680">
        <f>'RM_1.1.sz.mell.'!F20</f>
        <v>0</v>
      </c>
      <c r="G20" s="680">
        <f>'RM_1.1.sz.mell.'!G20</f>
        <v>0</v>
      </c>
      <c r="H20" s="680">
        <f>'RM_1.1.sz.mell.'!H20</f>
        <v>0</v>
      </c>
      <c r="I20" s="680">
        <f>'RM_1.1.sz.mell.'!I20</f>
        <v>0</v>
      </c>
      <c r="J20" s="680">
        <f>'RM_1.1.sz.mell.'!J20</f>
        <v>0</v>
      </c>
      <c r="K20" s="681">
        <f t="shared" si="1"/>
        <v>0</v>
      </c>
    </row>
    <row r="21" spans="1:11" s="412" customFormat="1" ht="12" customHeight="1" x14ac:dyDescent="0.25">
      <c r="A21" s="1196" t="s">
        <v>105</v>
      </c>
      <c r="B21" s="1197" t="s">
        <v>421</v>
      </c>
      <c r="C21" s="680">
        <f>'RM_1.1.sz.mell.'!C21</f>
        <v>0</v>
      </c>
      <c r="D21" s="680">
        <f>'RM_1.1.sz.mell.'!D21</f>
        <v>0</v>
      </c>
      <c r="E21" s="680">
        <f>'RM_1.1.sz.mell.'!E21</f>
        <v>0</v>
      </c>
      <c r="F21" s="680">
        <f>'RM_1.1.sz.mell.'!F21</f>
        <v>0</v>
      </c>
      <c r="G21" s="680">
        <f>'RM_1.1.sz.mell.'!G21</f>
        <v>0</v>
      </c>
      <c r="H21" s="680">
        <f>'RM_1.1.sz.mell.'!H21</f>
        <v>0</v>
      </c>
      <c r="I21" s="680">
        <f>'RM_1.1.sz.mell.'!I21</f>
        <v>0</v>
      </c>
      <c r="J21" s="680">
        <f>'RM_1.1.sz.mell.'!J21</f>
        <v>0</v>
      </c>
      <c r="K21" s="681">
        <f t="shared" si="1"/>
        <v>0</v>
      </c>
    </row>
    <row r="22" spans="1:11" s="412" customFormat="1" ht="12" customHeight="1" x14ac:dyDescent="0.25">
      <c r="A22" s="1196" t="s">
        <v>106</v>
      </c>
      <c r="B22" s="1197" t="s">
        <v>422</v>
      </c>
      <c r="C22" s="680">
        <f>'RM_1.1.sz.mell.'!C22</f>
        <v>0</v>
      </c>
      <c r="D22" s="680">
        <f>'RM_1.1.sz.mell.'!D22</f>
        <v>0</v>
      </c>
      <c r="E22" s="680">
        <f>'RM_1.1.sz.mell.'!E22</f>
        <v>0</v>
      </c>
      <c r="F22" s="680">
        <f>'RM_1.1.sz.mell.'!F22</f>
        <v>0</v>
      </c>
      <c r="G22" s="680">
        <f>'RM_1.1.sz.mell.'!G22</f>
        <v>0</v>
      </c>
      <c r="H22" s="680">
        <f>'RM_1.1.sz.mell.'!H22</f>
        <v>0</v>
      </c>
      <c r="I22" s="680">
        <f>'RM_1.1.sz.mell.'!I22</f>
        <v>0</v>
      </c>
      <c r="J22" s="680">
        <f>'RM_1.1.sz.mell.'!J22</f>
        <v>0</v>
      </c>
      <c r="K22" s="681">
        <f t="shared" si="1"/>
        <v>0</v>
      </c>
    </row>
    <row r="23" spans="1:11" s="412" customFormat="1" ht="12" customHeight="1" x14ac:dyDescent="0.25">
      <c r="A23" s="1196" t="s">
        <v>107</v>
      </c>
      <c r="B23" s="1197" t="s">
        <v>259</v>
      </c>
      <c r="C23" s="680">
        <f>'RM_1.1.sz.mell.'!C23</f>
        <v>17839904</v>
      </c>
      <c r="D23" s="680">
        <f>'RM_1.1.sz.mell.'!D23</f>
        <v>5727135</v>
      </c>
      <c r="E23" s="680">
        <f>'RM_1.1.sz.mell.'!E23</f>
        <v>0</v>
      </c>
      <c r="F23" s="680">
        <f>'RM_1.1.sz.mell.'!F23</f>
        <v>0</v>
      </c>
      <c r="G23" s="680">
        <f>'RM_1.1.sz.mell.'!G23</f>
        <v>0</v>
      </c>
      <c r="H23" s="680">
        <f>'RM_1.1.sz.mell.'!H23</f>
        <v>0</v>
      </c>
      <c r="I23" s="680">
        <f>'RM_1.1.sz.mell.'!I23</f>
        <v>0</v>
      </c>
      <c r="J23" s="680">
        <f>'RM_1.1.sz.mell.'!J23</f>
        <v>5727135</v>
      </c>
      <c r="K23" s="681">
        <f t="shared" si="1"/>
        <v>23567039</v>
      </c>
    </row>
    <row r="24" spans="1:11" s="412" customFormat="1" ht="12" customHeight="1" thickBot="1" x14ac:dyDescent="0.3">
      <c r="A24" s="1199" t="s">
        <v>116</v>
      </c>
      <c r="B24" s="1200" t="s">
        <v>260</v>
      </c>
      <c r="C24" s="680">
        <f>'RM_1.1.sz.mell.'!C24</f>
        <v>0</v>
      </c>
      <c r="D24" s="680">
        <f>'RM_1.1.sz.mell.'!D24</f>
        <v>0</v>
      </c>
      <c r="E24" s="680">
        <f>'RM_1.1.sz.mell.'!E24</f>
        <v>0</v>
      </c>
      <c r="F24" s="680">
        <f>'RM_1.1.sz.mell.'!F24</f>
        <v>0</v>
      </c>
      <c r="G24" s="680">
        <f>'RM_1.1.sz.mell.'!G24</f>
        <v>0</v>
      </c>
      <c r="H24" s="680">
        <f>'RM_1.1.sz.mell.'!H24</f>
        <v>0</v>
      </c>
      <c r="I24" s="680">
        <f>'RM_1.1.sz.mell.'!I24</f>
        <v>0</v>
      </c>
      <c r="J24" s="680">
        <f>'RM_1.1.sz.mell.'!J24</f>
        <v>0</v>
      </c>
      <c r="K24" s="681">
        <f t="shared" si="1"/>
        <v>0</v>
      </c>
    </row>
    <row r="25" spans="1:11" s="412" customFormat="1" ht="12" customHeight="1" thickBot="1" x14ac:dyDescent="0.3">
      <c r="A25" s="1192" t="s">
        <v>20</v>
      </c>
      <c r="B25" s="1193" t="s">
        <v>261</v>
      </c>
      <c r="C25" s="395">
        <f>'RM_1.1.sz.mell.'!C25</f>
        <v>58244872</v>
      </c>
      <c r="D25" s="395">
        <f>'RM_1.1.sz.mell.'!D25</f>
        <v>31592810</v>
      </c>
      <c r="E25" s="395">
        <f>'RM_1.1.sz.mell.'!E25</f>
        <v>0</v>
      </c>
      <c r="F25" s="395">
        <f>'RM_1.1.sz.mell.'!F25</f>
        <v>0</v>
      </c>
      <c r="G25" s="395">
        <f>'RM_1.1.sz.mell.'!G25</f>
        <v>0</v>
      </c>
      <c r="H25" s="395">
        <f>'RM_1.1.sz.mell.'!H25</f>
        <v>0</v>
      </c>
      <c r="I25" s="395">
        <f>'RM_1.1.sz.mell.'!I25</f>
        <v>0</v>
      </c>
      <c r="J25" s="395">
        <f>'RM_1.1.sz.mell.'!J25</f>
        <v>31592810</v>
      </c>
      <c r="K25" s="263">
        <f>+K26+K27+K28+K29+K30</f>
        <v>89837682</v>
      </c>
    </row>
    <row r="26" spans="1:11" s="412" customFormat="1" ht="12" customHeight="1" x14ac:dyDescent="0.25">
      <c r="A26" s="1194" t="s">
        <v>86</v>
      </c>
      <c r="B26" s="1195" t="s">
        <v>262</v>
      </c>
      <c r="C26" s="680">
        <f>'RM_1.1.sz.mell.'!C26</f>
        <v>0</v>
      </c>
      <c r="D26" s="680">
        <f>'RM_1.1.sz.mell.'!D26</f>
        <v>31592810</v>
      </c>
      <c r="E26" s="680">
        <f>'RM_1.1.sz.mell.'!E26</f>
        <v>0</v>
      </c>
      <c r="F26" s="680">
        <f>'RM_1.1.sz.mell.'!F26</f>
        <v>0</v>
      </c>
      <c r="G26" s="680">
        <f>'RM_1.1.sz.mell.'!G26</f>
        <v>0</v>
      </c>
      <c r="H26" s="680">
        <f>'RM_1.1.sz.mell.'!H26</f>
        <v>0</v>
      </c>
      <c r="I26" s="680">
        <f>'RM_1.1.sz.mell.'!I26</f>
        <v>0</v>
      </c>
      <c r="J26" s="680">
        <f>'RM_1.1.sz.mell.'!J26</f>
        <v>31592810</v>
      </c>
      <c r="K26" s="681">
        <f t="shared" ref="K26:K31" si="2">C26+J26</f>
        <v>31592810</v>
      </c>
    </row>
    <row r="27" spans="1:11" s="412" customFormat="1" ht="12" customHeight="1" x14ac:dyDescent="0.25">
      <c r="A27" s="1196" t="s">
        <v>87</v>
      </c>
      <c r="B27" s="1197" t="s">
        <v>263</v>
      </c>
      <c r="C27" s="680">
        <f>'RM_1.1.sz.mell.'!C27</f>
        <v>0</v>
      </c>
      <c r="D27" s="680">
        <f>'RM_1.1.sz.mell.'!D27</f>
        <v>0</v>
      </c>
      <c r="E27" s="680">
        <f>'RM_1.1.sz.mell.'!E27</f>
        <v>0</v>
      </c>
      <c r="F27" s="680">
        <f>'RM_1.1.sz.mell.'!F27</f>
        <v>0</v>
      </c>
      <c r="G27" s="680">
        <f>'RM_1.1.sz.mell.'!G27</f>
        <v>0</v>
      </c>
      <c r="H27" s="680">
        <f>'RM_1.1.sz.mell.'!H27</f>
        <v>0</v>
      </c>
      <c r="I27" s="680">
        <f>'RM_1.1.sz.mell.'!I27</f>
        <v>0</v>
      </c>
      <c r="J27" s="680">
        <f>'RM_1.1.sz.mell.'!J27</f>
        <v>0</v>
      </c>
      <c r="K27" s="681">
        <f t="shared" si="2"/>
        <v>0</v>
      </c>
    </row>
    <row r="28" spans="1:11" s="412" customFormat="1" ht="12" customHeight="1" x14ac:dyDescent="0.25">
      <c r="A28" s="1196" t="s">
        <v>88</v>
      </c>
      <c r="B28" s="1197" t="s">
        <v>423</v>
      </c>
      <c r="C28" s="680">
        <f>'RM_1.1.sz.mell.'!C28</f>
        <v>0</v>
      </c>
      <c r="D28" s="680">
        <f>'RM_1.1.sz.mell.'!D28</f>
        <v>0</v>
      </c>
      <c r="E28" s="680">
        <f>'RM_1.1.sz.mell.'!E28</f>
        <v>0</v>
      </c>
      <c r="F28" s="680">
        <f>'RM_1.1.sz.mell.'!F28</f>
        <v>0</v>
      </c>
      <c r="G28" s="680">
        <f>'RM_1.1.sz.mell.'!G28</f>
        <v>0</v>
      </c>
      <c r="H28" s="680">
        <f>'RM_1.1.sz.mell.'!H28</f>
        <v>0</v>
      </c>
      <c r="I28" s="680">
        <f>'RM_1.1.sz.mell.'!I28</f>
        <v>0</v>
      </c>
      <c r="J28" s="680">
        <f>'RM_1.1.sz.mell.'!J28</f>
        <v>0</v>
      </c>
      <c r="K28" s="681">
        <f t="shared" si="2"/>
        <v>0</v>
      </c>
    </row>
    <row r="29" spans="1:11" s="412" customFormat="1" ht="12" customHeight="1" x14ac:dyDescent="0.25">
      <c r="A29" s="1196" t="s">
        <v>89</v>
      </c>
      <c r="B29" s="1197" t="s">
        <v>424</v>
      </c>
      <c r="C29" s="680">
        <f>'RM_1.1.sz.mell.'!C29</f>
        <v>0</v>
      </c>
      <c r="D29" s="680">
        <f>'RM_1.1.sz.mell.'!D29</f>
        <v>0</v>
      </c>
      <c r="E29" s="680">
        <f>'RM_1.1.sz.mell.'!E29</f>
        <v>0</v>
      </c>
      <c r="F29" s="680">
        <f>'RM_1.1.sz.mell.'!F29</f>
        <v>0</v>
      </c>
      <c r="G29" s="680">
        <f>'RM_1.1.sz.mell.'!G29</f>
        <v>0</v>
      </c>
      <c r="H29" s="680">
        <f>'RM_1.1.sz.mell.'!H29</f>
        <v>0</v>
      </c>
      <c r="I29" s="680">
        <f>'RM_1.1.sz.mell.'!I29</f>
        <v>0</v>
      </c>
      <c r="J29" s="680">
        <f>'RM_1.1.sz.mell.'!J29</f>
        <v>0</v>
      </c>
      <c r="K29" s="681">
        <f t="shared" si="2"/>
        <v>0</v>
      </c>
    </row>
    <row r="30" spans="1:11" s="412" customFormat="1" ht="12" customHeight="1" x14ac:dyDescent="0.25">
      <c r="A30" s="1196" t="s">
        <v>170</v>
      </c>
      <c r="B30" s="1197" t="s">
        <v>264</v>
      </c>
      <c r="C30" s="680">
        <f>'RM_1.1.sz.mell.'!C30</f>
        <v>58244872</v>
      </c>
      <c r="D30" s="680">
        <f>'RM_1.1.sz.mell.'!D30</f>
        <v>0</v>
      </c>
      <c r="E30" s="680">
        <f>'RM_1.1.sz.mell.'!E30</f>
        <v>0</v>
      </c>
      <c r="F30" s="680">
        <f>'RM_1.1.sz.mell.'!F30</f>
        <v>0</v>
      </c>
      <c r="G30" s="680">
        <f>'RM_1.1.sz.mell.'!G30</f>
        <v>0</v>
      </c>
      <c r="H30" s="680">
        <f>'RM_1.1.sz.mell.'!H30</f>
        <v>0</v>
      </c>
      <c r="I30" s="680">
        <f>'RM_1.1.sz.mell.'!I30</f>
        <v>0</v>
      </c>
      <c r="J30" s="680">
        <f>'RM_1.1.sz.mell.'!J30</f>
        <v>0</v>
      </c>
      <c r="K30" s="681">
        <f t="shared" si="2"/>
        <v>58244872</v>
      </c>
    </row>
    <row r="31" spans="1:11" s="412" customFormat="1" ht="12" customHeight="1" thickBot="1" x14ac:dyDescent="0.3">
      <c r="A31" s="1199" t="s">
        <v>171</v>
      </c>
      <c r="B31" s="1202" t="s">
        <v>265</v>
      </c>
      <c r="C31" s="680">
        <f>'RM_1.1.sz.mell.'!C31</f>
        <v>58244872</v>
      </c>
      <c r="D31" s="680">
        <f>'RM_1.1.sz.mell.'!D31</f>
        <v>0</v>
      </c>
      <c r="E31" s="680">
        <f>'RM_1.1.sz.mell.'!E31</f>
        <v>0</v>
      </c>
      <c r="F31" s="680">
        <f>'RM_1.1.sz.mell.'!F31</f>
        <v>0</v>
      </c>
      <c r="G31" s="680">
        <f>'RM_1.1.sz.mell.'!G31</f>
        <v>0</v>
      </c>
      <c r="H31" s="680">
        <f>'RM_1.1.sz.mell.'!H31</f>
        <v>0</v>
      </c>
      <c r="I31" s="680">
        <f>'RM_1.1.sz.mell.'!I31</f>
        <v>0</v>
      </c>
      <c r="J31" s="680">
        <f>'RM_1.1.sz.mell.'!J31</f>
        <v>0</v>
      </c>
      <c r="K31" s="681">
        <f t="shared" si="2"/>
        <v>58244872</v>
      </c>
    </row>
    <row r="32" spans="1:11" s="412" customFormat="1" ht="12" customHeight="1" thickBot="1" x14ac:dyDescent="0.3">
      <c r="A32" s="1192" t="s">
        <v>172</v>
      </c>
      <c r="B32" s="1193" t="s">
        <v>559</v>
      </c>
      <c r="C32" s="402">
        <f>'RM_1.1.sz.mell.'!C32</f>
        <v>6675000</v>
      </c>
      <c r="D32" s="402">
        <f>'RM_1.1.sz.mell.'!D32</f>
        <v>805561</v>
      </c>
      <c r="E32" s="402">
        <f>'RM_1.1.sz.mell.'!E32</f>
        <v>0</v>
      </c>
      <c r="F32" s="402">
        <f>'RM_1.1.sz.mell.'!F32</f>
        <v>0</v>
      </c>
      <c r="G32" s="402">
        <f>'RM_1.1.sz.mell.'!G32</f>
        <v>0</v>
      </c>
      <c r="H32" s="402">
        <f>'RM_1.1.sz.mell.'!H32</f>
        <v>0</v>
      </c>
      <c r="I32" s="402">
        <f>'RM_1.1.sz.mell.'!I32</f>
        <v>0</v>
      </c>
      <c r="J32" s="402">
        <f>'RM_1.1.sz.mell.'!J32</f>
        <v>805561</v>
      </c>
      <c r="K32" s="444">
        <f>+K33+K34+K35+K36+K37+K38+K39</f>
        <v>7480561</v>
      </c>
    </row>
    <row r="33" spans="1:11" s="412" customFormat="1" ht="12" customHeight="1" x14ac:dyDescent="0.25">
      <c r="A33" s="1194" t="s">
        <v>267</v>
      </c>
      <c r="B33" s="1195" t="s">
        <v>554</v>
      </c>
      <c r="C33" s="680">
        <f>'RM_1.1.sz.mell.'!C33</f>
        <v>1500000</v>
      </c>
      <c r="D33" s="680">
        <f>'RM_1.1.sz.mell.'!D33</f>
        <v>30031</v>
      </c>
      <c r="E33" s="680">
        <f>'RM_1.1.sz.mell.'!E33</f>
        <v>0</v>
      </c>
      <c r="F33" s="680">
        <f>'RM_1.1.sz.mell.'!F33</f>
        <v>0</v>
      </c>
      <c r="G33" s="680">
        <f>'RM_1.1.sz.mell.'!G33</f>
        <v>0</v>
      </c>
      <c r="H33" s="680">
        <f>'RM_1.1.sz.mell.'!H33</f>
        <v>0</v>
      </c>
      <c r="I33" s="680">
        <f>'RM_1.1.sz.mell.'!I33</f>
        <v>0</v>
      </c>
      <c r="J33" s="680">
        <f>'RM_1.1.sz.mell.'!J33</f>
        <v>30031</v>
      </c>
      <c r="K33" s="681">
        <f t="shared" ref="K33:K39" si="3">C33+J33</f>
        <v>1530031</v>
      </c>
    </row>
    <row r="34" spans="1:11" s="412" customFormat="1" ht="12" customHeight="1" x14ac:dyDescent="0.25">
      <c r="A34" s="1196" t="s">
        <v>268</v>
      </c>
      <c r="B34" s="1197" t="s">
        <v>555</v>
      </c>
      <c r="C34" s="680">
        <f>'RM_1.1.sz.mell.'!C34</f>
        <v>0</v>
      </c>
      <c r="D34" s="680">
        <f>'RM_1.1.sz.mell.'!D34</f>
        <v>0</v>
      </c>
      <c r="E34" s="680">
        <f>'RM_1.1.sz.mell.'!E34</f>
        <v>0</v>
      </c>
      <c r="F34" s="680">
        <f>'RM_1.1.sz.mell.'!F34</f>
        <v>0</v>
      </c>
      <c r="G34" s="680">
        <f>'RM_1.1.sz.mell.'!G34</f>
        <v>0</v>
      </c>
      <c r="H34" s="680">
        <f>'RM_1.1.sz.mell.'!H34</f>
        <v>0</v>
      </c>
      <c r="I34" s="680">
        <f>'RM_1.1.sz.mell.'!I34</f>
        <v>0</v>
      </c>
      <c r="J34" s="680">
        <f>'RM_1.1.sz.mell.'!J34</f>
        <v>0</v>
      </c>
      <c r="K34" s="681">
        <f t="shared" si="3"/>
        <v>0</v>
      </c>
    </row>
    <row r="35" spans="1:11" s="412" customFormat="1" ht="12" customHeight="1" x14ac:dyDescent="0.25">
      <c r="A35" s="1196" t="s">
        <v>269</v>
      </c>
      <c r="B35" s="1197" t="s">
        <v>556</v>
      </c>
      <c r="C35" s="680">
        <f>'RM_1.1.sz.mell.'!C35</f>
        <v>0</v>
      </c>
      <c r="D35" s="680">
        <f>'RM_1.1.sz.mell.'!D35</f>
        <v>0</v>
      </c>
      <c r="E35" s="680">
        <f>'RM_1.1.sz.mell.'!E35</f>
        <v>0</v>
      </c>
      <c r="F35" s="680">
        <f>'RM_1.1.sz.mell.'!F35</f>
        <v>0</v>
      </c>
      <c r="G35" s="680">
        <f>'RM_1.1.sz.mell.'!G35</f>
        <v>0</v>
      </c>
      <c r="H35" s="680">
        <f>'RM_1.1.sz.mell.'!H35</f>
        <v>0</v>
      </c>
      <c r="I35" s="680">
        <f>'RM_1.1.sz.mell.'!I35</f>
        <v>0</v>
      </c>
      <c r="J35" s="680">
        <f>'RM_1.1.sz.mell.'!J35</f>
        <v>0</v>
      </c>
      <c r="K35" s="681">
        <f t="shared" si="3"/>
        <v>0</v>
      </c>
    </row>
    <row r="36" spans="1:11" s="412" customFormat="1" ht="12" customHeight="1" x14ac:dyDescent="0.25">
      <c r="A36" s="1196" t="s">
        <v>270</v>
      </c>
      <c r="B36" s="1197" t="s">
        <v>557</v>
      </c>
      <c r="C36" s="680">
        <f>'RM_1.1.sz.mell.'!C36</f>
        <v>0</v>
      </c>
      <c r="D36" s="680">
        <f>'RM_1.1.sz.mell.'!D36</f>
        <v>0</v>
      </c>
      <c r="E36" s="680">
        <f>'RM_1.1.sz.mell.'!E36</f>
        <v>0</v>
      </c>
      <c r="F36" s="680">
        <f>'RM_1.1.sz.mell.'!F36</f>
        <v>0</v>
      </c>
      <c r="G36" s="680">
        <f>'RM_1.1.sz.mell.'!G36</f>
        <v>0</v>
      </c>
      <c r="H36" s="680">
        <f>'RM_1.1.sz.mell.'!H36</f>
        <v>0</v>
      </c>
      <c r="I36" s="680">
        <f>'RM_1.1.sz.mell.'!I36</f>
        <v>0</v>
      </c>
      <c r="J36" s="680">
        <f>'RM_1.1.sz.mell.'!J36</f>
        <v>0</v>
      </c>
      <c r="K36" s="681">
        <f t="shared" si="3"/>
        <v>0</v>
      </c>
    </row>
    <row r="37" spans="1:11" s="412" customFormat="1" ht="12" customHeight="1" x14ac:dyDescent="0.25">
      <c r="A37" s="1196" t="s">
        <v>551</v>
      </c>
      <c r="B37" s="1197" t="s">
        <v>271</v>
      </c>
      <c r="C37" s="680">
        <f>'RM_1.1.sz.mell.'!C37</f>
        <v>5175000</v>
      </c>
      <c r="D37" s="680">
        <f>'RM_1.1.sz.mell.'!D37</f>
        <v>459763</v>
      </c>
      <c r="E37" s="680">
        <f>'RM_1.1.sz.mell.'!E37</f>
        <v>0</v>
      </c>
      <c r="F37" s="680">
        <f>'RM_1.1.sz.mell.'!F37</f>
        <v>0</v>
      </c>
      <c r="G37" s="680">
        <f>'RM_1.1.sz.mell.'!G37</f>
        <v>0</v>
      </c>
      <c r="H37" s="680">
        <f>'RM_1.1.sz.mell.'!H37</f>
        <v>0</v>
      </c>
      <c r="I37" s="680">
        <f>'RM_1.1.sz.mell.'!I37</f>
        <v>0</v>
      </c>
      <c r="J37" s="680">
        <f>'RM_1.1.sz.mell.'!J37</f>
        <v>459763</v>
      </c>
      <c r="K37" s="681">
        <f t="shared" si="3"/>
        <v>5634763</v>
      </c>
    </row>
    <row r="38" spans="1:11" s="412" customFormat="1" ht="12" customHeight="1" x14ac:dyDescent="0.25">
      <c r="A38" s="1196" t="s">
        <v>552</v>
      </c>
      <c r="B38" s="1197" t="s">
        <v>272</v>
      </c>
      <c r="C38" s="680">
        <f>'RM_1.1.sz.mell.'!C38</f>
        <v>0</v>
      </c>
      <c r="D38" s="680">
        <f>'RM_1.1.sz.mell.'!D38</f>
        <v>0</v>
      </c>
      <c r="E38" s="680">
        <f>'RM_1.1.sz.mell.'!E38</f>
        <v>0</v>
      </c>
      <c r="F38" s="680">
        <f>'RM_1.1.sz.mell.'!F38</f>
        <v>0</v>
      </c>
      <c r="G38" s="680">
        <f>'RM_1.1.sz.mell.'!G38</f>
        <v>0</v>
      </c>
      <c r="H38" s="680">
        <f>'RM_1.1.sz.mell.'!H38</f>
        <v>0</v>
      </c>
      <c r="I38" s="680">
        <f>'RM_1.1.sz.mell.'!I38</f>
        <v>0</v>
      </c>
      <c r="J38" s="680">
        <f>'RM_1.1.sz.mell.'!J38</f>
        <v>0</v>
      </c>
      <c r="K38" s="681">
        <f t="shared" si="3"/>
        <v>0</v>
      </c>
    </row>
    <row r="39" spans="1:11" s="412" customFormat="1" ht="12" customHeight="1" thickBot="1" x14ac:dyDescent="0.3">
      <c r="A39" s="1199" t="s">
        <v>553</v>
      </c>
      <c r="B39" s="1202" t="s">
        <v>273</v>
      </c>
      <c r="C39" s="680">
        <f>'RM_1.1.sz.mell.'!C39</f>
        <v>0</v>
      </c>
      <c r="D39" s="680">
        <f>'RM_1.1.sz.mell.'!D39</f>
        <v>315767</v>
      </c>
      <c r="E39" s="680">
        <f>'RM_1.1.sz.mell.'!E39</f>
        <v>0</v>
      </c>
      <c r="F39" s="680">
        <f>'RM_1.1.sz.mell.'!F39</f>
        <v>0</v>
      </c>
      <c r="G39" s="680">
        <f>'RM_1.1.sz.mell.'!G39</f>
        <v>0</v>
      </c>
      <c r="H39" s="680">
        <f>'RM_1.1.sz.mell.'!H39</f>
        <v>0</v>
      </c>
      <c r="I39" s="680">
        <f>'RM_1.1.sz.mell.'!I39</f>
        <v>0</v>
      </c>
      <c r="J39" s="680">
        <f>'RM_1.1.sz.mell.'!J39</f>
        <v>315767</v>
      </c>
      <c r="K39" s="681">
        <f t="shared" si="3"/>
        <v>315767</v>
      </c>
    </row>
    <row r="40" spans="1:11" s="412" customFormat="1" ht="12" customHeight="1" thickBot="1" x14ac:dyDescent="0.3">
      <c r="A40" s="1192" t="s">
        <v>22</v>
      </c>
      <c r="B40" s="1193" t="s">
        <v>433</v>
      </c>
      <c r="C40" s="395">
        <f>'RM_1.1.sz.mell.'!C40</f>
        <v>17070920</v>
      </c>
      <c r="D40" s="395">
        <f>'RM_1.1.sz.mell.'!D40</f>
        <v>13332286</v>
      </c>
      <c r="E40" s="395">
        <f>'RM_1.1.sz.mell.'!E40</f>
        <v>0</v>
      </c>
      <c r="F40" s="395">
        <f>'RM_1.1.sz.mell.'!F40</f>
        <v>0</v>
      </c>
      <c r="G40" s="395">
        <f>'RM_1.1.sz.mell.'!G40</f>
        <v>0</v>
      </c>
      <c r="H40" s="395">
        <f>'RM_1.1.sz.mell.'!H40</f>
        <v>0</v>
      </c>
      <c r="I40" s="395">
        <f>'RM_1.1.sz.mell.'!I40</f>
        <v>0</v>
      </c>
      <c r="J40" s="395">
        <f>'RM_1.1.sz.mell.'!J40</f>
        <v>13332286</v>
      </c>
      <c r="K40" s="263">
        <f>SUM(K41:K51)</f>
        <v>30403206</v>
      </c>
    </row>
    <row r="41" spans="1:11" s="412" customFormat="1" ht="12" customHeight="1" x14ac:dyDescent="0.25">
      <c r="A41" s="1194" t="s">
        <v>90</v>
      </c>
      <c r="B41" s="1195" t="s">
        <v>276</v>
      </c>
      <c r="C41" s="680">
        <f>'RM_1.1.sz.mell.'!C41</f>
        <v>0</v>
      </c>
      <c r="D41" s="680">
        <f>'RM_1.1.sz.mell.'!D41</f>
        <v>56832</v>
      </c>
      <c r="E41" s="680">
        <f>'RM_1.1.sz.mell.'!E41</f>
        <v>0</v>
      </c>
      <c r="F41" s="680">
        <f>'RM_1.1.sz.mell.'!F41</f>
        <v>0</v>
      </c>
      <c r="G41" s="680">
        <f>'RM_1.1.sz.mell.'!G41</f>
        <v>0</v>
      </c>
      <c r="H41" s="680">
        <f>'RM_1.1.sz.mell.'!H41</f>
        <v>0</v>
      </c>
      <c r="I41" s="680">
        <f>'RM_1.1.sz.mell.'!I41</f>
        <v>0</v>
      </c>
      <c r="J41" s="680">
        <f>'RM_1.1.sz.mell.'!J41</f>
        <v>56832</v>
      </c>
      <c r="K41" s="681">
        <f t="shared" ref="K41:K51" si="4">C41+J41</f>
        <v>56832</v>
      </c>
    </row>
    <row r="42" spans="1:11" s="412" customFormat="1" ht="12" customHeight="1" x14ac:dyDescent="0.25">
      <c r="A42" s="1196" t="s">
        <v>91</v>
      </c>
      <c r="B42" s="1197" t="s">
        <v>277</v>
      </c>
      <c r="C42" s="680">
        <f>'RM_1.1.sz.mell.'!C42</f>
        <v>3847900</v>
      </c>
      <c r="D42" s="680">
        <f>'RM_1.1.sz.mell.'!D42</f>
        <v>12461134</v>
      </c>
      <c r="E42" s="680">
        <f>'RM_1.1.sz.mell.'!E42</f>
        <v>0</v>
      </c>
      <c r="F42" s="680">
        <f>'RM_1.1.sz.mell.'!F42</f>
        <v>0</v>
      </c>
      <c r="G42" s="680">
        <f>'RM_1.1.sz.mell.'!G42</f>
        <v>0</v>
      </c>
      <c r="H42" s="680">
        <f>'RM_1.1.sz.mell.'!H42</f>
        <v>0</v>
      </c>
      <c r="I42" s="680">
        <f>'RM_1.1.sz.mell.'!I42</f>
        <v>0</v>
      </c>
      <c r="J42" s="680">
        <f>'RM_1.1.sz.mell.'!J42</f>
        <v>12461134</v>
      </c>
      <c r="K42" s="681">
        <f t="shared" si="4"/>
        <v>16309034</v>
      </c>
    </row>
    <row r="43" spans="1:11" s="412" customFormat="1" ht="12" customHeight="1" x14ac:dyDescent="0.25">
      <c r="A43" s="1196" t="s">
        <v>92</v>
      </c>
      <c r="B43" s="1197" t="s">
        <v>278</v>
      </c>
      <c r="C43" s="680">
        <f>'RM_1.1.sz.mell.'!C43</f>
        <v>3390000</v>
      </c>
      <c r="D43" s="680">
        <f>'RM_1.1.sz.mell.'!D43</f>
        <v>-834959</v>
      </c>
      <c r="E43" s="680">
        <f>'RM_1.1.sz.mell.'!E43</f>
        <v>0</v>
      </c>
      <c r="F43" s="680">
        <f>'RM_1.1.sz.mell.'!F43</f>
        <v>0</v>
      </c>
      <c r="G43" s="680">
        <f>'RM_1.1.sz.mell.'!G43</f>
        <v>0</v>
      </c>
      <c r="H43" s="680">
        <f>'RM_1.1.sz.mell.'!H43</f>
        <v>0</v>
      </c>
      <c r="I43" s="680">
        <f>'RM_1.1.sz.mell.'!I43</f>
        <v>0</v>
      </c>
      <c r="J43" s="680">
        <f>'RM_1.1.sz.mell.'!J43</f>
        <v>-834959</v>
      </c>
      <c r="K43" s="681">
        <f t="shared" si="4"/>
        <v>2555041</v>
      </c>
    </row>
    <row r="44" spans="1:11" s="412" customFormat="1" ht="12" customHeight="1" x14ac:dyDescent="0.25">
      <c r="A44" s="1196" t="s">
        <v>174</v>
      </c>
      <c r="B44" s="1197" t="s">
        <v>279</v>
      </c>
      <c r="C44" s="680">
        <f>'RM_1.1.sz.mell.'!C44</f>
        <v>0</v>
      </c>
      <c r="D44" s="680">
        <f>'RM_1.1.sz.mell.'!D44</f>
        <v>0</v>
      </c>
      <c r="E44" s="680">
        <f>'RM_1.1.sz.mell.'!E44</f>
        <v>0</v>
      </c>
      <c r="F44" s="680">
        <f>'RM_1.1.sz.mell.'!F44</f>
        <v>0</v>
      </c>
      <c r="G44" s="680">
        <f>'RM_1.1.sz.mell.'!G44</f>
        <v>0</v>
      </c>
      <c r="H44" s="680">
        <f>'RM_1.1.sz.mell.'!H44</f>
        <v>0</v>
      </c>
      <c r="I44" s="680">
        <f>'RM_1.1.sz.mell.'!I44</f>
        <v>0</v>
      </c>
      <c r="J44" s="680">
        <f>'RM_1.1.sz.mell.'!J44</f>
        <v>0</v>
      </c>
      <c r="K44" s="681">
        <f t="shared" si="4"/>
        <v>0</v>
      </c>
    </row>
    <row r="45" spans="1:11" s="412" customFormat="1" ht="12" customHeight="1" x14ac:dyDescent="0.25">
      <c r="A45" s="1196" t="s">
        <v>175</v>
      </c>
      <c r="B45" s="1197" t="s">
        <v>280</v>
      </c>
      <c r="C45" s="680">
        <f>'RM_1.1.sz.mell.'!C45</f>
        <v>6506544</v>
      </c>
      <c r="D45" s="680">
        <f>'RM_1.1.sz.mell.'!D45</f>
        <v>0</v>
      </c>
      <c r="E45" s="680">
        <f>'RM_1.1.sz.mell.'!E45</f>
        <v>0</v>
      </c>
      <c r="F45" s="680">
        <f>'RM_1.1.sz.mell.'!F45</f>
        <v>0</v>
      </c>
      <c r="G45" s="680">
        <f>'RM_1.1.sz.mell.'!G45</f>
        <v>0</v>
      </c>
      <c r="H45" s="680">
        <f>'RM_1.1.sz.mell.'!H45</f>
        <v>0</v>
      </c>
      <c r="I45" s="680">
        <f>'RM_1.1.sz.mell.'!I45</f>
        <v>0</v>
      </c>
      <c r="J45" s="680">
        <f>'RM_1.1.sz.mell.'!J45</f>
        <v>0</v>
      </c>
      <c r="K45" s="681">
        <f t="shared" si="4"/>
        <v>6506544</v>
      </c>
    </row>
    <row r="46" spans="1:11" s="412" customFormat="1" ht="12" customHeight="1" x14ac:dyDescent="0.25">
      <c r="A46" s="1196" t="s">
        <v>176</v>
      </c>
      <c r="B46" s="1197" t="s">
        <v>281</v>
      </c>
      <c r="C46" s="680">
        <f>'RM_1.1.sz.mell.'!C46</f>
        <v>3326476</v>
      </c>
      <c r="D46" s="680">
        <f>'RM_1.1.sz.mell.'!D46</f>
        <v>1120050</v>
      </c>
      <c r="E46" s="680">
        <f>'RM_1.1.sz.mell.'!E46</f>
        <v>0</v>
      </c>
      <c r="F46" s="680">
        <f>'RM_1.1.sz.mell.'!F46</f>
        <v>0</v>
      </c>
      <c r="G46" s="680">
        <f>'RM_1.1.sz.mell.'!G46</f>
        <v>0</v>
      </c>
      <c r="H46" s="680">
        <f>'RM_1.1.sz.mell.'!H46</f>
        <v>0</v>
      </c>
      <c r="I46" s="680">
        <f>'RM_1.1.sz.mell.'!I46</f>
        <v>0</v>
      </c>
      <c r="J46" s="680">
        <f>'RM_1.1.sz.mell.'!J46</f>
        <v>1120050</v>
      </c>
      <c r="K46" s="681">
        <f t="shared" si="4"/>
        <v>4446526</v>
      </c>
    </row>
    <row r="47" spans="1:11" s="412" customFormat="1" ht="12" customHeight="1" x14ac:dyDescent="0.25">
      <c r="A47" s="1196" t="s">
        <v>177</v>
      </c>
      <c r="B47" s="1197" t="s">
        <v>282</v>
      </c>
      <c r="C47" s="680">
        <f>'RM_1.1.sz.mell.'!C47</f>
        <v>0</v>
      </c>
      <c r="D47" s="680">
        <f>'RM_1.1.sz.mell.'!D47</f>
        <v>44000</v>
      </c>
      <c r="E47" s="680">
        <f>'RM_1.1.sz.mell.'!E47</f>
        <v>0</v>
      </c>
      <c r="F47" s="680">
        <f>'RM_1.1.sz.mell.'!F47</f>
        <v>0</v>
      </c>
      <c r="G47" s="680">
        <f>'RM_1.1.sz.mell.'!G47</f>
        <v>0</v>
      </c>
      <c r="H47" s="680">
        <f>'RM_1.1.sz.mell.'!H47</f>
        <v>0</v>
      </c>
      <c r="I47" s="680">
        <f>'RM_1.1.sz.mell.'!I47</f>
        <v>0</v>
      </c>
      <c r="J47" s="680">
        <f>'RM_1.1.sz.mell.'!J47</f>
        <v>44000</v>
      </c>
      <c r="K47" s="681">
        <f t="shared" si="4"/>
        <v>44000</v>
      </c>
    </row>
    <row r="48" spans="1:11" s="412" customFormat="1" ht="12" customHeight="1" x14ac:dyDescent="0.25">
      <c r="A48" s="1196" t="s">
        <v>178</v>
      </c>
      <c r="B48" s="1197" t="s">
        <v>558</v>
      </c>
      <c r="C48" s="680">
        <f>'RM_1.1.sz.mell.'!C48</f>
        <v>0</v>
      </c>
      <c r="D48" s="680">
        <f>'RM_1.1.sz.mell.'!D48</f>
        <v>124</v>
      </c>
      <c r="E48" s="680">
        <f>'RM_1.1.sz.mell.'!E48</f>
        <v>0</v>
      </c>
      <c r="F48" s="680">
        <f>'RM_1.1.sz.mell.'!F48</f>
        <v>0</v>
      </c>
      <c r="G48" s="680">
        <f>'RM_1.1.sz.mell.'!G48</f>
        <v>0</v>
      </c>
      <c r="H48" s="680">
        <f>'RM_1.1.sz.mell.'!H48</f>
        <v>0</v>
      </c>
      <c r="I48" s="680">
        <f>'RM_1.1.sz.mell.'!I48</f>
        <v>0</v>
      </c>
      <c r="J48" s="680">
        <f>'RM_1.1.sz.mell.'!J48</f>
        <v>124</v>
      </c>
      <c r="K48" s="681">
        <f t="shared" si="4"/>
        <v>124</v>
      </c>
    </row>
    <row r="49" spans="1:11" s="412" customFormat="1" ht="12" customHeight="1" x14ac:dyDescent="0.25">
      <c r="A49" s="1196" t="s">
        <v>274</v>
      </c>
      <c r="B49" s="1197" t="s">
        <v>284</v>
      </c>
      <c r="C49" s="680">
        <f>'RM_1.1.sz.mell.'!C49</f>
        <v>0</v>
      </c>
      <c r="D49" s="680">
        <f>'RM_1.1.sz.mell.'!D49</f>
        <v>0</v>
      </c>
      <c r="E49" s="680">
        <f>'RM_1.1.sz.mell.'!E49</f>
        <v>0</v>
      </c>
      <c r="F49" s="680">
        <f>'RM_1.1.sz.mell.'!F49</f>
        <v>0</v>
      </c>
      <c r="G49" s="680">
        <f>'RM_1.1.sz.mell.'!G49</f>
        <v>0</v>
      </c>
      <c r="H49" s="680">
        <f>'RM_1.1.sz.mell.'!H49</f>
        <v>0</v>
      </c>
      <c r="I49" s="680">
        <f>'RM_1.1.sz.mell.'!I49</f>
        <v>0</v>
      </c>
      <c r="J49" s="680">
        <f>'RM_1.1.sz.mell.'!J49</f>
        <v>0</v>
      </c>
      <c r="K49" s="681">
        <f t="shared" si="4"/>
        <v>0</v>
      </c>
    </row>
    <row r="50" spans="1:11" s="412" customFormat="1" ht="12" customHeight="1" x14ac:dyDescent="0.25">
      <c r="A50" s="1199" t="s">
        <v>275</v>
      </c>
      <c r="B50" s="1202" t="s">
        <v>435</v>
      </c>
      <c r="C50" s="680">
        <f>'RM_1.1.sz.mell.'!C50</f>
        <v>0</v>
      </c>
      <c r="D50" s="680">
        <f>'RM_1.1.sz.mell.'!D50</f>
        <v>0</v>
      </c>
      <c r="E50" s="680">
        <f>'RM_1.1.sz.mell.'!E50</f>
        <v>0</v>
      </c>
      <c r="F50" s="680">
        <f>'RM_1.1.sz.mell.'!F50</f>
        <v>0</v>
      </c>
      <c r="G50" s="680">
        <f>'RM_1.1.sz.mell.'!G50</f>
        <v>0</v>
      </c>
      <c r="H50" s="680">
        <f>'RM_1.1.sz.mell.'!H50</f>
        <v>0</v>
      </c>
      <c r="I50" s="680">
        <f>'RM_1.1.sz.mell.'!I50</f>
        <v>0</v>
      </c>
      <c r="J50" s="680">
        <f>'RM_1.1.sz.mell.'!J50</f>
        <v>0</v>
      </c>
      <c r="K50" s="681">
        <f t="shared" si="4"/>
        <v>0</v>
      </c>
    </row>
    <row r="51" spans="1:11" s="412" customFormat="1" ht="12" customHeight="1" thickBot="1" x14ac:dyDescent="0.3">
      <c r="A51" s="1203" t="s">
        <v>434</v>
      </c>
      <c r="B51" s="1204" t="s">
        <v>285</v>
      </c>
      <c r="C51" s="702">
        <f>'RM_1.1.sz.mell.'!C51</f>
        <v>0</v>
      </c>
      <c r="D51" s="702">
        <f>'RM_1.1.sz.mell.'!D51</f>
        <v>485105</v>
      </c>
      <c r="E51" s="702">
        <f>'RM_1.1.sz.mell.'!E51</f>
        <v>0</v>
      </c>
      <c r="F51" s="702">
        <f>'RM_1.1.sz.mell.'!F51</f>
        <v>0</v>
      </c>
      <c r="G51" s="702">
        <f>'RM_1.1.sz.mell.'!G51</f>
        <v>0</v>
      </c>
      <c r="H51" s="702">
        <f>'RM_1.1.sz.mell.'!H51</f>
        <v>0</v>
      </c>
      <c r="I51" s="702">
        <f>'RM_1.1.sz.mell.'!I51</f>
        <v>0</v>
      </c>
      <c r="J51" s="702">
        <f>'RM_1.1.sz.mell.'!J51</f>
        <v>485105</v>
      </c>
      <c r="K51" s="689">
        <f t="shared" si="4"/>
        <v>485105</v>
      </c>
    </row>
    <row r="52" spans="1:11" s="412" customFormat="1" ht="12" customHeight="1" thickBot="1" x14ac:dyDescent="0.3">
      <c r="A52" s="1192" t="s">
        <v>23</v>
      </c>
      <c r="B52" s="1193" t="s">
        <v>286</v>
      </c>
      <c r="C52" s="395">
        <f>'RM_1.1.sz.mell.'!C52</f>
        <v>0</v>
      </c>
      <c r="D52" s="395">
        <f>'RM_1.1.sz.mell.'!D52</f>
        <v>6000000</v>
      </c>
      <c r="E52" s="395">
        <f>'RM_1.1.sz.mell.'!E52</f>
        <v>0</v>
      </c>
      <c r="F52" s="395">
        <f>'RM_1.1.sz.mell.'!F52</f>
        <v>0</v>
      </c>
      <c r="G52" s="395">
        <f>'RM_1.1.sz.mell.'!G52</f>
        <v>0</v>
      </c>
      <c r="H52" s="395">
        <f>'RM_1.1.sz.mell.'!H52</f>
        <v>0</v>
      </c>
      <c r="I52" s="395">
        <f>'RM_1.1.sz.mell.'!I52</f>
        <v>0</v>
      </c>
      <c r="J52" s="395">
        <f>'RM_1.1.sz.mell.'!J52</f>
        <v>6000000</v>
      </c>
      <c r="K52" s="263">
        <f>SUM(K53:K57)</f>
        <v>6000000</v>
      </c>
    </row>
    <row r="53" spans="1:11" s="412" customFormat="1" ht="12" customHeight="1" x14ac:dyDescent="0.25">
      <c r="A53" s="1194" t="s">
        <v>93</v>
      </c>
      <c r="B53" s="1195" t="s">
        <v>290</v>
      </c>
      <c r="C53" s="684">
        <f>'RM_1.1.sz.mell.'!C53</f>
        <v>0</v>
      </c>
      <c r="D53" s="684">
        <f>'RM_1.1.sz.mell.'!D53</f>
        <v>0</v>
      </c>
      <c r="E53" s="684">
        <f>'RM_1.1.sz.mell.'!E53</f>
        <v>0</v>
      </c>
      <c r="F53" s="684">
        <f>'RM_1.1.sz.mell.'!F53</f>
        <v>0</v>
      </c>
      <c r="G53" s="684">
        <f>'RM_1.1.sz.mell.'!G53</f>
        <v>0</v>
      </c>
      <c r="H53" s="684">
        <f>'RM_1.1.sz.mell.'!H53</f>
        <v>0</v>
      </c>
      <c r="I53" s="684">
        <f>'RM_1.1.sz.mell.'!I53</f>
        <v>0</v>
      </c>
      <c r="J53" s="684">
        <f>'RM_1.1.sz.mell.'!J53</f>
        <v>0</v>
      </c>
      <c r="K53" s="690">
        <f>C53+J53</f>
        <v>0</v>
      </c>
    </row>
    <row r="54" spans="1:11" s="412" customFormat="1" ht="12" customHeight="1" x14ac:dyDescent="0.25">
      <c r="A54" s="1196" t="s">
        <v>94</v>
      </c>
      <c r="B54" s="1197" t="s">
        <v>291</v>
      </c>
      <c r="C54" s="684">
        <f>'RM_1.1.sz.mell.'!C54</f>
        <v>0</v>
      </c>
      <c r="D54" s="684">
        <f>'RM_1.1.sz.mell.'!D54</f>
        <v>6000000</v>
      </c>
      <c r="E54" s="684">
        <f>'RM_1.1.sz.mell.'!E54</f>
        <v>0</v>
      </c>
      <c r="F54" s="684">
        <f>'RM_1.1.sz.mell.'!F54</f>
        <v>0</v>
      </c>
      <c r="G54" s="684">
        <f>'RM_1.1.sz.mell.'!G54</f>
        <v>0</v>
      </c>
      <c r="H54" s="684">
        <f>'RM_1.1.sz.mell.'!H54</f>
        <v>0</v>
      </c>
      <c r="I54" s="684">
        <f>'RM_1.1.sz.mell.'!I54</f>
        <v>0</v>
      </c>
      <c r="J54" s="684">
        <f>'RM_1.1.sz.mell.'!J54</f>
        <v>6000000</v>
      </c>
      <c r="K54" s="690">
        <f>C54+J54</f>
        <v>6000000</v>
      </c>
    </row>
    <row r="55" spans="1:11" s="412" customFormat="1" ht="12" customHeight="1" x14ac:dyDescent="0.25">
      <c r="A55" s="1196" t="s">
        <v>287</v>
      </c>
      <c r="B55" s="1197" t="s">
        <v>292</v>
      </c>
      <c r="C55" s="684">
        <f>'RM_1.1.sz.mell.'!C55</f>
        <v>0</v>
      </c>
      <c r="D55" s="684">
        <f>'RM_1.1.sz.mell.'!D55</f>
        <v>0</v>
      </c>
      <c r="E55" s="684">
        <f>'RM_1.1.sz.mell.'!E55</f>
        <v>0</v>
      </c>
      <c r="F55" s="684">
        <f>'RM_1.1.sz.mell.'!F55</f>
        <v>0</v>
      </c>
      <c r="G55" s="684">
        <f>'RM_1.1.sz.mell.'!G55</f>
        <v>0</v>
      </c>
      <c r="H55" s="684">
        <f>'RM_1.1.sz.mell.'!H55</f>
        <v>0</v>
      </c>
      <c r="I55" s="684">
        <f>'RM_1.1.sz.mell.'!I55</f>
        <v>0</v>
      </c>
      <c r="J55" s="684">
        <f>'RM_1.1.sz.mell.'!J55</f>
        <v>0</v>
      </c>
      <c r="K55" s="690">
        <f>C55+J55</f>
        <v>0</v>
      </c>
    </row>
    <row r="56" spans="1:11" s="412" customFormat="1" ht="12" customHeight="1" x14ac:dyDescent="0.25">
      <c r="A56" s="1196" t="s">
        <v>288</v>
      </c>
      <c r="B56" s="1197" t="s">
        <v>293</v>
      </c>
      <c r="C56" s="684">
        <f>'RM_1.1.sz.mell.'!C56</f>
        <v>0</v>
      </c>
      <c r="D56" s="684">
        <f>'RM_1.1.sz.mell.'!D56</f>
        <v>0</v>
      </c>
      <c r="E56" s="684">
        <f>'RM_1.1.sz.mell.'!E56</f>
        <v>0</v>
      </c>
      <c r="F56" s="684">
        <f>'RM_1.1.sz.mell.'!F56</f>
        <v>0</v>
      </c>
      <c r="G56" s="684">
        <f>'RM_1.1.sz.mell.'!G56</f>
        <v>0</v>
      </c>
      <c r="H56" s="684">
        <f>'RM_1.1.sz.mell.'!H56</f>
        <v>0</v>
      </c>
      <c r="I56" s="684">
        <f>'RM_1.1.sz.mell.'!I56</f>
        <v>0</v>
      </c>
      <c r="J56" s="684">
        <f>'RM_1.1.sz.mell.'!J56</f>
        <v>0</v>
      </c>
      <c r="K56" s="690">
        <f>C56+J56</f>
        <v>0</v>
      </c>
    </row>
    <row r="57" spans="1:11" s="412" customFormat="1" ht="12" customHeight="1" thickBot="1" x14ac:dyDescent="0.3">
      <c r="A57" s="1199" t="s">
        <v>289</v>
      </c>
      <c r="B57" s="1200" t="s">
        <v>294</v>
      </c>
      <c r="C57" s="684">
        <f>'RM_1.1.sz.mell.'!C57</f>
        <v>0</v>
      </c>
      <c r="D57" s="684">
        <f>'RM_1.1.sz.mell.'!D57</f>
        <v>0</v>
      </c>
      <c r="E57" s="684">
        <f>'RM_1.1.sz.mell.'!E57</f>
        <v>0</v>
      </c>
      <c r="F57" s="684">
        <f>'RM_1.1.sz.mell.'!F57</f>
        <v>0</v>
      </c>
      <c r="G57" s="684">
        <f>'RM_1.1.sz.mell.'!G57</f>
        <v>0</v>
      </c>
      <c r="H57" s="684">
        <f>'RM_1.1.sz.mell.'!H57</f>
        <v>0</v>
      </c>
      <c r="I57" s="684">
        <f>'RM_1.1.sz.mell.'!I57</f>
        <v>0</v>
      </c>
      <c r="J57" s="684">
        <f>'RM_1.1.sz.mell.'!J57</f>
        <v>0</v>
      </c>
      <c r="K57" s="690">
        <f>C57+J57</f>
        <v>0</v>
      </c>
    </row>
    <row r="58" spans="1:11" s="412" customFormat="1" ht="12" customHeight="1" thickBot="1" x14ac:dyDescent="0.3">
      <c r="A58" s="1192" t="s">
        <v>179</v>
      </c>
      <c r="B58" s="1193" t="s">
        <v>295</v>
      </c>
      <c r="C58" s="395">
        <f>'RM_1.1.sz.mell.'!C58</f>
        <v>10626783</v>
      </c>
      <c r="D58" s="395">
        <f>'RM_1.1.sz.mell.'!D58</f>
        <v>-7937704</v>
      </c>
      <c r="E58" s="395">
        <f>'RM_1.1.sz.mell.'!E58</f>
        <v>0</v>
      </c>
      <c r="F58" s="395">
        <f>'RM_1.1.sz.mell.'!F58</f>
        <v>0</v>
      </c>
      <c r="G58" s="395">
        <f>'RM_1.1.sz.mell.'!G58</f>
        <v>0</v>
      </c>
      <c r="H58" s="395">
        <f>'RM_1.1.sz.mell.'!H58</f>
        <v>0</v>
      </c>
      <c r="I58" s="395">
        <f>'RM_1.1.sz.mell.'!I58</f>
        <v>0</v>
      </c>
      <c r="J58" s="395">
        <f>'RM_1.1.sz.mell.'!J58</f>
        <v>-7937704</v>
      </c>
      <c r="K58" s="263">
        <f>SUM(K59:K61)</f>
        <v>2689079</v>
      </c>
    </row>
    <row r="59" spans="1:11" s="412" customFormat="1" ht="12" customHeight="1" x14ac:dyDescent="0.25">
      <c r="A59" s="1194" t="s">
        <v>95</v>
      </c>
      <c r="B59" s="1195" t="s">
        <v>296</v>
      </c>
      <c r="C59" s="680">
        <f>'RM_1.1.sz.mell.'!C59</f>
        <v>0</v>
      </c>
      <c r="D59" s="680">
        <f>'RM_1.1.sz.mell.'!D59</f>
        <v>0</v>
      </c>
      <c r="E59" s="680">
        <f>'RM_1.1.sz.mell.'!E59</f>
        <v>0</v>
      </c>
      <c r="F59" s="680">
        <f>'RM_1.1.sz.mell.'!F59</f>
        <v>0</v>
      </c>
      <c r="G59" s="680">
        <f>'RM_1.1.sz.mell.'!G59</f>
        <v>0</v>
      </c>
      <c r="H59" s="680">
        <f>'RM_1.1.sz.mell.'!H59</f>
        <v>0</v>
      </c>
      <c r="I59" s="680">
        <f>'RM_1.1.sz.mell.'!I59</f>
        <v>0</v>
      </c>
      <c r="J59" s="680">
        <f>'RM_1.1.sz.mell.'!J59</f>
        <v>0</v>
      </c>
      <c r="K59" s="681">
        <f>C59+J59</f>
        <v>0</v>
      </c>
    </row>
    <row r="60" spans="1:11" s="412" customFormat="1" ht="12" customHeight="1" x14ac:dyDescent="0.25">
      <c r="A60" s="1196" t="s">
        <v>96</v>
      </c>
      <c r="B60" s="1197" t="s">
        <v>425</v>
      </c>
      <c r="C60" s="680">
        <f>'RM_1.1.sz.mell.'!C60</f>
        <v>0</v>
      </c>
      <c r="D60" s="680">
        <f>'RM_1.1.sz.mell.'!D60</f>
        <v>0</v>
      </c>
      <c r="E60" s="680">
        <f>'RM_1.1.sz.mell.'!E60</f>
        <v>0</v>
      </c>
      <c r="F60" s="680">
        <f>'RM_1.1.sz.mell.'!F60</f>
        <v>0</v>
      </c>
      <c r="G60" s="680">
        <f>'RM_1.1.sz.mell.'!G60</f>
        <v>0</v>
      </c>
      <c r="H60" s="680">
        <f>'RM_1.1.sz.mell.'!H60</f>
        <v>0</v>
      </c>
      <c r="I60" s="680">
        <f>'RM_1.1.sz.mell.'!I60</f>
        <v>0</v>
      </c>
      <c r="J60" s="680">
        <f>'RM_1.1.sz.mell.'!J60</f>
        <v>0</v>
      </c>
      <c r="K60" s="681">
        <f>C60+J60</f>
        <v>0</v>
      </c>
    </row>
    <row r="61" spans="1:11" s="412" customFormat="1" ht="12" customHeight="1" x14ac:dyDescent="0.25">
      <c r="A61" s="1196" t="s">
        <v>299</v>
      </c>
      <c r="B61" s="1197" t="s">
        <v>297</v>
      </c>
      <c r="C61" s="680">
        <f>'RM_1.1.sz.mell.'!C61</f>
        <v>10626783</v>
      </c>
      <c r="D61" s="680">
        <f>'RM_1.1.sz.mell.'!D61</f>
        <v>-7937704</v>
      </c>
      <c r="E61" s="680">
        <f>'RM_1.1.sz.mell.'!E61</f>
        <v>0</v>
      </c>
      <c r="F61" s="680">
        <f>'RM_1.1.sz.mell.'!F61</f>
        <v>0</v>
      </c>
      <c r="G61" s="680">
        <f>'RM_1.1.sz.mell.'!G61</f>
        <v>0</v>
      </c>
      <c r="H61" s="680">
        <f>'RM_1.1.sz.mell.'!H61</f>
        <v>0</v>
      </c>
      <c r="I61" s="680">
        <f>'RM_1.1.sz.mell.'!I61</f>
        <v>0</v>
      </c>
      <c r="J61" s="680">
        <f>'RM_1.1.sz.mell.'!J61</f>
        <v>-7937704</v>
      </c>
      <c r="K61" s="681">
        <f>C61+J61</f>
        <v>2689079</v>
      </c>
    </row>
    <row r="62" spans="1:11" s="412" customFormat="1" ht="12" customHeight="1" thickBot="1" x14ac:dyDescent="0.3">
      <c r="A62" s="1199" t="s">
        <v>300</v>
      </c>
      <c r="B62" s="1200" t="s">
        <v>298</v>
      </c>
      <c r="C62" s="680">
        <f>'RM_1.1.sz.mell.'!C62</f>
        <v>0</v>
      </c>
      <c r="D62" s="680">
        <f>'RM_1.1.sz.mell.'!D62</f>
        <v>0</v>
      </c>
      <c r="E62" s="680">
        <f>'RM_1.1.sz.mell.'!E62</f>
        <v>0</v>
      </c>
      <c r="F62" s="680">
        <f>'RM_1.1.sz.mell.'!F62</f>
        <v>0</v>
      </c>
      <c r="G62" s="680">
        <f>'RM_1.1.sz.mell.'!G62</f>
        <v>0</v>
      </c>
      <c r="H62" s="680">
        <f>'RM_1.1.sz.mell.'!H62</f>
        <v>0</v>
      </c>
      <c r="I62" s="680">
        <f>'RM_1.1.sz.mell.'!I62</f>
        <v>0</v>
      </c>
      <c r="J62" s="680">
        <f>'RM_1.1.sz.mell.'!J62</f>
        <v>0</v>
      </c>
      <c r="K62" s="681">
        <f>C62+J62</f>
        <v>0</v>
      </c>
    </row>
    <row r="63" spans="1:11" s="412" customFormat="1" ht="12" customHeight="1" thickBot="1" x14ac:dyDescent="0.3">
      <c r="A63" s="1192" t="s">
        <v>25</v>
      </c>
      <c r="B63" s="1201" t="s">
        <v>301</v>
      </c>
      <c r="C63" s="395">
        <f>'RM_1.1.sz.mell.'!C63</f>
        <v>0</v>
      </c>
      <c r="D63" s="395">
        <f>'RM_1.1.sz.mell.'!D63</f>
        <v>23352346</v>
      </c>
      <c r="E63" s="395">
        <f>'RM_1.1.sz.mell.'!E63</f>
        <v>0</v>
      </c>
      <c r="F63" s="395">
        <f>'RM_1.1.sz.mell.'!F63</f>
        <v>0</v>
      </c>
      <c r="G63" s="395">
        <f>'RM_1.1.sz.mell.'!G63</f>
        <v>0</v>
      </c>
      <c r="H63" s="395">
        <f>'RM_1.1.sz.mell.'!H63</f>
        <v>0</v>
      </c>
      <c r="I63" s="395">
        <f>'RM_1.1.sz.mell.'!I63</f>
        <v>0</v>
      </c>
      <c r="J63" s="395">
        <f>'RM_1.1.sz.mell.'!J63</f>
        <v>23352346</v>
      </c>
      <c r="K63" s="263">
        <f>SUM(K64:K66)</f>
        <v>23352346</v>
      </c>
    </row>
    <row r="64" spans="1:11" s="412" customFormat="1" ht="12" customHeight="1" x14ac:dyDescent="0.25">
      <c r="A64" s="1194" t="s">
        <v>180</v>
      </c>
      <c r="B64" s="1195" t="s">
        <v>303</v>
      </c>
      <c r="C64" s="691">
        <f>'RM_1.1.sz.mell.'!C64</f>
        <v>0</v>
      </c>
      <c r="D64" s="691">
        <f>'RM_1.1.sz.mell.'!D64</f>
        <v>0</v>
      </c>
      <c r="E64" s="691">
        <f>'RM_1.1.sz.mell.'!E64</f>
        <v>0</v>
      </c>
      <c r="F64" s="691">
        <f>'RM_1.1.sz.mell.'!F64</f>
        <v>0</v>
      </c>
      <c r="G64" s="691">
        <f>'RM_1.1.sz.mell.'!G64</f>
        <v>0</v>
      </c>
      <c r="H64" s="691">
        <f>'RM_1.1.sz.mell.'!H64</f>
        <v>0</v>
      </c>
      <c r="I64" s="691">
        <f>'RM_1.1.sz.mell.'!I64</f>
        <v>0</v>
      </c>
      <c r="J64" s="691">
        <f>'RM_1.1.sz.mell.'!J64</f>
        <v>0</v>
      </c>
      <c r="K64" s="692">
        <f>C64+J64</f>
        <v>0</v>
      </c>
    </row>
    <row r="65" spans="1:11" s="412" customFormat="1" ht="12" customHeight="1" x14ac:dyDescent="0.25">
      <c r="A65" s="1196" t="s">
        <v>181</v>
      </c>
      <c r="B65" s="1197" t="s">
        <v>426</v>
      </c>
      <c r="C65" s="691">
        <f>'RM_1.1.sz.mell.'!C65</f>
        <v>0</v>
      </c>
      <c r="D65" s="691">
        <f>'RM_1.1.sz.mell.'!D65</f>
        <v>0</v>
      </c>
      <c r="E65" s="691">
        <f>'RM_1.1.sz.mell.'!E65</f>
        <v>0</v>
      </c>
      <c r="F65" s="691">
        <f>'RM_1.1.sz.mell.'!F65</f>
        <v>0</v>
      </c>
      <c r="G65" s="691">
        <f>'RM_1.1.sz.mell.'!G65</f>
        <v>0</v>
      </c>
      <c r="H65" s="691">
        <f>'RM_1.1.sz.mell.'!H65</f>
        <v>0</v>
      </c>
      <c r="I65" s="691">
        <f>'RM_1.1.sz.mell.'!I65</f>
        <v>0</v>
      </c>
      <c r="J65" s="691">
        <f>'RM_1.1.sz.mell.'!J65</f>
        <v>0</v>
      </c>
      <c r="K65" s="692">
        <f>C65+J65</f>
        <v>0</v>
      </c>
    </row>
    <row r="66" spans="1:11" s="412" customFormat="1" ht="12" customHeight="1" x14ac:dyDescent="0.25">
      <c r="A66" s="1196" t="s">
        <v>230</v>
      </c>
      <c r="B66" s="1197" t="s">
        <v>304</v>
      </c>
      <c r="C66" s="691">
        <f>'RM_1.1.sz.mell.'!C66</f>
        <v>0</v>
      </c>
      <c r="D66" s="691">
        <f>'RM_1.1.sz.mell.'!D66</f>
        <v>23352346</v>
      </c>
      <c r="E66" s="691">
        <f>'RM_1.1.sz.mell.'!E66</f>
        <v>0</v>
      </c>
      <c r="F66" s="691">
        <f>'RM_1.1.sz.mell.'!F66</f>
        <v>0</v>
      </c>
      <c r="G66" s="691">
        <f>'RM_1.1.sz.mell.'!G66</f>
        <v>0</v>
      </c>
      <c r="H66" s="691">
        <f>'RM_1.1.sz.mell.'!H66</f>
        <v>0</v>
      </c>
      <c r="I66" s="691">
        <f>'RM_1.1.sz.mell.'!I66</f>
        <v>0</v>
      </c>
      <c r="J66" s="691">
        <f>'RM_1.1.sz.mell.'!J66</f>
        <v>23352346</v>
      </c>
      <c r="K66" s="692">
        <f>C66+J66</f>
        <v>23352346</v>
      </c>
    </row>
    <row r="67" spans="1:11" s="412" customFormat="1" ht="12" customHeight="1" thickBot="1" x14ac:dyDescent="0.3">
      <c r="A67" s="1199" t="s">
        <v>302</v>
      </c>
      <c r="B67" s="1200" t="s">
        <v>305</v>
      </c>
      <c r="C67" s="691">
        <f>'RM_1.1.sz.mell.'!C67</f>
        <v>0</v>
      </c>
      <c r="D67" s="691">
        <f>'RM_1.1.sz.mell.'!D67</f>
        <v>0</v>
      </c>
      <c r="E67" s="691">
        <f>'RM_1.1.sz.mell.'!E67</f>
        <v>0</v>
      </c>
      <c r="F67" s="691">
        <f>'RM_1.1.sz.mell.'!F67</f>
        <v>0</v>
      </c>
      <c r="G67" s="691">
        <f>'RM_1.1.sz.mell.'!G67</f>
        <v>0</v>
      </c>
      <c r="H67" s="691">
        <f>'RM_1.1.sz.mell.'!H67</f>
        <v>0</v>
      </c>
      <c r="I67" s="691">
        <f>'RM_1.1.sz.mell.'!I67</f>
        <v>0</v>
      </c>
      <c r="J67" s="691">
        <f>'RM_1.1.sz.mell.'!J67</f>
        <v>0</v>
      </c>
      <c r="K67" s="692">
        <f>C67+J67</f>
        <v>0</v>
      </c>
    </row>
    <row r="68" spans="1:11" s="412" customFormat="1" ht="12" customHeight="1" thickBot="1" x14ac:dyDescent="0.3">
      <c r="A68" s="1205" t="s">
        <v>475</v>
      </c>
      <c r="B68" s="1193" t="s">
        <v>306</v>
      </c>
      <c r="C68" s="402">
        <f>'RM_1.1.sz.mell.'!C68</f>
        <v>167579913</v>
      </c>
      <c r="D68" s="402">
        <f>'RM_1.1.sz.mell.'!D68</f>
        <v>76415753</v>
      </c>
      <c r="E68" s="402">
        <f>'RM_1.1.sz.mell.'!E68</f>
        <v>0</v>
      </c>
      <c r="F68" s="402">
        <f>'RM_1.1.sz.mell.'!F68</f>
        <v>0</v>
      </c>
      <c r="G68" s="402">
        <f>'RM_1.1.sz.mell.'!G68</f>
        <v>0</v>
      </c>
      <c r="H68" s="402">
        <f>'RM_1.1.sz.mell.'!H68</f>
        <v>0</v>
      </c>
      <c r="I68" s="402">
        <f>'RM_1.1.sz.mell.'!I68</f>
        <v>0</v>
      </c>
      <c r="J68" s="402">
        <f>'RM_1.1.sz.mell.'!J68</f>
        <v>76415753</v>
      </c>
      <c r="K68" s="444">
        <f>+K11+K18+K25+K32+K40+K52+K58+K63</f>
        <v>243995666</v>
      </c>
    </row>
    <row r="69" spans="1:11" s="412" customFormat="1" ht="12" customHeight="1" thickBot="1" x14ac:dyDescent="0.3">
      <c r="A69" s="1206" t="s">
        <v>307</v>
      </c>
      <c r="B69" s="1201" t="s">
        <v>308</v>
      </c>
      <c r="C69" s="395">
        <f>'RM_1.1.sz.mell.'!C69</f>
        <v>0</v>
      </c>
      <c r="D69" s="395">
        <f>'RM_1.1.sz.mell.'!D69</f>
        <v>25102000</v>
      </c>
      <c r="E69" s="395">
        <f>'RM_1.1.sz.mell.'!E69</f>
        <v>0</v>
      </c>
      <c r="F69" s="395">
        <f>'RM_1.1.sz.mell.'!F69</f>
        <v>0</v>
      </c>
      <c r="G69" s="395">
        <f>'RM_1.1.sz.mell.'!G69</f>
        <v>0</v>
      </c>
      <c r="H69" s="395">
        <f>'RM_1.1.sz.mell.'!H69</f>
        <v>0</v>
      </c>
      <c r="I69" s="395">
        <f>'RM_1.1.sz.mell.'!I69</f>
        <v>0</v>
      </c>
      <c r="J69" s="395">
        <f>'RM_1.1.sz.mell.'!J69</f>
        <v>25102000</v>
      </c>
      <c r="K69" s="263">
        <f>SUM(K70:K72)</f>
        <v>25102000</v>
      </c>
    </row>
    <row r="70" spans="1:11" s="412" customFormat="1" ht="12" customHeight="1" x14ac:dyDescent="0.25">
      <c r="A70" s="1194" t="s">
        <v>336</v>
      </c>
      <c r="B70" s="1195" t="s">
        <v>309</v>
      </c>
      <c r="C70" s="691">
        <f>'RM_1.1.sz.mell.'!C70</f>
        <v>0</v>
      </c>
      <c r="D70" s="691">
        <f>'RM_1.1.sz.mell.'!D70</f>
        <v>0</v>
      </c>
      <c r="E70" s="691">
        <f>'RM_1.1.sz.mell.'!E70</f>
        <v>0</v>
      </c>
      <c r="F70" s="691">
        <f>'RM_1.1.sz.mell.'!F70</f>
        <v>0</v>
      </c>
      <c r="G70" s="691">
        <f>'RM_1.1.sz.mell.'!G70</f>
        <v>0</v>
      </c>
      <c r="H70" s="691">
        <f>'RM_1.1.sz.mell.'!H70</f>
        <v>0</v>
      </c>
      <c r="I70" s="691">
        <f>'RM_1.1.sz.mell.'!I70</f>
        <v>0</v>
      </c>
      <c r="J70" s="691">
        <f>'RM_1.1.sz.mell.'!J70</f>
        <v>0</v>
      </c>
      <c r="K70" s="692">
        <f>C70+J70</f>
        <v>0</v>
      </c>
    </row>
    <row r="71" spans="1:11" s="412" customFormat="1" ht="12" customHeight="1" x14ac:dyDescent="0.25">
      <c r="A71" s="1196" t="s">
        <v>345</v>
      </c>
      <c r="B71" s="1197" t="s">
        <v>310</v>
      </c>
      <c r="C71" s="691">
        <f>'RM_1.1.sz.mell.'!C71</f>
        <v>0</v>
      </c>
      <c r="D71" s="691">
        <f>'RM_1.1.sz.mell.'!D71</f>
        <v>25102000</v>
      </c>
      <c r="E71" s="691">
        <f>'RM_1.1.sz.mell.'!E71</f>
        <v>0</v>
      </c>
      <c r="F71" s="691">
        <f>'RM_1.1.sz.mell.'!F71</f>
        <v>0</v>
      </c>
      <c r="G71" s="691">
        <f>'RM_1.1.sz.mell.'!G71</f>
        <v>0</v>
      </c>
      <c r="H71" s="691">
        <f>'RM_1.1.sz.mell.'!H71</f>
        <v>0</v>
      </c>
      <c r="I71" s="691">
        <f>'RM_1.1.sz.mell.'!I71</f>
        <v>0</v>
      </c>
      <c r="J71" s="691">
        <f>'RM_1.1.sz.mell.'!J71</f>
        <v>25102000</v>
      </c>
      <c r="K71" s="692">
        <f>C71+J71</f>
        <v>25102000</v>
      </c>
    </row>
    <row r="72" spans="1:11" s="412" customFormat="1" ht="12" customHeight="1" thickBot="1" x14ac:dyDescent="0.3">
      <c r="A72" s="1203" t="s">
        <v>346</v>
      </c>
      <c r="B72" s="1207" t="s">
        <v>460</v>
      </c>
      <c r="C72" s="688">
        <f>'RM_1.1.sz.mell.'!C72</f>
        <v>0</v>
      </c>
      <c r="D72" s="688">
        <f>'RM_1.1.sz.mell.'!D72</f>
        <v>0</v>
      </c>
      <c r="E72" s="688">
        <f>'RM_1.1.sz.mell.'!E72</f>
        <v>0</v>
      </c>
      <c r="F72" s="688">
        <f>'RM_1.1.sz.mell.'!F72</f>
        <v>0</v>
      </c>
      <c r="G72" s="688">
        <f>'RM_1.1.sz.mell.'!G72</f>
        <v>0</v>
      </c>
      <c r="H72" s="688">
        <f>'RM_1.1.sz.mell.'!H72</f>
        <v>0</v>
      </c>
      <c r="I72" s="688">
        <f>'RM_1.1.sz.mell.'!I72</f>
        <v>0</v>
      </c>
      <c r="J72" s="688">
        <f>'RM_1.1.sz.mell.'!J72</f>
        <v>0</v>
      </c>
      <c r="K72" s="694">
        <f>C72+J72</f>
        <v>0</v>
      </c>
    </row>
    <row r="73" spans="1:11" s="412" customFormat="1" ht="12" customHeight="1" thickBot="1" x14ac:dyDescent="0.3">
      <c r="A73" s="1206" t="s">
        <v>312</v>
      </c>
      <c r="B73" s="1201" t="s">
        <v>313</v>
      </c>
      <c r="C73" s="395">
        <f>'RM_1.1.sz.mell.'!C73</f>
        <v>0</v>
      </c>
      <c r="D73" s="395">
        <f>'RM_1.1.sz.mell.'!D73</f>
        <v>0</v>
      </c>
      <c r="E73" s="395">
        <f>'RM_1.1.sz.mell.'!E73</f>
        <v>0</v>
      </c>
      <c r="F73" s="395">
        <f>'RM_1.1.sz.mell.'!F73</f>
        <v>0</v>
      </c>
      <c r="G73" s="395">
        <f>'RM_1.1.sz.mell.'!G73</f>
        <v>0</v>
      </c>
      <c r="H73" s="395">
        <f>'RM_1.1.sz.mell.'!H73</f>
        <v>0</v>
      </c>
      <c r="I73" s="395">
        <f>'RM_1.1.sz.mell.'!I73</f>
        <v>0</v>
      </c>
      <c r="J73" s="395">
        <f>'RM_1.1.sz.mell.'!J73</f>
        <v>0</v>
      </c>
      <c r="K73" s="263">
        <f>SUM(K74:K77)</f>
        <v>0</v>
      </c>
    </row>
    <row r="74" spans="1:11" s="412" customFormat="1" ht="12" customHeight="1" x14ac:dyDescent="0.25">
      <c r="A74" s="1194" t="s">
        <v>148</v>
      </c>
      <c r="B74" s="1208" t="s">
        <v>314</v>
      </c>
      <c r="C74" s="691">
        <f>'RM_1.1.sz.mell.'!C74</f>
        <v>0</v>
      </c>
      <c r="D74" s="691">
        <f>'RM_1.1.sz.mell.'!D74</f>
        <v>0</v>
      </c>
      <c r="E74" s="691">
        <f>'RM_1.1.sz.mell.'!E74</f>
        <v>0</v>
      </c>
      <c r="F74" s="691">
        <f>'RM_1.1.sz.mell.'!F74</f>
        <v>0</v>
      </c>
      <c r="G74" s="691">
        <f>'RM_1.1.sz.mell.'!G74</f>
        <v>0</v>
      </c>
      <c r="H74" s="691">
        <f>'RM_1.1.sz.mell.'!H74</f>
        <v>0</v>
      </c>
      <c r="I74" s="691">
        <f>'RM_1.1.sz.mell.'!I74</f>
        <v>0</v>
      </c>
      <c r="J74" s="691">
        <f>'RM_1.1.sz.mell.'!J74</f>
        <v>0</v>
      </c>
      <c r="K74" s="692">
        <f>C74+J74</f>
        <v>0</v>
      </c>
    </row>
    <row r="75" spans="1:11" s="412" customFormat="1" ht="12" customHeight="1" x14ac:dyDescent="0.25">
      <c r="A75" s="1196" t="s">
        <v>149</v>
      </c>
      <c r="B75" s="1208" t="s">
        <v>570</v>
      </c>
      <c r="C75" s="691">
        <f>'RM_1.1.sz.mell.'!C75</f>
        <v>0</v>
      </c>
      <c r="D75" s="691">
        <f>'RM_1.1.sz.mell.'!D75</f>
        <v>0</v>
      </c>
      <c r="E75" s="691">
        <f>'RM_1.1.sz.mell.'!E75</f>
        <v>0</v>
      </c>
      <c r="F75" s="691">
        <f>'RM_1.1.sz.mell.'!F75</f>
        <v>0</v>
      </c>
      <c r="G75" s="691">
        <f>'RM_1.1.sz.mell.'!G75</f>
        <v>0</v>
      </c>
      <c r="H75" s="691">
        <f>'RM_1.1.sz.mell.'!H75</f>
        <v>0</v>
      </c>
      <c r="I75" s="691">
        <f>'RM_1.1.sz.mell.'!I75</f>
        <v>0</v>
      </c>
      <c r="J75" s="691">
        <f>'RM_1.1.sz.mell.'!J75</f>
        <v>0</v>
      </c>
      <c r="K75" s="692">
        <f>C75+J75</f>
        <v>0</v>
      </c>
    </row>
    <row r="76" spans="1:11" s="412" customFormat="1" ht="12" customHeight="1" x14ac:dyDescent="0.25">
      <c r="A76" s="1196" t="s">
        <v>337</v>
      </c>
      <c r="B76" s="1208" t="s">
        <v>315</v>
      </c>
      <c r="C76" s="691">
        <f>'RM_1.1.sz.mell.'!C76</f>
        <v>0</v>
      </c>
      <c r="D76" s="691">
        <f>'RM_1.1.sz.mell.'!D76</f>
        <v>0</v>
      </c>
      <c r="E76" s="691">
        <f>'RM_1.1.sz.mell.'!E76</f>
        <v>0</v>
      </c>
      <c r="F76" s="691">
        <f>'RM_1.1.sz.mell.'!F76</f>
        <v>0</v>
      </c>
      <c r="G76" s="691">
        <f>'RM_1.1.sz.mell.'!G76</f>
        <v>0</v>
      </c>
      <c r="H76" s="691">
        <f>'RM_1.1.sz.mell.'!H76</f>
        <v>0</v>
      </c>
      <c r="I76" s="691">
        <f>'RM_1.1.sz.mell.'!I76</f>
        <v>0</v>
      </c>
      <c r="J76" s="691">
        <f>'RM_1.1.sz.mell.'!J76</f>
        <v>0</v>
      </c>
      <c r="K76" s="692">
        <f>C76+J76</f>
        <v>0</v>
      </c>
    </row>
    <row r="77" spans="1:11" s="412" customFormat="1" ht="12" customHeight="1" thickBot="1" x14ac:dyDescent="0.3">
      <c r="A77" s="1199" t="s">
        <v>338</v>
      </c>
      <c r="B77" s="1209" t="s">
        <v>571</v>
      </c>
      <c r="C77" s="691">
        <f>'RM_1.1.sz.mell.'!C77</f>
        <v>0</v>
      </c>
      <c r="D77" s="691">
        <f>'RM_1.1.sz.mell.'!D77</f>
        <v>0</v>
      </c>
      <c r="E77" s="691">
        <f>'RM_1.1.sz.mell.'!E77</f>
        <v>0</v>
      </c>
      <c r="F77" s="691">
        <f>'RM_1.1.sz.mell.'!F77</f>
        <v>0</v>
      </c>
      <c r="G77" s="691">
        <f>'RM_1.1.sz.mell.'!G77</f>
        <v>0</v>
      </c>
      <c r="H77" s="691">
        <f>'RM_1.1.sz.mell.'!H77</f>
        <v>0</v>
      </c>
      <c r="I77" s="691">
        <f>'RM_1.1.sz.mell.'!I77</f>
        <v>0</v>
      </c>
      <c r="J77" s="691">
        <f>'RM_1.1.sz.mell.'!J77</f>
        <v>0</v>
      </c>
      <c r="K77" s="692">
        <f>C77+J77</f>
        <v>0</v>
      </c>
    </row>
    <row r="78" spans="1:11" s="412" customFormat="1" ht="12" customHeight="1" thickBot="1" x14ac:dyDescent="0.3">
      <c r="A78" s="1206" t="s">
        <v>316</v>
      </c>
      <c r="B78" s="1201" t="s">
        <v>317</v>
      </c>
      <c r="C78" s="395">
        <f>'RM_1.1.sz.mell.'!C78</f>
        <v>99584055</v>
      </c>
      <c r="D78" s="395">
        <f>'RM_1.1.sz.mell.'!D78</f>
        <v>0</v>
      </c>
      <c r="E78" s="395">
        <f>'RM_1.1.sz.mell.'!E78</f>
        <v>0</v>
      </c>
      <c r="F78" s="395">
        <f>'RM_1.1.sz.mell.'!F78</f>
        <v>0</v>
      </c>
      <c r="G78" s="395">
        <f>'RM_1.1.sz.mell.'!G78</f>
        <v>0</v>
      </c>
      <c r="H78" s="395">
        <f>'RM_1.1.sz.mell.'!H78</f>
        <v>0</v>
      </c>
      <c r="I78" s="395">
        <f>'RM_1.1.sz.mell.'!I78</f>
        <v>0</v>
      </c>
      <c r="J78" s="395">
        <f>'RM_1.1.sz.mell.'!J78</f>
        <v>0</v>
      </c>
      <c r="K78" s="263">
        <f>SUM(K79:K80)</f>
        <v>99584055</v>
      </c>
    </row>
    <row r="79" spans="1:11" s="412" customFormat="1" ht="12" customHeight="1" x14ac:dyDescent="0.25">
      <c r="A79" s="1194" t="s">
        <v>339</v>
      </c>
      <c r="B79" s="1195" t="s">
        <v>318</v>
      </c>
      <c r="C79" s="691">
        <f>'RM_1.1.sz.mell.'!C79</f>
        <v>99584055</v>
      </c>
      <c r="D79" s="691">
        <f>'RM_1.1.sz.mell.'!D79</f>
        <v>0</v>
      </c>
      <c r="E79" s="691">
        <f>'RM_1.1.sz.mell.'!E79</f>
        <v>0</v>
      </c>
      <c r="F79" s="691">
        <f>'RM_1.1.sz.mell.'!F79</f>
        <v>0</v>
      </c>
      <c r="G79" s="691">
        <f>'RM_1.1.sz.mell.'!G79</f>
        <v>0</v>
      </c>
      <c r="H79" s="691">
        <f>'RM_1.1.sz.mell.'!H79</f>
        <v>0</v>
      </c>
      <c r="I79" s="691">
        <f>'RM_1.1.sz.mell.'!I79</f>
        <v>0</v>
      </c>
      <c r="J79" s="691">
        <f>'RM_1.1.sz.mell.'!J79</f>
        <v>0</v>
      </c>
      <c r="K79" s="692">
        <f>C79+J79</f>
        <v>99584055</v>
      </c>
    </row>
    <row r="80" spans="1:11" s="412" customFormat="1" ht="12" customHeight="1" thickBot="1" x14ac:dyDescent="0.3">
      <c r="A80" s="1199" t="s">
        <v>340</v>
      </c>
      <c r="B80" s="1200" t="s">
        <v>319</v>
      </c>
      <c r="C80" s="691">
        <f>'RM_1.1.sz.mell.'!C80</f>
        <v>0</v>
      </c>
      <c r="D80" s="691">
        <f>'RM_1.1.sz.mell.'!D80</f>
        <v>0</v>
      </c>
      <c r="E80" s="691">
        <f>'RM_1.1.sz.mell.'!E80</f>
        <v>0</v>
      </c>
      <c r="F80" s="691">
        <f>'RM_1.1.sz.mell.'!F80</f>
        <v>0</v>
      </c>
      <c r="G80" s="691">
        <f>'RM_1.1.sz.mell.'!G80</f>
        <v>0</v>
      </c>
      <c r="H80" s="691">
        <f>'RM_1.1.sz.mell.'!H80</f>
        <v>0</v>
      </c>
      <c r="I80" s="691">
        <f>'RM_1.1.sz.mell.'!I80</f>
        <v>0</v>
      </c>
      <c r="J80" s="691">
        <f>'RM_1.1.sz.mell.'!J80</f>
        <v>0</v>
      </c>
      <c r="K80" s="692">
        <f>C80+J80</f>
        <v>0</v>
      </c>
    </row>
    <row r="81" spans="1:11" s="412" customFormat="1" ht="12" customHeight="1" thickBot="1" x14ac:dyDescent="0.3">
      <c r="A81" s="1206" t="s">
        <v>320</v>
      </c>
      <c r="B81" s="1201" t="s">
        <v>321</v>
      </c>
      <c r="C81" s="395">
        <f>'RM_1.1.sz.mell.'!C81</f>
        <v>0</v>
      </c>
      <c r="D81" s="395">
        <f>'RM_1.1.sz.mell.'!D81</f>
        <v>2290030</v>
      </c>
      <c r="E81" s="395">
        <f>'RM_1.1.sz.mell.'!E81</f>
        <v>0</v>
      </c>
      <c r="F81" s="395">
        <f>'RM_1.1.sz.mell.'!F81</f>
        <v>0</v>
      </c>
      <c r="G81" s="395">
        <f>'RM_1.1.sz.mell.'!G81</f>
        <v>0</v>
      </c>
      <c r="H81" s="395">
        <f>'RM_1.1.sz.mell.'!H81</f>
        <v>0</v>
      </c>
      <c r="I81" s="395">
        <f>'RM_1.1.sz.mell.'!I81</f>
        <v>0</v>
      </c>
      <c r="J81" s="395">
        <f>'RM_1.1.sz.mell.'!J81</f>
        <v>2290030</v>
      </c>
      <c r="K81" s="263">
        <f>SUM(K82:K84)</f>
        <v>2290030</v>
      </c>
    </row>
    <row r="82" spans="1:11" s="412" customFormat="1" ht="12" customHeight="1" x14ac:dyDescent="0.25">
      <c r="A82" s="1194" t="s">
        <v>341</v>
      </c>
      <c r="B82" s="1195" t="s">
        <v>322</v>
      </c>
      <c r="C82" s="691">
        <f>'RM_1.1.sz.mell.'!C82</f>
        <v>0</v>
      </c>
      <c r="D82" s="691">
        <f>'RM_1.1.sz.mell.'!D82</f>
        <v>2290030</v>
      </c>
      <c r="E82" s="691">
        <f>'RM_1.1.sz.mell.'!E82</f>
        <v>0</v>
      </c>
      <c r="F82" s="691">
        <f>'RM_1.1.sz.mell.'!F82</f>
        <v>0</v>
      </c>
      <c r="G82" s="691">
        <f>'RM_1.1.sz.mell.'!G82</f>
        <v>0</v>
      </c>
      <c r="H82" s="691">
        <f>'RM_1.1.sz.mell.'!H82</f>
        <v>0</v>
      </c>
      <c r="I82" s="691">
        <f>'RM_1.1.sz.mell.'!I82</f>
        <v>0</v>
      </c>
      <c r="J82" s="691">
        <f>'RM_1.1.sz.mell.'!J82</f>
        <v>2290030</v>
      </c>
      <c r="K82" s="692">
        <f>C82+J82</f>
        <v>2290030</v>
      </c>
    </row>
    <row r="83" spans="1:11" s="412" customFormat="1" ht="12" customHeight="1" x14ac:dyDescent="0.25">
      <c r="A83" s="1196" t="s">
        <v>342</v>
      </c>
      <c r="B83" s="1197" t="s">
        <v>323</v>
      </c>
      <c r="C83" s="691">
        <f>'RM_1.1.sz.mell.'!C83</f>
        <v>0</v>
      </c>
      <c r="D83" s="691">
        <f>'RM_1.1.sz.mell.'!D83</f>
        <v>0</v>
      </c>
      <c r="E83" s="691">
        <f>'RM_1.1.sz.mell.'!E83</f>
        <v>0</v>
      </c>
      <c r="F83" s="691">
        <f>'RM_1.1.sz.mell.'!F83</f>
        <v>0</v>
      </c>
      <c r="G83" s="691">
        <f>'RM_1.1.sz.mell.'!G83</f>
        <v>0</v>
      </c>
      <c r="H83" s="691">
        <f>'RM_1.1.sz.mell.'!H83</f>
        <v>0</v>
      </c>
      <c r="I83" s="691">
        <f>'RM_1.1.sz.mell.'!I83</f>
        <v>0</v>
      </c>
      <c r="J83" s="691">
        <f>'RM_1.1.sz.mell.'!J83</f>
        <v>0</v>
      </c>
      <c r="K83" s="692">
        <f>C83+J83</f>
        <v>0</v>
      </c>
    </row>
    <row r="84" spans="1:11" s="412" customFormat="1" ht="12" customHeight="1" thickBot="1" x14ac:dyDescent="0.3">
      <c r="A84" s="1199" t="s">
        <v>343</v>
      </c>
      <c r="B84" s="1200" t="s">
        <v>738</v>
      </c>
      <c r="C84" s="691">
        <f>'RM_1.1.sz.mell.'!C84</f>
        <v>0</v>
      </c>
      <c r="D84" s="691">
        <f>'RM_1.1.sz.mell.'!D84</f>
        <v>0</v>
      </c>
      <c r="E84" s="691">
        <f>'RM_1.1.sz.mell.'!E84</f>
        <v>0</v>
      </c>
      <c r="F84" s="691">
        <f>'RM_1.1.sz.mell.'!F84</f>
        <v>0</v>
      </c>
      <c r="G84" s="691">
        <f>'RM_1.1.sz.mell.'!G84</f>
        <v>0</v>
      </c>
      <c r="H84" s="691">
        <f>'RM_1.1.sz.mell.'!H84</f>
        <v>0</v>
      </c>
      <c r="I84" s="691">
        <f>'RM_1.1.sz.mell.'!I84</f>
        <v>0</v>
      </c>
      <c r="J84" s="691">
        <f>'RM_1.1.sz.mell.'!J84</f>
        <v>0</v>
      </c>
      <c r="K84" s="692">
        <f>C84+J84</f>
        <v>0</v>
      </c>
    </row>
    <row r="85" spans="1:11" s="412" customFormat="1" ht="12" customHeight="1" thickBot="1" x14ac:dyDescent="0.3">
      <c r="A85" s="1206" t="s">
        <v>324</v>
      </c>
      <c r="B85" s="1201" t="s">
        <v>344</v>
      </c>
      <c r="C85" s="395">
        <f>'RM_1.1.sz.mell.'!C85</f>
        <v>0</v>
      </c>
      <c r="D85" s="395">
        <f>'RM_1.1.sz.mell.'!D85</f>
        <v>0</v>
      </c>
      <c r="E85" s="395">
        <f>'RM_1.1.sz.mell.'!E85</f>
        <v>0</v>
      </c>
      <c r="F85" s="395">
        <f>'RM_1.1.sz.mell.'!F85</f>
        <v>0</v>
      </c>
      <c r="G85" s="395">
        <f>'RM_1.1.sz.mell.'!G85</f>
        <v>0</v>
      </c>
      <c r="H85" s="395">
        <f>'RM_1.1.sz.mell.'!H85</f>
        <v>0</v>
      </c>
      <c r="I85" s="395">
        <f>'RM_1.1.sz.mell.'!I85</f>
        <v>0</v>
      </c>
      <c r="J85" s="395">
        <f>'RM_1.1.sz.mell.'!J85</f>
        <v>0</v>
      </c>
      <c r="K85" s="263">
        <f>SUM(K86:K89)</f>
        <v>0</v>
      </c>
    </row>
    <row r="86" spans="1:11" s="412" customFormat="1" ht="12" customHeight="1" x14ac:dyDescent="0.25">
      <c r="A86" s="1210" t="s">
        <v>325</v>
      </c>
      <c r="B86" s="1195" t="s">
        <v>326</v>
      </c>
      <c r="C86" s="691">
        <f>'RM_1.1.sz.mell.'!C86</f>
        <v>0</v>
      </c>
      <c r="D86" s="691">
        <f>'RM_1.1.sz.mell.'!D86</f>
        <v>0</v>
      </c>
      <c r="E86" s="691">
        <f>'RM_1.1.sz.mell.'!E86</f>
        <v>0</v>
      </c>
      <c r="F86" s="691">
        <f>'RM_1.1.sz.mell.'!F86</f>
        <v>0</v>
      </c>
      <c r="G86" s="691">
        <f>'RM_1.1.sz.mell.'!G86</f>
        <v>0</v>
      </c>
      <c r="H86" s="691">
        <f>'RM_1.1.sz.mell.'!H86</f>
        <v>0</v>
      </c>
      <c r="I86" s="691">
        <f>'RM_1.1.sz.mell.'!I86</f>
        <v>0</v>
      </c>
      <c r="J86" s="691">
        <f>'RM_1.1.sz.mell.'!J86</f>
        <v>0</v>
      </c>
      <c r="K86" s="692">
        <f t="shared" ref="K86:K91" si="5">C86+J86</f>
        <v>0</v>
      </c>
    </row>
    <row r="87" spans="1:11" s="412" customFormat="1" ht="12" customHeight="1" x14ac:dyDescent="0.25">
      <c r="A87" s="1211" t="s">
        <v>327</v>
      </c>
      <c r="B87" s="1197" t="s">
        <v>328</v>
      </c>
      <c r="C87" s="691">
        <f>'RM_1.1.sz.mell.'!C87</f>
        <v>0</v>
      </c>
      <c r="D87" s="691">
        <f>'RM_1.1.sz.mell.'!D87</f>
        <v>0</v>
      </c>
      <c r="E87" s="691">
        <f>'RM_1.1.sz.mell.'!E87</f>
        <v>0</v>
      </c>
      <c r="F87" s="691">
        <f>'RM_1.1.sz.mell.'!F87</f>
        <v>0</v>
      </c>
      <c r="G87" s="691">
        <f>'RM_1.1.sz.mell.'!G87</f>
        <v>0</v>
      </c>
      <c r="H87" s="691">
        <f>'RM_1.1.sz.mell.'!H87</f>
        <v>0</v>
      </c>
      <c r="I87" s="691">
        <f>'RM_1.1.sz.mell.'!I87</f>
        <v>0</v>
      </c>
      <c r="J87" s="691">
        <f>'RM_1.1.sz.mell.'!J87</f>
        <v>0</v>
      </c>
      <c r="K87" s="692">
        <f t="shared" si="5"/>
        <v>0</v>
      </c>
    </row>
    <row r="88" spans="1:11" s="412" customFormat="1" ht="12" customHeight="1" x14ac:dyDescent="0.25">
      <c r="A88" s="1211" t="s">
        <v>329</v>
      </c>
      <c r="B88" s="1197" t="s">
        <v>330</v>
      </c>
      <c r="C88" s="691">
        <f>'RM_1.1.sz.mell.'!C88</f>
        <v>0</v>
      </c>
      <c r="D88" s="691">
        <f>'RM_1.1.sz.mell.'!D88</f>
        <v>0</v>
      </c>
      <c r="E88" s="691">
        <f>'RM_1.1.sz.mell.'!E88</f>
        <v>0</v>
      </c>
      <c r="F88" s="691">
        <f>'RM_1.1.sz.mell.'!F88</f>
        <v>0</v>
      </c>
      <c r="G88" s="691">
        <f>'RM_1.1.sz.mell.'!G88</f>
        <v>0</v>
      </c>
      <c r="H88" s="691">
        <f>'RM_1.1.sz.mell.'!H88</f>
        <v>0</v>
      </c>
      <c r="I88" s="691">
        <f>'RM_1.1.sz.mell.'!I88</f>
        <v>0</v>
      </c>
      <c r="J88" s="691">
        <f>'RM_1.1.sz.mell.'!J88</f>
        <v>0</v>
      </c>
      <c r="K88" s="692">
        <f t="shared" si="5"/>
        <v>0</v>
      </c>
    </row>
    <row r="89" spans="1:11" s="412" customFormat="1" ht="12" customHeight="1" thickBot="1" x14ac:dyDescent="0.3">
      <c r="A89" s="1212" t="s">
        <v>331</v>
      </c>
      <c r="B89" s="1200" t="s">
        <v>332</v>
      </c>
      <c r="C89" s="691">
        <f>'RM_1.1.sz.mell.'!C89</f>
        <v>0</v>
      </c>
      <c r="D89" s="691">
        <f>'RM_1.1.sz.mell.'!D89</f>
        <v>0</v>
      </c>
      <c r="E89" s="691">
        <f>'RM_1.1.sz.mell.'!E89</f>
        <v>0</v>
      </c>
      <c r="F89" s="691">
        <f>'RM_1.1.sz.mell.'!F89</f>
        <v>0</v>
      </c>
      <c r="G89" s="691">
        <f>'RM_1.1.sz.mell.'!G89</f>
        <v>0</v>
      </c>
      <c r="H89" s="691">
        <f>'RM_1.1.sz.mell.'!H89</f>
        <v>0</v>
      </c>
      <c r="I89" s="691">
        <f>'RM_1.1.sz.mell.'!I89</f>
        <v>0</v>
      </c>
      <c r="J89" s="691">
        <f>'RM_1.1.sz.mell.'!J89</f>
        <v>0</v>
      </c>
      <c r="K89" s="692">
        <f t="shared" si="5"/>
        <v>0</v>
      </c>
    </row>
    <row r="90" spans="1:11" s="412" customFormat="1" ht="12" customHeight="1" thickBot="1" x14ac:dyDescent="0.3">
      <c r="A90" s="1206" t="s">
        <v>333</v>
      </c>
      <c r="B90" s="1201" t="s">
        <v>474</v>
      </c>
      <c r="C90" s="395">
        <f>'RM_1.1.sz.mell.'!C90</f>
        <v>0</v>
      </c>
      <c r="D90" s="395">
        <f>'RM_1.1.sz.mell.'!D90</f>
        <v>0</v>
      </c>
      <c r="E90" s="395">
        <f>'RM_1.1.sz.mell.'!E90</f>
        <v>0</v>
      </c>
      <c r="F90" s="395">
        <f>'RM_1.1.sz.mell.'!F90</f>
        <v>0</v>
      </c>
      <c r="G90" s="395">
        <f>'RM_1.1.sz.mell.'!G90</f>
        <v>0</v>
      </c>
      <c r="H90" s="395">
        <f>'RM_1.1.sz.mell.'!H90</f>
        <v>0</v>
      </c>
      <c r="I90" s="395">
        <f>'RM_1.1.sz.mell.'!I90</f>
        <v>0</v>
      </c>
      <c r="J90" s="395">
        <f>'RM_1.1.sz.mell.'!J90</f>
        <v>0</v>
      </c>
      <c r="K90" s="263">
        <f t="shared" si="5"/>
        <v>0</v>
      </c>
    </row>
    <row r="91" spans="1:11" s="412" customFormat="1" ht="13.5" customHeight="1" thickBot="1" x14ac:dyDescent="0.3">
      <c r="A91" s="1206" t="s">
        <v>335</v>
      </c>
      <c r="B91" s="1201" t="s">
        <v>334</v>
      </c>
      <c r="C91" s="395">
        <f>'RM_1.1.sz.mell.'!C91</f>
        <v>0</v>
      </c>
      <c r="D91" s="395">
        <f>'RM_1.1.sz.mell.'!D91</f>
        <v>0</v>
      </c>
      <c r="E91" s="395">
        <f>'RM_1.1.sz.mell.'!E91</f>
        <v>0</v>
      </c>
      <c r="F91" s="395">
        <f>'RM_1.1.sz.mell.'!F91</f>
        <v>0</v>
      </c>
      <c r="G91" s="395">
        <f>'RM_1.1.sz.mell.'!G91</f>
        <v>0</v>
      </c>
      <c r="H91" s="395">
        <f>'RM_1.1.sz.mell.'!H91</f>
        <v>0</v>
      </c>
      <c r="I91" s="395">
        <f>'RM_1.1.sz.mell.'!I91</f>
        <v>0</v>
      </c>
      <c r="J91" s="395">
        <f>'RM_1.1.sz.mell.'!J91</f>
        <v>0</v>
      </c>
      <c r="K91" s="263">
        <f t="shared" si="5"/>
        <v>0</v>
      </c>
    </row>
    <row r="92" spans="1:11" s="412" customFormat="1" ht="15.75" customHeight="1" thickBot="1" x14ac:dyDescent="0.3">
      <c r="A92" s="1206" t="s">
        <v>347</v>
      </c>
      <c r="B92" s="1201" t="s">
        <v>477</v>
      </c>
      <c r="C92" s="402">
        <f>'RM_1.1.sz.mell.'!C92</f>
        <v>99584055</v>
      </c>
      <c r="D92" s="402">
        <f>'RM_1.1.sz.mell.'!D92</f>
        <v>27392030</v>
      </c>
      <c r="E92" s="402">
        <f>'RM_1.1.sz.mell.'!E92</f>
        <v>0</v>
      </c>
      <c r="F92" s="402">
        <f>'RM_1.1.sz.mell.'!F92</f>
        <v>0</v>
      </c>
      <c r="G92" s="402">
        <f>'RM_1.1.sz.mell.'!G92</f>
        <v>0</v>
      </c>
      <c r="H92" s="402">
        <f>'RM_1.1.sz.mell.'!H92</f>
        <v>0</v>
      </c>
      <c r="I92" s="402">
        <f>'RM_1.1.sz.mell.'!I92</f>
        <v>0</v>
      </c>
      <c r="J92" s="402">
        <f>'RM_1.1.sz.mell.'!J92</f>
        <v>27392030</v>
      </c>
      <c r="K92" s="444">
        <f>+K69+K73+K78+K81+K85+K91+K90</f>
        <v>126976085</v>
      </c>
    </row>
    <row r="93" spans="1:11" s="412" customFormat="1" ht="25.5" customHeight="1" thickBot="1" x14ac:dyDescent="0.3">
      <c r="A93" s="1213" t="s">
        <v>476</v>
      </c>
      <c r="B93" s="1214" t="s">
        <v>478</v>
      </c>
      <c r="C93" s="402">
        <f>'RM_1.1.sz.mell.'!C93</f>
        <v>267163968</v>
      </c>
      <c r="D93" s="402">
        <f>'RM_1.1.sz.mell.'!D93</f>
        <v>103807783</v>
      </c>
      <c r="E93" s="402">
        <f>'RM_1.1.sz.mell.'!E93</f>
        <v>0</v>
      </c>
      <c r="F93" s="402">
        <f>'RM_1.1.sz.mell.'!F93</f>
        <v>0</v>
      </c>
      <c r="G93" s="402">
        <f>'RM_1.1.sz.mell.'!G93</f>
        <v>0</v>
      </c>
      <c r="H93" s="402">
        <f>'RM_1.1.sz.mell.'!H93</f>
        <v>0</v>
      </c>
      <c r="I93" s="402">
        <f>'RM_1.1.sz.mell.'!I93</f>
        <v>0</v>
      </c>
      <c r="J93" s="402">
        <f>'RM_1.1.sz.mell.'!J93</f>
        <v>103807783</v>
      </c>
      <c r="K93" s="444">
        <f>+K68+K92</f>
        <v>370971751</v>
      </c>
    </row>
    <row r="94" spans="1:11" s="412" customFormat="1" ht="30.75" customHeight="1" x14ac:dyDescent="0.25">
      <c r="A94" s="1215"/>
      <c r="B94" s="1216"/>
      <c r="C94" s="303"/>
      <c r="D94" s="1217"/>
      <c r="E94" s="1217"/>
      <c r="F94" s="1217"/>
      <c r="G94" s="1217"/>
      <c r="H94" s="1217"/>
      <c r="I94" s="1217"/>
      <c r="J94" s="1217"/>
      <c r="K94" s="1217"/>
    </row>
    <row r="95" spans="1:11" ht="16.5" customHeight="1" x14ac:dyDescent="0.3">
      <c r="A95" s="1545" t="s">
        <v>47</v>
      </c>
      <c r="B95" s="1545"/>
      <c r="C95" s="1545"/>
      <c r="D95" s="1545"/>
      <c r="E95" s="1545"/>
      <c r="F95" s="1545"/>
      <c r="G95" s="1545"/>
      <c r="H95" s="1545"/>
      <c r="I95" s="1545"/>
      <c r="J95" s="1545"/>
      <c r="K95" s="1545"/>
    </row>
    <row r="96" spans="1:11" s="422" customFormat="1" ht="16.5" customHeight="1" thickBot="1" x14ac:dyDescent="0.35">
      <c r="A96" s="1550" t="s">
        <v>152</v>
      </c>
      <c r="B96" s="1550"/>
      <c r="C96" s="1218"/>
      <c r="D96" s="1219"/>
      <c r="E96" s="1219"/>
      <c r="F96" s="1219"/>
      <c r="G96" s="1219"/>
      <c r="H96" s="1219"/>
      <c r="I96" s="1219"/>
      <c r="J96" s="1219"/>
      <c r="K96" s="1218" t="str">
        <f>K7</f>
        <v>Forintban!</v>
      </c>
    </row>
    <row r="97" spans="1:11" x14ac:dyDescent="0.3">
      <c r="A97" s="1661" t="s">
        <v>68</v>
      </c>
      <c r="B97" s="1663" t="s">
        <v>739</v>
      </c>
      <c r="C97" s="1665" t="str">
        <f>+CONCATENATE(LEFT(E_ÖSSZEFÜGGÉSEK!A6,4),". évi")</f>
        <v>2019. évi</v>
      </c>
      <c r="D97" s="1666"/>
      <c r="E97" s="1667"/>
      <c r="F97" s="1667"/>
      <c r="G97" s="1667"/>
      <c r="H97" s="1667"/>
      <c r="I97" s="1667"/>
      <c r="J97" s="1667"/>
      <c r="K97" s="1668"/>
    </row>
    <row r="98" spans="1:11" ht="34.799999999999997" thickBot="1" x14ac:dyDescent="0.35">
      <c r="A98" s="1662"/>
      <c r="B98" s="1732"/>
      <c r="C98" s="1397" t="str">
        <f>'RM_1.1.sz.mell.'!C98</f>
        <v>Eredeti
előirányzat</v>
      </c>
      <c r="D98" s="1397" t="str">
        <f>'RM_1.1.sz.mell.'!D98</f>
        <v>Módosítás</v>
      </c>
      <c r="E98" s="1397" t="str">
        <f>'RM_1.1.sz.mell.'!E98</f>
        <v xml:space="preserve">… . sz. módosítás </v>
      </c>
      <c r="F98" s="1397" t="str">
        <f>'RM_1.1.sz.mell.'!F98</f>
        <v xml:space="preserve">… . sz. módosítás </v>
      </c>
      <c r="G98" s="1397" t="str">
        <f>'RM_1.1.sz.mell.'!G98</f>
        <v xml:space="preserve">… . sz. módosítás </v>
      </c>
      <c r="H98" s="1397" t="str">
        <f>'RM_1.1.sz.mell.'!H98</f>
        <v xml:space="preserve">… . sz. módosítás </v>
      </c>
      <c r="I98" s="1397" t="str">
        <f>'RM_1.1.sz.mell.'!I98</f>
        <v xml:space="preserve">… . sz. módosítás </v>
      </c>
      <c r="J98" s="1397" t="str">
        <f>'RM_1.1.sz.mell.'!J98</f>
        <v>Módosítások összesen</v>
      </c>
      <c r="K98" s="1398" t="str">
        <f>'RM_1.1.sz.mell.'!K98</f>
        <v>….számú módosítás utáni előirányzat</v>
      </c>
    </row>
    <row r="99" spans="1:11" s="411" customFormat="1" ht="12" customHeight="1" thickBot="1" x14ac:dyDescent="0.25">
      <c r="A99" s="1220" t="s">
        <v>492</v>
      </c>
      <c r="B99" s="1236" t="s">
        <v>493</v>
      </c>
      <c r="C99" s="1235" t="str">
        <f>'RM_1.1.sz.mell.'!C99</f>
        <v>C</v>
      </c>
      <c r="D99" s="1235" t="str">
        <f>'RM_1.1.sz.mell.'!D99</f>
        <v>D</v>
      </c>
      <c r="E99" s="1235" t="str">
        <f>'RM_1.1.sz.mell.'!E99</f>
        <v>E</v>
      </c>
      <c r="F99" s="1235" t="str">
        <f>'RM_1.1.sz.mell.'!F99</f>
        <v>F</v>
      </c>
      <c r="G99" s="1235" t="str">
        <f>'RM_1.1.sz.mell.'!G99</f>
        <v>G</v>
      </c>
      <c r="H99" s="1235" t="str">
        <f>'RM_1.1.sz.mell.'!H99</f>
        <v>H</v>
      </c>
      <c r="I99" s="1235" t="str">
        <f>'RM_1.1.sz.mell.'!I99</f>
        <v>I</v>
      </c>
      <c r="J99" s="1235" t="str">
        <f>'RM_1.1.sz.mell.'!J99</f>
        <v>J=(D+…+I)</v>
      </c>
      <c r="K99" s="679" t="str">
        <f>'RM_1.1.sz.mell.'!K99</f>
        <v>K=(C+J)</v>
      </c>
    </row>
    <row r="100" spans="1:11" ht="12" customHeight="1" thickBot="1" x14ac:dyDescent="0.35">
      <c r="A100" s="1221" t="s">
        <v>18</v>
      </c>
      <c r="B100" s="1237" t="s">
        <v>436</v>
      </c>
      <c r="C100" s="394">
        <f>'RM_1.1.sz.mell.'!C100</f>
        <v>163685707</v>
      </c>
      <c r="D100" s="394">
        <f>'RM_1.1.sz.mell.'!D100</f>
        <v>393657</v>
      </c>
      <c r="E100" s="394">
        <f>'RM_1.1.sz.mell.'!E100</f>
        <v>0</v>
      </c>
      <c r="F100" s="394">
        <f>'RM_1.1.sz.mell.'!F100</f>
        <v>0</v>
      </c>
      <c r="G100" s="394">
        <f>'RM_1.1.sz.mell.'!G100</f>
        <v>0</v>
      </c>
      <c r="H100" s="394">
        <f>'RM_1.1.sz.mell.'!H100</f>
        <v>0</v>
      </c>
      <c r="I100" s="394">
        <f>'RM_1.1.sz.mell.'!I100</f>
        <v>0</v>
      </c>
      <c r="J100" s="394">
        <f>'RM_1.1.sz.mell.'!J100</f>
        <v>393657</v>
      </c>
      <c r="K100" s="295">
        <f>'RM_1.1.sz.mell.'!K100</f>
        <v>164079364</v>
      </c>
    </row>
    <row r="101" spans="1:11" ht="12" customHeight="1" x14ac:dyDescent="0.3">
      <c r="A101" s="1223" t="s">
        <v>97</v>
      </c>
      <c r="B101" s="1238" t="s">
        <v>49</v>
      </c>
      <c r="C101" s="696">
        <f>'RM_1.1.sz.mell.'!C101</f>
        <v>64173834</v>
      </c>
      <c r="D101" s="696">
        <f>'RM_1.1.sz.mell.'!D101</f>
        <v>1079771</v>
      </c>
      <c r="E101" s="696">
        <f>'RM_1.1.sz.mell.'!E101</f>
        <v>0</v>
      </c>
      <c r="F101" s="696">
        <f>'RM_1.1.sz.mell.'!F101</f>
        <v>0</v>
      </c>
      <c r="G101" s="696">
        <f>'RM_1.1.sz.mell.'!G101</f>
        <v>0</v>
      </c>
      <c r="H101" s="696">
        <f>'RM_1.1.sz.mell.'!H101</f>
        <v>0</v>
      </c>
      <c r="I101" s="696">
        <f>'RM_1.1.sz.mell.'!I101</f>
        <v>0</v>
      </c>
      <c r="J101" s="696">
        <f>'RM_1.1.sz.mell.'!J101</f>
        <v>1079771</v>
      </c>
      <c r="K101" s="780">
        <f>'RM_1.1.sz.mell.'!K101</f>
        <v>65253605</v>
      </c>
    </row>
    <row r="102" spans="1:11" ht="12" customHeight="1" x14ac:dyDescent="0.3">
      <c r="A102" s="1196" t="s">
        <v>98</v>
      </c>
      <c r="B102" s="1239" t="s">
        <v>182</v>
      </c>
      <c r="C102" s="698">
        <f>'RM_1.1.sz.mell.'!C102</f>
        <v>11669201</v>
      </c>
      <c r="D102" s="698">
        <f>'RM_1.1.sz.mell.'!D102</f>
        <v>62051</v>
      </c>
      <c r="E102" s="698">
        <f>'RM_1.1.sz.mell.'!E102</f>
        <v>0</v>
      </c>
      <c r="F102" s="698">
        <f>'RM_1.1.sz.mell.'!F102</f>
        <v>0</v>
      </c>
      <c r="G102" s="698">
        <f>'RM_1.1.sz.mell.'!G102</f>
        <v>0</v>
      </c>
      <c r="H102" s="698">
        <f>'RM_1.1.sz.mell.'!H102</f>
        <v>0</v>
      </c>
      <c r="I102" s="698">
        <f>'RM_1.1.sz.mell.'!I102</f>
        <v>0</v>
      </c>
      <c r="J102" s="698">
        <f>'RM_1.1.sz.mell.'!J102</f>
        <v>62051</v>
      </c>
      <c r="K102" s="766">
        <f>'RM_1.1.sz.mell.'!K102</f>
        <v>11731252</v>
      </c>
    </row>
    <row r="103" spans="1:11" ht="12" customHeight="1" x14ac:dyDescent="0.3">
      <c r="A103" s="1196" t="s">
        <v>99</v>
      </c>
      <c r="B103" s="1239" t="s">
        <v>139</v>
      </c>
      <c r="C103" s="700">
        <f>'RM_1.1.sz.mell.'!C103</f>
        <v>83056892</v>
      </c>
      <c r="D103" s="700">
        <f>'RM_1.1.sz.mell.'!D103</f>
        <v>-1708348</v>
      </c>
      <c r="E103" s="700">
        <f>'RM_1.1.sz.mell.'!E103</f>
        <v>0</v>
      </c>
      <c r="F103" s="700">
        <f>'RM_1.1.sz.mell.'!F103</f>
        <v>0</v>
      </c>
      <c r="G103" s="700">
        <f>'RM_1.1.sz.mell.'!G103</f>
        <v>0</v>
      </c>
      <c r="H103" s="700">
        <f>'RM_1.1.sz.mell.'!H103</f>
        <v>0</v>
      </c>
      <c r="I103" s="700">
        <f>'RM_1.1.sz.mell.'!I103</f>
        <v>0</v>
      </c>
      <c r="J103" s="700">
        <f>'RM_1.1.sz.mell.'!J103</f>
        <v>-1708348</v>
      </c>
      <c r="K103" s="767">
        <f>'RM_1.1.sz.mell.'!K103</f>
        <v>81348544</v>
      </c>
    </row>
    <row r="104" spans="1:11" ht="12" customHeight="1" x14ac:dyDescent="0.3">
      <c r="A104" s="1196" t="s">
        <v>100</v>
      </c>
      <c r="B104" s="1240" t="s">
        <v>183</v>
      </c>
      <c r="C104" s="700">
        <f>'RM_1.1.sz.mell.'!C104</f>
        <v>700000</v>
      </c>
      <c r="D104" s="700">
        <f>'RM_1.1.sz.mell.'!D104</f>
        <v>280000</v>
      </c>
      <c r="E104" s="700">
        <f>'RM_1.1.sz.mell.'!E104</f>
        <v>0</v>
      </c>
      <c r="F104" s="700">
        <f>'RM_1.1.sz.mell.'!F104</f>
        <v>0</v>
      </c>
      <c r="G104" s="700">
        <f>'RM_1.1.sz.mell.'!G104</f>
        <v>0</v>
      </c>
      <c r="H104" s="700">
        <f>'RM_1.1.sz.mell.'!H104</f>
        <v>0</v>
      </c>
      <c r="I104" s="700">
        <f>'RM_1.1.sz.mell.'!I104</f>
        <v>0</v>
      </c>
      <c r="J104" s="700">
        <f>'RM_1.1.sz.mell.'!J104</f>
        <v>280000</v>
      </c>
      <c r="K104" s="767">
        <f>'RM_1.1.sz.mell.'!K104</f>
        <v>980000</v>
      </c>
    </row>
    <row r="105" spans="1:11" ht="12" customHeight="1" x14ac:dyDescent="0.3">
      <c r="A105" s="1196" t="s">
        <v>111</v>
      </c>
      <c r="B105" s="1225" t="s">
        <v>184</v>
      </c>
      <c r="C105" s="700">
        <f>'RM_1.1.sz.mell.'!C105</f>
        <v>4085780</v>
      </c>
      <c r="D105" s="700">
        <f>'RM_1.1.sz.mell.'!D105</f>
        <v>680183</v>
      </c>
      <c r="E105" s="700">
        <f>'RM_1.1.sz.mell.'!E105</f>
        <v>0</v>
      </c>
      <c r="F105" s="700">
        <f>'RM_1.1.sz.mell.'!F105</f>
        <v>0</v>
      </c>
      <c r="G105" s="700">
        <f>'RM_1.1.sz.mell.'!G105</f>
        <v>0</v>
      </c>
      <c r="H105" s="700">
        <f>'RM_1.1.sz.mell.'!H105</f>
        <v>0</v>
      </c>
      <c r="I105" s="700">
        <f>'RM_1.1.sz.mell.'!I105</f>
        <v>0</v>
      </c>
      <c r="J105" s="700">
        <f>'RM_1.1.sz.mell.'!J105</f>
        <v>680183</v>
      </c>
      <c r="K105" s="767">
        <f>'RM_1.1.sz.mell.'!K105</f>
        <v>4765963</v>
      </c>
    </row>
    <row r="106" spans="1:11" ht="12" customHeight="1" x14ac:dyDescent="0.3">
      <c r="A106" s="1196" t="s">
        <v>101</v>
      </c>
      <c r="B106" s="1239" t="s">
        <v>441</v>
      </c>
      <c r="C106" s="700">
        <f>'RM_1.1.sz.mell.'!C106</f>
        <v>146100</v>
      </c>
      <c r="D106" s="700">
        <f>'RM_1.1.sz.mell.'!D106</f>
        <v>1520</v>
      </c>
      <c r="E106" s="700">
        <f>'RM_1.1.sz.mell.'!E106</f>
        <v>0</v>
      </c>
      <c r="F106" s="700">
        <f>'RM_1.1.sz.mell.'!F106</f>
        <v>0</v>
      </c>
      <c r="G106" s="700">
        <f>'RM_1.1.sz.mell.'!G106</f>
        <v>0</v>
      </c>
      <c r="H106" s="700">
        <f>'RM_1.1.sz.mell.'!H106</f>
        <v>0</v>
      </c>
      <c r="I106" s="700">
        <f>'RM_1.1.sz.mell.'!I106</f>
        <v>0</v>
      </c>
      <c r="J106" s="700">
        <f>'RM_1.1.sz.mell.'!J106</f>
        <v>1520</v>
      </c>
      <c r="K106" s="767">
        <f>'RM_1.1.sz.mell.'!K106</f>
        <v>147620</v>
      </c>
    </row>
    <row r="107" spans="1:11" ht="12" customHeight="1" x14ac:dyDescent="0.3">
      <c r="A107" s="1196" t="s">
        <v>102</v>
      </c>
      <c r="B107" s="1241" t="s">
        <v>440</v>
      </c>
      <c r="C107" s="700">
        <f>'RM_1.1.sz.mell.'!C107</f>
        <v>0</v>
      </c>
      <c r="D107" s="700">
        <f>'RM_1.1.sz.mell.'!D107</f>
        <v>0</v>
      </c>
      <c r="E107" s="700">
        <f>'RM_1.1.sz.mell.'!E107</f>
        <v>0</v>
      </c>
      <c r="F107" s="700">
        <f>'RM_1.1.sz.mell.'!F107</f>
        <v>0</v>
      </c>
      <c r="G107" s="700">
        <f>'RM_1.1.sz.mell.'!G107</f>
        <v>0</v>
      </c>
      <c r="H107" s="700">
        <f>'RM_1.1.sz.mell.'!H107</f>
        <v>0</v>
      </c>
      <c r="I107" s="700">
        <f>'RM_1.1.sz.mell.'!I107</f>
        <v>0</v>
      </c>
      <c r="J107" s="700">
        <f>'RM_1.1.sz.mell.'!J107</f>
        <v>0</v>
      </c>
      <c r="K107" s="767">
        <f>'RM_1.1.sz.mell.'!K107</f>
        <v>0</v>
      </c>
    </row>
    <row r="108" spans="1:11" ht="12" customHeight="1" x14ac:dyDescent="0.3">
      <c r="A108" s="1196" t="s">
        <v>112</v>
      </c>
      <c r="B108" s="1241" t="s">
        <v>439</v>
      </c>
      <c r="C108" s="700">
        <f>'RM_1.1.sz.mell.'!C108</f>
        <v>0</v>
      </c>
      <c r="D108" s="700">
        <f>'RM_1.1.sz.mell.'!D108</f>
        <v>0</v>
      </c>
      <c r="E108" s="700">
        <f>'RM_1.1.sz.mell.'!E108</f>
        <v>0</v>
      </c>
      <c r="F108" s="700">
        <f>'RM_1.1.sz.mell.'!F108</f>
        <v>0</v>
      </c>
      <c r="G108" s="700">
        <f>'RM_1.1.sz.mell.'!G108</f>
        <v>0</v>
      </c>
      <c r="H108" s="700">
        <f>'RM_1.1.sz.mell.'!H108</f>
        <v>0</v>
      </c>
      <c r="I108" s="700">
        <f>'RM_1.1.sz.mell.'!I108</f>
        <v>0</v>
      </c>
      <c r="J108" s="700">
        <f>'RM_1.1.sz.mell.'!J108</f>
        <v>0</v>
      </c>
      <c r="K108" s="767">
        <f>'RM_1.1.sz.mell.'!K108</f>
        <v>0</v>
      </c>
    </row>
    <row r="109" spans="1:11" ht="12" customHeight="1" x14ac:dyDescent="0.3">
      <c r="A109" s="1196" t="s">
        <v>113</v>
      </c>
      <c r="B109" s="1242" t="s">
        <v>350</v>
      </c>
      <c r="C109" s="700">
        <f>'RM_1.1.sz.mell.'!C109</f>
        <v>0</v>
      </c>
      <c r="D109" s="700">
        <f>'RM_1.1.sz.mell.'!D109</f>
        <v>0</v>
      </c>
      <c r="E109" s="700">
        <f>'RM_1.1.sz.mell.'!E109</f>
        <v>0</v>
      </c>
      <c r="F109" s="700">
        <f>'RM_1.1.sz.mell.'!F109</f>
        <v>0</v>
      </c>
      <c r="G109" s="700">
        <f>'RM_1.1.sz.mell.'!G109</f>
        <v>0</v>
      </c>
      <c r="H109" s="700">
        <f>'RM_1.1.sz.mell.'!H109</f>
        <v>0</v>
      </c>
      <c r="I109" s="700">
        <f>'RM_1.1.sz.mell.'!I109</f>
        <v>0</v>
      </c>
      <c r="J109" s="700">
        <f>'RM_1.1.sz.mell.'!J109</f>
        <v>0</v>
      </c>
      <c r="K109" s="767">
        <f>'RM_1.1.sz.mell.'!K109</f>
        <v>0</v>
      </c>
    </row>
    <row r="110" spans="1:11" ht="12" customHeight="1" x14ac:dyDescent="0.3">
      <c r="A110" s="1196" t="s">
        <v>114</v>
      </c>
      <c r="B110" s="1243" t="s">
        <v>351</v>
      </c>
      <c r="C110" s="700">
        <f>'RM_1.1.sz.mell.'!C110</f>
        <v>0</v>
      </c>
      <c r="D110" s="700">
        <f>'RM_1.1.sz.mell.'!D110</f>
        <v>0</v>
      </c>
      <c r="E110" s="700">
        <f>'RM_1.1.sz.mell.'!E110</f>
        <v>0</v>
      </c>
      <c r="F110" s="700">
        <f>'RM_1.1.sz.mell.'!F110</f>
        <v>0</v>
      </c>
      <c r="G110" s="700">
        <f>'RM_1.1.sz.mell.'!G110</f>
        <v>0</v>
      </c>
      <c r="H110" s="700">
        <f>'RM_1.1.sz.mell.'!H110</f>
        <v>0</v>
      </c>
      <c r="I110" s="700">
        <f>'RM_1.1.sz.mell.'!I110</f>
        <v>0</v>
      </c>
      <c r="J110" s="700">
        <f>'RM_1.1.sz.mell.'!J110</f>
        <v>0</v>
      </c>
      <c r="K110" s="767">
        <f>'RM_1.1.sz.mell.'!K110</f>
        <v>0</v>
      </c>
    </row>
    <row r="111" spans="1:11" ht="12" customHeight="1" x14ac:dyDescent="0.3">
      <c r="A111" s="1196" t="s">
        <v>115</v>
      </c>
      <c r="B111" s="1243" t="s">
        <v>352</v>
      </c>
      <c r="C111" s="700">
        <f>'RM_1.1.sz.mell.'!C111</f>
        <v>0</v>
      </c>
      <c r="D111" s="700">
        <f>'RM_1.1.sz.mell.'!D111</f>
        <v>0</v>
      </c>
      <c r="E111" s="700">
        <f>'RM_1.1.sz.mell.'!E111</f>
        <v>0</v>
      </c>
      <c r="F111" s="700">
        <f>'RM_1.1.sz.mell.'!F111</f>
        <v>0</v>
      </c>
      <c r="G111" s="700">
        <f>'RM_1.1.sz.mell.'!G111</f>
        <v>0</v>
      </c>
      <c r="H111" s="700">
        <f>'RM_1.1.sz.mell.'!H111</f>
        <v>0</v>
      </c>
      <c r="I111" s="700">
        <f>'RM_1.1.sz.mell.'!I111</f>
        <v>0</v>
      </c>
      <c r="J111" s="700">
        <f>'RM_1.1.sz.mell.'!J111</f>
        <v>0</v>
      </c>
      <c r="K111" s="767">
        <f>'RM_1.1.sz.mell.'!K111</f>
        <v>0</v>
      </c>
    </row>
    <row r="112" spans="1:11" ht="12" customHeight="1" x14ac:dyDescent="0.3">
      <c r="A112" s="1196" t="s">
        <v>117</v>
      </c>
      <c r="B112" s="1242" t="s">
        <v>353</v>
      </c>
      <c r="C112" s="700">
        <f>'RM_1.1.sz.mell.'!C112</f>
        <v>2557680</v>
      </c>
      <c r="D112" s="700">
        <f>'RM_1.1.sz.mell.'!D112</f>
        <v>280663</v>
      </c>
      <c r="E112" s="700">
        <f>'RM_1.1.sz.mell.'!E112</f>
        <v>0</v>
      </c>
      <c r="F112" s="700">
        <f>'RM_1.1.sz.mell.'!F112</f>
        <v>0</v>
      </c>
      <c r="G112" s="700">
        <f>'RM_1.1.sz.mell.'!G112</f>
        <v>0</v>
      </c>
      <c r="H112" s="700">
        <f>'RM_1.1.sz.mell.'!H112</f>
        <v>0</v>
      </c>
      <c r="I112" s="700">
        <f>'RM_1.1.sz.mell.'!I112</f>
        <v>0</v>
      </c>
      <c r="J112" s="700">
        <f>'RM_1.1.sz.mell.'!J112</f>
        <v>280663</v>
      </c>
      <c r="K112" s="767">
        <f>'RM_1.1.sz.mell.'!K112</f>
        <v>2838343</v>
      </c>
    </row>
    <row r="113" spans="1:11" ht="12" customHeight="1" x14ac:dyDescent="0.3">
      <c r="A113" s="1196" t="s">
        <v>185</v>
      </c>
      <c r="B113" s="1242" t="s">
        <v>354</v>
      </c>
      <c r="C113" s="700">
        <f>'RM_1.1.sz.mell.'!C113</f>
        <v>0</v>
      </c>
      <c r="D113" s="700">
        <f>'RM_1.1.sz.mell.'!D113</f>
        <v>0</v>
      </c>
      <c r="E113" s="700">
        <f>'RM_1.1.sz.mell.'!E113</f>
        <v>0</v>
      </c>
      <c r="F113" s="700">
        <f>'RM_1.1.sz.mell.'!F113</f>
        <v>0</v>
      </c>
      <c r="G113" s="700">
        <f>'RM_1.1.sz.mell.'!G113</f>
        <v>0</v>
      </c>
      <c r="H113" s="700">
        <f>'RM_1.1.sz.mell.'!H113</f>
        <v>0</v>
      </c>
      <c r="I113" s="700">
        <f>'RM_1.1.sz.mell.'!I113</f>
        <v>0</v>
      </c>
      <c r="J113" s="700">
        <f>'RM_1.1.sz.mell.'!J113</f>
        <v>0</v>
      </c>
      <c r="K113" s="767">
        <f>'RM_1.1.sz.mell.'!K113</f>
        <v>0</v>
      </c>
    </row>
    <row r="114" spans="1:11" ht="12" customHeight="1" x14ac:dyDescent="0.3">
      <c r="A114" s="1196" t="s">
        <v>348</v>
      </c>
      <c r="B114" s="1243" t="s">
        <v>355</v>
      </c>
      <c r="C114" s="700">
        <f>'RM_1.1.sz.mell.'!C114</f>
        <v>0</v>
      </c>
      <c r="D114" s="700">
        <f>'RM_1.1.sz.mell.'!D114</f>
        <v>0</v>
      </c>
      <c r="E114" s="700">
        <f>'RM_1.1.sz.mell.'!E114</f>
        <v>0</v>
      </c>
      <c r="F114" s="700">
        <f>'RM_1.1.sz.mell.'!F114</f>
        <v>0</v>
      </c>
      <c r="G114" s="700">
        <f>'RM_1.1.sz.mell.'!G114</f>
        <v>0</v>
      </c>
      <c r="H114" s="700">
        <f>'RM_1.1.sz.mell.'!H114</f>
        <v>0</v>
      </c>
      <c r="I114" s="700">
        <f>'RM_1.1.sz.mell.'!I114</f>
        <v>0</v>
      </c>
      <c r="J114" s="700">
        <f>'RM_1.1.sz.mell.'!J114</f>
        <v>0</v>
      </c>
      <c r="K114" s="767">
        <f>'RM_1.1.sz.mell.'!K114</f>
        <v>0</v>
      </c>
    </row>
    <row r="115" spans="1:11" ht="12" customHeight="1" x14ac:dyDescent="0.3">
      <c r="A115" s="1229" t="s">
        <v>349</v>
      </c>
      <c r="B115" s="1241" t="s">
        <v>356</v>
      </c>
      <c r="C115" s="700">
        <f>'RM_1.1.sz.mell.'!C115</f>
        <v>0</v>
      </c>
      <c r="D115" s="700">
        <f>'RM_1.1.sz.mell.'!D115</f>
        <v>0</v>
      </c>
      <c r="E115" s="700">
        <f>'RM_1.1.sz.mell.'!E115</f>
        <v>0</v>
      </c>
      <c r="F115" s="700">
        <f>'RM_1.1.sz.mell.'!F115</f>
        <v>0</v>
      </c>
      <c r="G115" s="700">
        <f>'RM_1.1.sz.mell.'!G115</f>
        <v>0</v>
      </c>
      <c r="H115" s="700">
        <f>'RM_1.1.sz.mell.'!H115</f>
        <v>0</v>
      </c>
      <c r="I115" s="700">
        <f>'RM_1.1.sz.mell.'!I115</f>
        <v>0</v>
      </c>
      <c r="J115" s="700">
        <f>'RM_1.1.sz.mell.'!J115</f>
        <v>0</v>
      </c>
      <c r="K115" s="767">
        <f>'RM_1.1.sz.mell.'!K115</f>
        <v>0</v>
      </c>
    </row>
    <row r="116" spans="1:11" ht="12" customHeight="1" x14ac:dyDescent="0.3">
      <c r="A116" s="1196" t="s">
        <v>437</v>
      </c>
      <c r="B116" s="1241" t="s">
        <v>357</v>
      </c>
      <c r="C116" s="700">
        <f>'RM_1.1.sz.mell.'!C116</f>
        <v>0</v>
      </c>
      <c r="D116" s="700">
        <f>'RM_1.1.sz.mell.'!D116</f>
        <v>0</v>
      </c>
      <c r="E116" s="700">
        <f>'RM_1.1.sz.mell.'!E116</f>
        <v>0</v>
      </c>
      <c r="F116" s="700">
        <f>'RM_1.1.sz.mell.'!F116</f>
        <v>0</v>
      </c>
      <c r="G116" s="700">
        <f>'RM_1.1.sz.mell.'!G116</f>
        <v>0</v>
      </c>
      <c r="H116" s="700">
        <f>'RM_1.1.sz.mell.'!H116</f>
        <v>0</v>
      </c>
      <c r="I116" s="700">
        <f>'RM_1.1.sz.mell.'!I116</f>
        <v>0</v>
      </c>
      <c r="J116" s="700">
        <f>'RM_1.1.sz.mell.'!J116</f>
        <v>0</v>
      </c>
      <c r="K116" s="767">
        <f>'RM_1.1.sz.mell.'!K116</f>
        <v>0</v>
      </c>
    </row>
    <row r="117" spans="1:11" ht="12" customHeight="1" x14ac:dyDescent="0.3">
      <c r="A117" s="1199" t="s">
        <v>438</v>
      </c>
      <c r="B117" s="1241" t="s">
        <v>358</v>
      </c>
      <c r="C117" s="700">
        <f>'RM_1.1.sz.mell.'!C117</f>
        <v>1382000</v>
      </c>
      <c r="D117" s="700">
        <f>'RM_1.1.sz.mell.'!D117</f>
        <v>398000</v>
      </c>
      <c r="E117" s="700">
        <f>'RM_1.1.sz.mell.'!E117</f>
        <v>0</v>
      </c>
      <c r="F117" s="700">
        <f>'RM_1.1.sz.mell.'!F117</f>
        <v>0</v>
      </c>
      <c r="G117" s="700">
        <f>'RM_1.1.sz.mell.'!G117</f>
        <v>0</v>
      </c>
      <c r="H117" s="700">
        <f>'RM_1.1.sz.mell.'!H117</f>
        <v>0</v>
      </c>
      <c r="I117" s="700">
        <f>'RM_1.1.sz.mell.'!I117</f>
        <v>0</v>
      </c>
      <c r="J117" s="700">
        <f>'RM_1.1.sz.mell.'!J117</f>
        <v>398000</v>
      </c>
      <c r="K117" s="767">
        <f>'RM_1.1.sz.mell.'!K117</f>
        <v>1780000</v>
      </c>
    </row>
    <row r="118" spans="1:11" ht="12" customHeight="1" x14ac:dyDescent="0.3">
      <c r="A118" s="1196" t="s">
        <v>442</v>
      </c>
      <c r="B118" s="1240" t="s">
        <v>50</v>
      </c>
      <c r="C118" s="698">
        <f>'RM_1.1.sz.mell.'!C118</f>
        <v>0</v>
      </c>
      <c r="D118" s="698">
        <f>'RM_1.1.sz.mell.'!D118</f>
        <v>0</v>
      </c>
      <c r="E118" s="698">
        <f>'RM_1.1.sz.mell.'!E118</f>
        <v>0</v>
      </c>
      <c r="F118" s="698">
        <f>'RM_1.1.sz.mell.'!F118</f>
        <v>0</v>
      </c>
      <c r="G118" s="698">
        <f>'RM_1.1.sz.mell.'!G118</f>
        <v>0</v>
      </c>
      <c r="H118" s="698">
        <f>'RM_1.1.sz.mell.'!H118</f>
        <v>0</v>
      </c>
      <c r="I118" s="698">
        <f>'RM_1.1.sz.mell.'!I118</f>
        <v>0</v>
      </c>
      <c r="J118" s="698">
        <f>'RM_1.1.sz.mell.'!J118</f>
        <v>0</v>
      </c>
      <c r="K118" s="766">
        <f>'RM_1.1.sz.mell.'!K118</f>
        <v>0</v>
      </c>
    </row>
    <row r="119" spans="1:11" ht="12" customHeight="1" x14ac:dyDescent="0.3">
      <c r="A119" s="1196" t="s">
        <v>443</v>
      </c>
      <c r="B119" s="1239" t="s">
        <v>445</v>
      </c>
      <c r="C119" s="698">
        <f>'RM_1.1.sz.mell.'!C119</f>
        <v>0</v>
      </c>
      <c r="D119" s="698">
        <f>'RM_1.1.sz.mell.'!D119</f>
        <v>0</v>
      </c>
      <c r="E119" s="698">
        <f>'RM_1.1.sz.mell.'!E119</f>
        <v>0</v>
      </c>
      <c r="F119" s="698">
        <f>'RM_1.1.sz.mell.'!F119</f>
        <v>0</v>
      </c>
      <c r="G119" s="698">
        <f>'RM_1.1.sz.mell.'!G119</f>
        <v>0</v>
      </c>
      <c r="H119" s="698">
        <f>'RM_1.1.sz.mell.'!H119</f>
        <v>0</v>
      </c>
      <c r="I119" s="698">
        <f>'RM_1.1.sz.mell.'!I119</f>
        <v>0</v>
      </c>
      <c r="J119" s="698">
        <f>'RM_1.1.sz.mell.'!J119</f>
        <v>0</v>
      </c>
      <c r="K119" s="766">
        <f>'RM_1.1.sz.mell.'!K119</f>
        <v>0</v>
      </c>
    </row>
    <row r="120" spans="1:11" ht="12" customHeight="1" thickBot="1" x14ac:dyDescent="0.35">
      <c r="A120" s="1203" t="s">
        <v>444</v>
      </c>
      <c r="B120" s="1244" t="s">
        <v>446</v>
      </c>
      <c r="C120" s="702">
        <f>'RM_1.1.sz.mell.'!C120</f>
        <v>0</v>
      </c>
      <c r="D120" s="702">
        <f>'RM_1.1.sz.mell.'!D120</f>
        <v>0</v>
      </c>
      <c r="E120" s="702">
        <f>'RM_1.1.sz.mell.'!E120</f>
        <v>0</v>
      </c>
      <c r="F120" s="702">
        <f>'RM_1.1.sz.mell.'!F120</f>
        <v>0</v>
      </c>
      <c r="G120" s="702">
        <f>'RM_1.1.sz.mell.'!G120</f>
        <v>0</v>
      </c>
      <c r="H120" s="702">
        <f>'RM_1.1.sz.mell.'!H120</f>
        <v>0</v>
      </c>
      <c r="I120" s="702">
        <f>'RM_1.1.sz.mell.'!I120</f>
        <v>0</v>
      </c>
      <c r="J120" s="702">
        <f>'RM_1.1.sz.mell.'!J120</f>
        <v>0</v>
      </c>
      <c r="K120" s="781">
        <f>'RM_1.1.sz.mell.'!K120</f>
        <v>0</v>
      </c>
    </row>
    <row r="121" spans="1:11" ht="12" customHeight="1" thickBot="1" x14ac:dyDescent="0.35">
      <c r="A121" s="1230" t="s">
        <v>19</v>
      </c>
      <c r="B121" s="1245" t="s">
        <v>359</v>
      </c>
      <c r="C121" s="496">
        <f>'RM_1.1.sz.mell.'!C121</f>
        <v>102840261</v>
      </c>
      <c r="D121" s="496">
        <f>'RM_1.1.sz.mell.'!D121</f>
        <v>74366442</v>
      </c>
      <c r="E121" s="496">
        <f>'RM_1.1.sz.mell.'!E121</f>
        <v>0</v>
      </c>
      <c r="F121" s="496">
        <f>'RM_1.1.sz.mell.'!F121</f>
        <v>0</v>
      </c>
      <c r="G121" s="496">
        <f>'RM_1.1.sz.mell.'!G121</f>
        <v>0</v>
      </c>
      <c r="H121" s="496">
        <f>'RM_1.1.sz.mell.'!H121</f>
        <v>0</v>
      </c>
      <c r="I121" s="496">
        <f>'RM_1.1.sz.mell.'!I121</f>
        <v>0</v>
      </c>
      <c r="J121" s="496">
        <f>'RM_1.1.sz.mell.'!J121</f>
        <v>74366442</v>
      </c>
      <c r="K121" s="481">
        <f>'RM_1.1.sz.mell.'!K121</f>
        <v>177206703</v>
      </c>
    </row>
    <row r="122" spans="1:11" ht="12" customHeight="1" x14ac:dyDescent="0.3">
      <c r="A122" s="1194" t="s">
        <v>103</v>
      </c>
      <c r="B122" s="1239" t="s">
        <v>229</v>
      </c>
      <c r="C122" s="680">
        <f>'RM_1.1.sz.mell.'!C122</f>
        <v>78096049</v>
      </c>
      <c r="D122" s="680">
        <f>'RM_1.1.sz.mell.'!D122</f>
        <v>38969082</v>
      </c>
      <c r="E122" s="680">
        <f>'RM_1.1.sz.mell.'!E122</f>
        <v>0</v>
      </c>
      <c r="F122" s="680">
        <f>'RM_1.1.sz.mell.'!F122</f>
        <v>0</v>
      </c>
      <c r="G122" s="680">
        <f>'RM_1.1.sz.mell.'!G122</f>
        <v>0</v>
      </c>
      <c r="H122" s="680">
        <f>'RM_1.1.sz.mell.'!H122</f>
        <v>0</v>
      </c>
      <c r="I122" s="680">
        <f>'RM_1.1.sz.mell.'!I122</f>
        <v>0</v>
      </c>
      <c r="J122" s="680">
        <f>'RM_1.1.sz.mell.'!J122</f>
        <v>38969082</v>
      </c>
      <c r="K122" s="408">
        <f>'RM_1.1.sz.mell.'!K122</f>
        <v>117065131</v>
      </c>
    </row>
    <row r="123" spans="1:11" ht="12" customHeight="1" x14ac:dyDescent="0.3">
      <c r="A123" s="1194" t="s">
        <v>104</v>
      </c>
      <c r="B123" s="1246" t="s">
        <v>363</v>
      </c>
      <c r="C123" s="680">
        <f>'RM_1.1.sz.mell.'!C123</f>
        <v>0</v>
      </c>
      <c r="D123" s="680">
        <f>'RM_1.1.sz.mell.'!D123</f>
        <v>0</v>
      </c>
      <c r="E123" s="680">
        <f>'RM_1.1.sz.mell.'!E123</f>
        <v>0</v>
      </c>
      <c r="F123" s="680">
        <f>'RM_1.1.sz.mell.'!F123</f>
        <v>0</v>
      </c>
      <c r="G123" s="680">
        <f>'RM_1.1.sz.mell.'!G123</f>
        <v>0</v>
      </c>
      <c r="H123" s="680">
        <f>'RM_1.1.sz.mell.'!H123</f>
        <v>0</v>
      </c>
      <c r="I123" s="680">
        <f>'RM_1.1.sz.mell.'!I123</f>
        <v>0</v>
      </c>
      <c r="J123" s="680">
        <f>'RM_1.1.sz.mell.'!J123</f>
        <v>0</v>
      </c>
      <c r="K123" s="408">
        <f>'RM_1.1.sz.mell.'!K123</f>
        <v>0</v>
      </c>
    </row>
    <row r="124" spans="1:11" ht="12" customHeight="1" x14ac:dyDescent="0.3">
      <c r="A124" s="1194" t="s">
        <v>105</v>
      </c>
      <c r="B124" s="1246" t="s">
        <v>186</v>
      </c>
      <c r="C124" s="698">
        <f>'RM_1.1.sz.mell.'!C124</f>
        <v>24744212</v>
      </c>
      <c r="D124" s="698">
        <f>'RM_1.1.sz.mell.'!D124</f>
        <v>35333360</v>
      </c>
      <c r="E124" s="698">
        <f>'RM_1.1.sz.mell.'!E124</f>
        <v>0</v>
      </c>
      <c r="F124" s="698">
        <f>'RM_1.1.sz.mell.'!F124</f>
        <v>0</v>
      </c>
      <c r="G124" s="698">
        <f>'RM_1.1.sz.mell.'!G124</f>
        <v>0</v>
      </c>
      <c r="H124" s="698">
        <f>'RM_1.1.sz.mell.'!H124</f>
        <v>0</v>
      </c>
      <c r="I124" s="698">
        <f>'RM_1.1.sz.mell.'!I124</f>
        <v>0</v>
      </c>
      <c r="J124" s="698">
        <f>'RM_1.1.sz.mell.'!J124</f>
        <v>35333360</v>
      </c>
      <c r="K124" s="766">
        <f>'RM_1.1.sz.mell.'!K124</f>
        <v>60077572</v>
      </c>
    </row>
    <row r="125" spans="1:11" ht="12" customHeight="1" x14ac:dyDescent="0.3">
      <c r="A125" s="1194" t="s">
        <v>106</v>
      </c>
      <c r="B125" s="1246" t="s">
        <v>364</v>
      </c>
      <c r="C125" s="698">
        <f>'RM_1.1.sz.mell.'!C125</f>
        <v>0</v>
      </c>
      <c r="D125" s="698">
        <f>'RM_1.1.sz.mell.'!D125</f>
        <v>0</v>
      </c>
      <c r="E125" s="698">
        <f>'RM_1.1.sz.mell.'!E125</f>
        <v>0</v>
      </c>
      <c r="F125" s="698">
        <f>'RM_1.1.sz.mell.'!F125</f>
        <v>0</v>
      </c>
      <c r="G125" s="698">
        <f>'RM_1.1.sz.mell.'!G125</f>
        <v>0</v>
      </c>
      <c r="H125" s="698">
        <f>'RM_1.1.sz.mell.'!H125</f>
        <v>0</v>
      </c>
      <c r="I125" s="698">
        <f>'RM_1.1.sz.mell.'!I125</f>
        <v>0</v>
      </c>
      <c r="J125" s="698">
        <f>'RM_1.1.sz.mell.'!J125</f>
        <v>0</v>
      </c>
      <c r="K125" s="766">
        <f>'RM_1.1.sz.mell.'!K125</f>
        <v>0</v>
      </c>
    </row>
    <row r="126" spans="1:11" ht="12" customHeight="1" x14ac:dyDescent="0.3">
      <c r="A126" s="1194" t="s">
        <v>107</v>
      </c>
      <c r="B126" s="1247" t="s">
        <v>231</v>
      </c>
      <c r="C126" s="698">
        <f>'RM_1.1.sz.mell.'!C126</f>
        <v>0</v>
      </c>
      <c r="D126" s="698">
        <f>'RM_1.1.sz.mell.'!D126</f>
        <v>64000</v>
      </c>
      <c r="E126" s="698">
        <f>'RM_1.1.sz.mell.'!E126</f>
        <v>0</v>
      </c>
      <c r="F126" s="698">
        <f>'RM_1.1.sz.mell.'!F126</f>
        <v>0</v>
      </c>
      <c r="G126" s="698">
        <f>'RM_1.1.sz.mell.'!G126</f>
        <v>0</v>
      </c>
      <c r="H126" s="698">
        <f>'RM_1.1.sz.mell.'!H126</f>
        <v>0</v>
      </c>
      <c r="I126" s="698">
        <f>'RM_1.1.sz.mell.'!I126</f>
        <v>0</v>
      </c>
      <c r="J126" s="698">
        <f>'RM_1.1.sz.mell.'!J126</f>
        <v>64000</v>
      </c>
      <c r="K126" s="766">
        <f>'RM_1.1.sz.mell.'!K126</f>
        <v>64000</v>
      </c>
    </row>
    <row r="127" spans="1:11" ht="12" customHeight="1" x14ac:dyDescent="0.3">
      <c r="A127" s="1194" t="s">
        <v>116</v>
      </c>
      <c r="B127" s="1248" t="s">
        <v>427</v>
      </c>
      <c r="C127" s="698">
        <f>'RM_1.1.sz.mell.'!C127</f>
        <v>0</v>
      </c>
      <c r="D127" s="698">
        <f>'RM_1.1.sz.mell.'!D127</f>
        <v>0</v>
      </c>
      <c r="E127" s="698">
        <f>'RM_1.1.sz.mell.'!E127</f>
        <v>0</v>
      </c>
      <c r="F127" s="698">
        <f>'RM_1.1.sz.mell.'!F127</f>
        <v>0</v>
      </c>
      <c r="G127" s="698">
        <f>'RM_1.1.sz.mell.'!G127</f>
        <v>0</v>
      </c>
      <c r="H127" s="698">
        <f>'RM_1.1.sz.mell.'!H127</f>
        <v>0</v>
      </c>
      <c r="I127" s="698">
        <f>'RM_1.1.sz.mell.'!I127</f>
        <v>0</v>
      </c>
      <c r="J127" s="698">
        <f>'RM_1.1.sz.mell.'!J127</f>
        <v>0</v>
      </c>
      <c r="K127" s="766">
        <f>'RM_1.1.sz.mell.'!K127</f>
        <v>0</v>
      </c>
    </row>
    <row r="128" spans="1:11" ht="12" customHeight="1" x14ac:dyDescent="0.3">
      <c r="A128" s="1194" t="s">
        <v>118</v>
      </c>
      <c r="B128" s="1249" t="s">
        <v>369</v>
      </c>
      <c r="C128" s="698">
        <f>'RM_1.1.sz.mell.'!C128</f>
        <v>0</v>
      </c>
      <c r="D128" s="698">
        <f>'RM_1.1.sz.mell.'!D128</f>
        <v>0</v>
      </c>
      <c r="E128" s="698">
        <f>'RM_1.1.sz.mell.'!E128</f>
        <v>0</v>
      </c>
      <c r="F128" s="698">
        <f>'RM_1.1.sz.mell.'!F128</f>
        <v>0</v>
      </c>
      <c r="G128" s="698">
        <f>'RM_1.1.sz.mell.'!G128</f>
        <v>0</v>
      </c>
      <c r="H128" s="698">
        <f>'RM_1.1.sz.mell.'!H128</f>
        <v>0</v>
      </c>
      <c r="I128" s="698">
        <f>'RM_1.1.sz.mell.'!I128</f>
        <v>0</v>
      </c>
      <c r="J128" s="698">
        <f>'RM_1.1.sz.mell.'!J128</f>
        <v>0</v>
      </c>
      <c r="K128" s="766">
        <f>'RM_1.1.sz.mell.'!K128</f>
        <v>0</v>
      </c>
    </row>
    <row r="129" spans="1:11" x14ac:dyDescent="0.3">
      <c r="A129" s="1194" t="s">
        <v>187</v>
      </c>
      <c r="B129" s="1243" t="s">
        <v>352</v>
      </c>
      <c r="C129" s="698">
        <f>'RM_1.1.sz.mell.'!C129</f>
        <v>0</v>
      </c>
      <c r="D129" s="698">
        <f>'RM_1.1.sz.mell.'!D129</f>
        <v>0</v>
      </c>
      <c r="E129" s="698">
        <f>'RM_1.1.sz.mell.'!E129</f>
        <v>0</v>
      </c>
      <c r="F129" s="698">
        <f>'RM_1.1.sz.mell.'!F129</f>
        <v>0</v>
      </c>
      <c r="G129" s="698">
        <f>'RM_1.1.sz.mell.'!G129</f>
        <v>0</v>
      </c>
      <c r="H129" s="698">
        <f>'RM_1.1.sz.mell.'!H129</f>
        <v>0</v>
      </c>
      <c r="I129" s="698">
        <f>'RM_1.1.sz.mell.'!I129</f>
        <v>0</v>
      </c>
      <c r="J129" s="698">
        <f>'RM_1.1.sz.mell.'!J129</f>
        <v>0</v>
      </c>
      <c r="K129" s="766">
        <f>'RM_1.1.sz.mell.'!K129</f>
        <v>0</v>
      </c>
    </row>
    <row r="130" spans="1:11" ht="12" customHeight="1" x14ac:dyDescent="0.3">
      <c r="A130" s="1194" t="s">
        <v>188</v>
      </c>
      <c r="B130" s="1243" t="s">
        <v>368</v>
      </c>
      <c r="C130" s="698">
        <f>'RM_1.1.sz.mell.'!C130</f>
        <v>0</v>
      </c>
      <c r="D130" s="698">
        <f>'RM_1.1.sz.mell.'!D130</f>
        <v>0</v>
      </c>
      <c r="E130" s="698">
        <f>'RM_1.1.sz.mell.'!E130</f>
        <v>0</v>
      </c>
      <c r="F130" s="698">
        <f>'RM_1.1.sz.mell.'!F130</f>
        <v>0</v>
      </c>
      <c r="G130" s="698">
        <f>'RM_1.1.sz.mell.'!G130</f>
        <v>0</v>
      </c>
      <c r="H130" s="698">
        <f>'RM_1.1.sz.mell.'!H130</f>
        <v>0</v>
      </c>
      <c r="I130" s="698">
        <f>'RM_1.1.sz.mell.'!I130</f>
        <v>0</v>
      </c>
      <c r="J130" s="698">
        <f>'RM_1.1.sz.mell.'!J130</f>
        <v>0</v>
      </c>
      <c r="K130" s="766">
        <f>'RM_1.1.sz.mell.'!K130</f>
        <v>0</v>
      </c>
    </row>
    <row r="131" spans="1:11" ht="12" customHeight="1" x14ac:dyDescent="0.3">
      <c r="A131" s="1194" t="s">
        <v>189</v>
      </c>
      <c r="B131" s="1243" t="s">
        <v>367</v>
      </c>
      <c r="C131" s="698">
        <f>'RM_1.1.sz.mell.'!C131</f>
        <v>0</v>
      </c>
      <c r="D131" s="698">
        <f>'RM_1.1.sz.mell.'!D131</f>
        <v>0</v>
      </c>
      <c r="E131" s="698">
        <f>'RM_1.1.sz.mell.'!E131</f>
        <v>0</v>
      </c>
      <c r="F131" s="698">
        <f>'RM_1.1.sz.mell.'!F131</f>
        <v>0</v>
      </c>
      <c r="G131" s="698">
        <f>'RM_1.1.sz.mell.'!G131</f>
        <v>0</v>
      </c>
      <c r="H131" s="698">
        <f>'RM_1.1.sz.mell.'!H131</f>
        <v>0</v>
      </c>
      <c r="I131" s="698">
        <f>'RM_1.1.sz.mell.'!I131</f>
        <v>0</v>
      </c>
      <c r="J131" s="698">
        <f>'RM_1.1.sz.mell.'!J131</f>
        <v>0</v>
      </c>
      <c r="K131" s="766">
        <f>'RM_1.1.sz.mell.'!K131</f>
        <v>0</v>
      </c>
    </row>
    <row r="132" spans="1:11" ht="12" customHeight="1" x14ac:dyDescent="0.3">
      <c r="A132" s="1194" t="s">
        <v>360</v>
      </c>
      <c r="B132" s="1243" t="s">
        <v>355</v>
      </c>
      <c r="C132" s="698">
        <f>'RM_1.1.sz.mell.'!C132</f>
        <v>0</v>
      </c>
      <c r="D132" s="698">
        <f>'RM_1.1.sz.mell.'!D132</f>
        <v>0</v>
      </c>
      <c r="E132" s="698">
        <f>'RM_1.1.sz.mell.'!E132</f>
        <v>0</v>
      </c>
      <c r="F132" s="698">
        <f>'RM_1.1.sz.mell.'!F132</f>
        <v>0</v>
      </c>
      <c r="G132" s="698">
        <f>'RM_1.1.sz.mell.'!G132</f>
        <v>0</v>
      </c>
      <c r="H132" s="698">
        <f>'RM_1.1.sz.mell.'!H132</f>
        <v>0</v>
      </c>
      <c r="I132" s="698">
        <f>'RM_1.1.sz.mell.'!I132</f>
        <v>0</v>
      </c>
      <c r="J132" s="698">
        <f>'RM_1.1.sz.mell.'!J132</f>
        <v>0</v>
      </c>
      <c r="K132" s="766">
        <f>'RM_1.1.sz.mell.'!K132</f>
        <v>0</v>
      </c>
    </row>
    <row r="133" spans="1:11" ht="12" customHeight="1" x14ac:dyDescent="0.3">
      <c r="A133" s="1194" t="s">
        <v>361</v>
      </c>
      <c r="B133" s="1243" t="s">
        <v>366</v>
      </c>
      <c r="C133" s="698">
        <f>'RM_1.1.sz.mell.'!C133</f>
        <v>0</v>
      </c>
      <c r="D133" s="698">
        <f>'RM_1.1.sz.mell.'!D133</f>
        <v>0</v>
      </c>
      <c r="E133" s="698">
        <f>'RM_1.1.sz.mell.'!E133</f>
        <v>0</v>
      </c>
      <c r="F133" s="698">
        <f>'RM_1.1.sz.mell.'!F133</f>
        <v>0</v>
      </c>
      <c r="G133" s="698">
        <f>'RM_1.1.sz.mell.'!G133</f>
        <v>0</v>
      </c>
      <c r="H133" s="698">
        <f>'RM_1.1.sz.mell.'!H133</f>
        <v>0</v>
      </c>
      <c r="I133" s="698">
        <f>'RM_1.1.sz.mell.'!I133</f>
        <v>0</v>
      </c>
      <c r="J133" s="698">
        <f>'RM_1.1.sz.mell.'!J133</f>
        <v>0</v>
      </c>
      <c r="K133" s="766">
        <f>'RM_1.1.sz.mell.'!K133</f>
        <v>0</v>
      </c>
    </row>
    <row r="134" spans="1:11" ht="16.2" thickBot="1" x14ac:dyDescent="0.35">
      <c r="A134" s="1229" t="s">
        <v>362</v>
      </c>
      <c r="B134" s="1243" t="s">
        <v>365</v>
      </c>
      <c r="C134" s="700">
        <f>'RM_1.1.sz.mell.'!C134</f>
        <v>0</v>
      </c>
      <c r="D134" s="700">
        <f>'RM_1.1.sz.mell.'!D134</f>
        <v>64000</v>
      </c>
      <c r="E134" s="700">
        <f>'RM_1.1.sz.mell.'!E134</f>
        <v>0</v>
      </c>
      <c r="F134" s="700">
        <f>'RM_1.1.sz.mell.'!F134</f>
        <v>0</v>
      </c>
      <c r="G134" s="700">
        <f>'RM_1.1.sz.mell.'!G134</f>
        <v>0</v>
      </c>
      <c r="H134" s="700">
        <f>'RM_1.1.sz.mell.'!H134</f>
        <v>0</v>
      </c>
      <c r="I134" s="700">
        <f>'RM_1.1.sz.mell.'!I134</f>
        <v>0</v>
      </c>
      <c r="J134" s="700">
        <f>'RM_1.1.sz.mell.'!J134</f>
        <v>64000</v>
      </c>
      <c r="K134" s="767">
        <f>'RM_1.1.sz.mell.'!K134</f>
        <v>64000</v>
      </c>
    </row>
    <row r="135" spans="1:11" ht="12" customHeight="1" thickBot="1" x14ac:dyDescent="0.35">
      <c r="A135" s="1192" t="s">
        <v>20</v>
      </c>
      <c r="B135" s="1250" t="s">
        <v>447</v>
      </c>
      <c r="C135" s="395">
        <f>'RM_1.1.sz.mell.'!C135</f>
        <v>266525968</v>
      </c>
      <c r="D135" s="395">
        <f>'RM_1.1.sz.mell.'!D135</f>
        <v>74760099</v>
      </c>
      <c r="E135" s="395">
        <f>'RM_1.1.sz.mell.'!E135</f>
        <v>0</v>
      </c>
      <c r="F135" s="395">
        <f>'RM_1.1.sz.mell.'!F135</f>
        <v>0</v>
      </c>
      <c r="G135" s="395">
        <f>'RM_1.1.sz.mell.'!G135</f>
        <v>0</v>
      </c>
      <c r="H135" s="395">
        <f>'RM_1.1.sz.mell.'!H135</f>
        <v>0</v>
      </c>
      <c r="I135" s="395">
        <f>'RM_1.1.sz.mell.'!I135</f>
        <v>0</v>
      </c>
      <c r="J135" s="395">
        <f>'RM_1.1.sz.mell.'!J135</f>
        <v>74760099</v>
      </c>
      <c r="K135" s="296">
        <f>'RM_1.1.sz.mell.'!K135</f>
        <v>341286067</v>
      </c>
    </row>
    <row r="136" spans="1:11" ht="12" customHeight="1" thickBot="1" x14ac:dyDescent="0.35">
      <c r="A136" s="1192" t="s">
        <v>21</v>
      </c>
      <c r="B136" s="1250" t="s">
        <v>740</v>
      </c>
      <c r="C136" s="395">
        <f>'RM_1.1.sz.mell.'!C136</f>
        <v>638000</v>
      </c>
      <c r="D136" s="395">
        <f>'RM_1.1.sz.mell.'!D136</f>
        <v>25201513</v>
      </c>
      <c r="E136" s="395">
        <f>'RM_1.1.sz.mell.'!E136</f>
        <v>0</v>
      </c>
      <c r="F136" s="395">
        <f>'RM_1.1.sz.mell.'!F136</f>
        <v>0</v>
      </c>
      <c r="G136" s="395">
        <f>'RM_1.1.sz.mell.'!G136</f>
        <v>0</v>
      </c>
      <c r="H136" s="395">
        <f>'RM_1.1.sz.mell.'!H136</f>
        <v>0</v>
      </c>
      <c r="I136" s="395">
        <f>'RM_1.1.sz.mell.'!I136</f>
        <v>0</v>
      </c>
      <c r="J136" s="395">
        <f>'RM_1.1.sz.mell.'!J136</f>
        <v>25201513</v>
      </c>
      <c r="K136" s="296">
        <f>'RM_1.1.sz.mell.'!K136</f>
        <v>25839513</v>
      </c>
    </row>
    <row r="137" spans="1:11" ht="12" customHeight="1" x14ac:dyDescent="0.3">
      <c r="A137" s="1194" t="s">
        <v>267</v>
      </c>
      <c r="B137" s="1246" t="s">
        <v>455</v>
      </c>
      <c r="C137" s="698">
        <f>'RM_1.1.sz.mell.'!C137</f>
        <v>638000</v>
      </c>
      <c r="D137" s="698">
        <f>'RM_1.1.sz.mell.'!D137</f>
        <v>-638000</v>
      </c>
      <c r="E137" s="698">
        <f>'RM_1.1.sz.mell.'!E137</f>
        <v>0</v>
      </c>
      <c r="F137" s="698">
        <f>'RM_1.1.sz.mell.'!F137</f>
        <v>0</v>
      </c>
      <c r="G137" s="698">
        <f>'RM_1.1.sz.mell.'!G137</f>
        <v>0</v>
      </c>
      <c r="H137" s="698">
        <f>'RM_1.1.sz.mell.'!H137</f>
        <v>0</v>
      </c>
      <c r="I137" s="698">
        <f>'RM_1.1.sz.mell.'!I137</f>
        <v>0</v>
      </c>
      <c r="J137" s="698">
        <f>'RM_1.1.sz.mell.'!J137</f>
        <v>-638000</v>
      </c>
      <c r="K137" s="766">
        <f>'RM_1.1.sz.mell.'!K137</f>
        <v>0</v>
      </c>
    </row>
    <row r="138" spans="1:11" ht="12" customHeight="1" x14ac:dyDescent="0.3">
      <c r="A138" s="1194" t="s">
        <v>268</v>
      </c>
      <c r="B138" s="1246" t="s">
        <v>456</v>
      </c>
      <c r="C138" s="698">
        <f>'RM_1.1.sz.mell.'!C138</f>
        <v>0</v>
      </c>
      <c r="D138" s="698">
        <f>'RM_1.1.sz.mell.'!D138</f>
        <v>25102000</v>
      </c>
      <c r="E138" s="698">
        <f>'RM_1.1.sz.mell.'!E138</f>
        <v>0</v>
      </c>
      <c r="F138" s="698">
        <f>'RM_1.1.sz.mell.'!F138</f>
        <v>0</v>
      </c>
      <c r="G138" s="698">
        <f>'RM_1.1.sz.mell.'!G138</f>
        <v>0</v>
      </c>
      <c r="H138" s="698">
        <f>'RM_1.1.sz.mell.'!H138</f>
        <v>0</v>
      </c>
      <c r="I138" s="698">
        <f>'RM_1.1.sz.mell.'!I138</f>
        <v>0</v>
      </c>
      <c r="J138" s="698">
        <f>'RM_1.1.sz.mell.'!J138</f>
        <v>25102000</v>
      </c>
      <c r="K138" s="766">
        <f>'RM_1.1.sz.mell.'!K138</f>
        <v>25102000</v>
      </c>
    </row>
    <row r="139" spans="1:11" ht="12" customHeight="1" thickBot="1" x14ac:dyDescent="0.35">
      <c r="A139" s="1229" t="s">
        <v>269</v>
      </c>
      <c r="B139" s="1246" t="s">
        <v>457</v>
      </c>
      <c r="C139" s="698">
        <f>'RM_1.1.sz.mell.'!C139</f>
        <v>0</v>
      </c>
      <c r="D139" s="698">
        <f>'RM_1.1.sz.mell.'!D139</f>
        <v>737513</v>
      </c>
      <c r="E139" s="698">
        <f>'RM_1.1.sz.mell.'!E139</f>
        <v>0</v>
      </c>
      <c r="F139" s="698">
        <f>'RM_1.1.sz.mell.'!F139</f>
        <v>0</v>
      </c>
      <c r="G139" s="698">
        <f>'RM_1.1.sz.mell.'!G139</f>
        <v>0</v>
      </c>
      <c r="H139" s="698">
        <f>'RM_1.1.sz.mell.'!H139</f>
        <v>0</v>
      </c>
      <c r="I139" s="698">
        <f>'RM_1.1.sz.mell.'!I139</f>
        <v>0</v>
      </c>
      <c r="J139" s="698">
        <f>'RM_1.1.sz.mell.'!J139</f>
        <v>737513</v>
      </c>
      <c r="K139" s="766">
        <f>'RM_1.1.sz.mell.'!K139</f>
        <v>737513</v>
      </c>
    </row>
    <row r="140" spans="1:11" ht="12" customHeight="1" thickBot="1" x14ac:dyDescent="0.35">
      <c r="A140" s="1192" t="s">
        <v>22</v>
      </c>
      <c r="B140" s="1250" t="s">
        <v>449</v>
      </c>
      <c r="C140" s="395">
        <f>'RM_1.1.sz.mell.'!C140</f>
        <v>0</v>
      </c>
      <c r="D140" s="395">
        <f>'RM_1.1.sz.mell.'!D140</f>
        <v>0</v>
      </c>
      <c r="E140" s="395">
        <f>'RM_1.1.sz.mell.'!E140</f>
        <v>0</v>
      </c>
      <c r="F140" s="395">
        <f>'RM_1.1.sz.mell.'!F140</f>
        <v>0</v>
      </c>
      <c r="G140" s="395">
        <f>'RM_1.1.sz.mell.'!G140</f>
        <v>0</v>
      </c>
      <c r="H140" s="395">
        <f>'RM_1.1.sz.mell.'!H140</f>
        <v>0</v>
      </c>
      <c r="I140" s="395">
        <f>'RM_1.1.sz.mell.'!I140</f>
        <v>0</v>
      </c>
      <c r="J140" s="395">
        <f>'RM_1.1.sz.mell.'!J140</f>
        <v>0</v>
      </c>
      <c r="K140" s="296">
        <f>'RM_1.1.sz.mell.'!K140</f>
        <v>0</v>
      </c>
    </row>
    <row r="141" spans="1:11" ht="12" customHeight="1" x14ac:dyDescent="0.3">
      <c r="A141" s="1194" t="s">
        <v>90</v>
      </c>
      <c r="B141" s="1251" t="s">
        <v>458</v>
      </c>
      <c r="C141" s="698">
        <f>'RM_1.1.sz.mell.'!C141</f>
        <v>0</v>
      </c>
      <c r="D141" s="698">
        <f>'RM_1.1.sz.mell.'!D141</f>
        <v>0</v>
      </c>
      <c r="E141" s="698">
        <f>'RM_1.1.sz.mell.'!E141</f>
        <v>0</v>
      </c>
      <c r="F141" s="698">
        <f>'RM_1.1.sz.mell.'!F141</f>
        <v>0</v>
      </c>
      <c r="G141" s="698">
        <f>'RM_1.1.sz.mell.'!G141</f>
        <v>0</v>
      </c>
      <c r="H141" s="698">
        <f>'RM_1.1.sz.mell.'!H141</f>
        <v>0</v>
      </c>
      <c r="I141" s="698">
        <f>'RM_1.1.sz.mell.'!I141</f>
        <v>0</v>
      </c>
      <c r="J141" s="698">
        <f>'RM_1.1.sz.mell.'!J141</f>
        <v>0</v>
      </c>
      <c r="K141" s="766">
        <f>'RM_1.1.sz.mell.'!K141</f>
        <v>0</v>
      </c>
    </row>
    <row r="142" spans="1:11" ht="12" customHeight="1" x14ac:dyDescent="0.3">
      <c r="A142" s="1194" t="s">
        <v>91</v>
      </c>
      <c r="B142" s="1251" t="s">
        <v>450</v>
      </c>
      <c r="C142" s="698">
        <f>'RM_1.1.sz.mell.'!C142</f>
        <v>0</v>
      </c>
      <c r="D142" s="698">
        <f>'RM_1.1.sz.mell.'!D142</f>
        <v>0</v>
      </c>
      <c r="E142" s="698">
        <f>'RM_1.1.sz.mell.'!E142</f>
        <v>0</v>
      </c>
      <c r="F142" s="698">
        <f>'RM_1.1.sz.mell.'!F142</f>
        <v>0</v>
      </c>
      <c r="G142" s="698">
        <f>'RM_1.1.sz.mell.'!G142</f>
        <v>0</v>
      </c>
      <c r="H142" s="698">
        <f>'RM_1.1.sz.mell.'!H142</f>
        <v>0</v>
      </c>
      <c r="I142" s="698">
        <f>'RM_1.1.sz.mell.'!I142</f>
        <v>0</v>
      </c>
      <c r="J142" s="698">
        <f>'RM_1.1.sz.mell.'!J142</f>
        <v>0</v>
      </c>
      <c r="K142" s="766">
        <f>'RM_1.1.sz.mell.'!K142</f>
        <v>0</v>
      </c>
    </row>
    <row r="143" spans="1:11" ht="12" customHeight="1" x14ac:dyDescent="0.3">
      <c r="A143" s="1194" t="s">
        <v>92</v>
      </c>
      <c r="B143" s="1251" t="s">
        <v>451</v>
      </c>
      <c r="C143" s="698">
        <f>'RM_1.1.sz.mell.'!C143</f>
        <v>0</v>
      </c>
      <c r="D143" s="698">
        <f>'RM_1.1.sz.mell.'!D143</f>
        <v>0</v>
      </c>
      <c r="E143" s="698">
        <f>'RM_1.1.sz.mell.'!E143</f>
        <v>0</v>
      </c>
      <c r="F143" s="698">
        <f>'RM_1.1.sz.mell.'!F143</f>
        <v>0</v>
      </c>
      <c r="G143" s="698">
        <f>'RM_1.1.sz.mell.'!G143</f>
        <v>0</v>
      </c>
      <c r="H143" s="698">
        <f>'RM_1.1.sz.mell.'!H143</f>
        <v>0</v>
      </c>
      <c r="I143" s="698">
        <f>'RM_1.1.sz.mell.'!I143</f>
        <v>0</v>
      </c>
      <c r="J143" s="698">
        <f>'RM_1.1.sz.mell.'!J143</f>
        <v>0</v>
      </c>
      <c r="K143" s="766">
        <f>'RM_1.1.sz.mell.'!K143</f>
        <v>0</v>
      </c>
    </row>
    <row r="144" spans="1:11" ht="12" customHeight="1" x14ac:dyDescent="0.3">
      <c r="A144" s="1194" t="s">
        <v>174</v>
      </c>
      <c r="B144" s="1251" t="s">
        <v>452</v>
      </c>
      <c r="C144" s="698">
        <f>'RM_1.1.sz.mell.'!C144</f>
        <v>0</v>
      </c>
      <c r="D144" s="698">
        <f>'RM_1.1.sz.mell.'!D144</f>
        <v>0</v>
      </c>
      <c r="E144" s="698">
        <f>'RM_1.1.sz.mell.'!E144</f>
        <v>0</v>
      </c>
      <c r="F144" s="698">
        <f>'RM_1.1.sz.mell.'!F144</f>
        <v>0</v>
      </c>
      <c r="G144" s="698">
        <f>'RM_1.1.sz.mell.'!G144</f>
        <v>0</v>
      </c>
      <c r="H144" s="698">
        <f>'RM_1.1.sz.mell.'!H144</f>
        <v>0</v>
      </c>
      <c r="I144" s="698">
        <f>'RM_1.1.sz.mell.'!I144</f>
        <v>0</v>
      </c>
      <c r="J144" s="698">
        <f>'RM_1.1.sz.mell.'!J144</f>
        <v>0</v>
      </c>
      <c r="K144" s="766">
        <f>'RM_1.1.sz.mell.'!K144</f>
        <v>0</v>
      </c>
    </row>
    <row r="145" spans="1:15" ht="12" customHeight="1" x14ac:dyDescent="0.3">
      <c r="A145" s="1194" t="s">
        <v>175</v>
      </c>
      <c r="B145" s="1251" t="s">
        <v>453</v>
      </c>
      <c r="C145" s="698">
        <f>'RM_1.1.sz.mell.'!C145</f>
        <v>0</v>
      </c>
      <c r="D145" s="698">
        <f>'RM_1.1.sz.mell.'!D145</f>
        <v>0</v>
      </c>
      <c r="E145" s="698">
        <f>'RM_1.1.sz.mell.'!E145</f>
        <v>0</v>
      </c>
      <c r="F145" s="698">
        <f>'RM_1.1.sz.mell.'!F145</f>
        <v>0</v>
      </c>
      <c r="G145" s="698">
        <f>'RM_1.1.sz.mell.'!G145</f>
        <v>0</v>
      </c>
      <c r="H145" s="698">
        <f>'RM_1.1.sz.mell.'!H145</f>
        <v>0</v>
      </c>
      <c r="I145" s="698">
        <f>'RM_1.1.sz.mell.'!I145</f>
        <v>0</v>
      </c>
      <c r="J145" s="698">
        <f>'RM_1.1.sz.mell.'!J145</f>
        <v>0</v>
      </c>
      <c r="K145" s="766">
        <f>'RM_1.1.sz.mell.'!K145</f>
        <v>0</v>
      </c>
    </row>
    <row r="146" spans="1:15" ht="12" customHeight="1" thickBot="1" x14ac:dyDescent="0.35">
      <c r="A146" s="1229" t="s">
        <v>176</v>
      </c>
      <c r="B146" s="1251" t="s">
        <v>454</v>
      </c>
      <c r="C146" s="698">
        <f>'RM_1.1.sz.mell.'!C146</f>
        <v>0</v>
      </c>
      <c r="D146" s="698">
        <f>'RM_1.1.sz.mell.'!D146</f>
        <v>0</v>
      </c>
      <c r="E146" s="698">
        <f>'RM_1.1.sz.mell.'!E146</f>
        <v>0</v>
      </c>
      <c r="F146" s="698">
        <f>'RM_1.1.sz.mell.'!F146</f>
        <v>0</v>
      </c>
      <c r="G146" s="698">
        <f>'RM_1.1.sz.mell.'!G146</f>
        <v>0</v>
      </c>
      <c r="H146" s="698">
        <f>'RM_1.1.sz.mell.'!H146</f>
        <v>0</v>
      </c>
      <c r="I146" s="698">
        <f>'RM_1.1.sz.mell.'!I146</f>
        <v>0</v>
      </c>
      <c r="J146" s="698">
        <f>'RM_1.1.sz.mell.'!J146</f>
        <v>0</v>
      </c>
      <c r="K146" s="766">
        <f>'RM_1.1.sz.mell.'!K146</f>
        <v>0</v>
      </c>
    </row>
    <row r="147" spans="1:15" ht="12" customHeight="1" thickBot="1" x14ac:dyDescent="0.35">
      <c r="A147" s="1192" t="s">
        <v>23</v>
      </c>
      <c r="B147" s="1250" t="s">
        <v>462</v>
      </c>
      <c r="C147" s="402">
        <f>'RM_1.1.sz.mell.'!C147</f>
        <v>0</v>
      </c>
      <c r="D147" s="402">
        <f>'RM_1.1.sz.mell.'!D147</f>
        <v>3846171</v>
      </c>
      <c r="E147" s="402">
        <f>'RM_1.1.sz.mell.'!E147</f>
        <v>0</v>
      </c>
      <c r="F147" s="402">
        <f>'RM_1.1.sz.mell.'!F147</f>
        <v>0</v>
      </c>
      <c r="G147" s="402">
        <f>'RM_1.1.sz.mell.'!G147</f>
        <v>0</v>
      </c>
      <c r="H147" s="402">
        <f>'RM_1.1.sz.mell.'!H147</f>
        <v>0</v>
      </c>
      <c r="I147" s="402">
        <f>'RM_1.1.sz.mell.'!I147</f>
        <v>0</v>
      </c>
      <c r="J147" s="402">
        <f>'RM_1.1.sz.mell.'!J147</f>
        <v>3846171</v>
      </c>
      <c r="K147" s="302">
        <f>'RM_1.1.sz.mell.'!K147</f>
        <v>3846171</v>
      </c>
    </row>
    <row r="148" spans="1:15" ht="12" customHeight="1" x14ac:dyDescent="0.3">
      <c r="A148" s="1194" t="s">
        <v>93</v>
      </c>
      <c r="B148" s="1251" t="s">
        <v>370</v>
      </c>
      <c r="C148" s="698">
        <f>'RM_1.1.sz.mell.'!C148</f>
        <v>0</v>
      </c>
      <c r="D148" s="698">
        <f>'RM_1.1.sz.mell.'!D148</f>
        <v>1881073</v>
      </c>
      <c r="E148" s="698">
        <f>'RM_1.1.sz.mell.'!E148</f>
        <v>0</v>
      </c>
      <c r="F148" s="698">
        <f>'RM_1.1.sz.mell.'!F148</f>
        <v>0</v>
      </c>
      <c r="G148" s="698">
        <f>'RM_1.1.sz.mell.'!G148</f>
        <v>0</v>
      </c>
      <c r="H148" s="698">
        <f>'RM_1.1.sz.mell.'!H148</f>
        <v>0</v>
      </c>
      <c r="I148" s="698">
        <f>'RM_1.1.sz.mell.'!I148</f>
        <v>0</v>
      </c>
      <c r="J148" s="698">
        <f>'RM_1.1.sz.mell.'!J148</f>
        <v>1881073</v>
      </c>
      <c r="K148" s="766">
        <f>'RM_1.1.sz.mell.'!K148</f>
        <v>1881073</v>
      </c>
    </row>
    <row r="149" spans="1:15" ht="12" customHeight="1" x14ac:dyDescent="0.3">
      <c r="A149" s="1194" t="s">
        <v>94</v>
      </c>
      <c r="B149" s="1251" t="s">
        <v>371</v>
      </c>
      <c r="C149" s="698">
        <f>'RM_1.1.sz.mell.'!C149</f>
        <v>0</v>
      </c>
      <c r="D149" s="698">
        <f>'RM_1.1.sz.mell.'!D149</f>
        <v>1965098</v>
      </c>
      <c r="E149" s="698">
        <f>'RM_1.1.sz.mell.'!E149</f>
        <v>0</v>
      </c>
      <c r="F149" s="698">
        <f>'RM_1.1.sz.mell.'!F149</f>
        <v>0</v>
      </c>
      <c r="G149" s="698">
        <f>'RM_1.1.sz.mell.'!G149</f>
        <v>0</v>
      </c>
      <c r="H149" s="698">
        <f>'RM_1.1.sz.mell.'!H149</f>
        <v>0</v>
      </c>
      <c r="I149" s="698">
        <f>'RM_1.1.sz.mell.'!I149</f>
        <v>0</v>
      </c>
      <c r="J149" s="698">
        <f>'RM_1.1.sz.mell.'!J149</f>
        <v>1965098</v>
      </c>
      <c r="K149" s="766">
        <f>'RM_1.1.sz.mell.'!K149</f>
        <v>1965098</v>
      </c>
    </row>
    <row r="150" spans="1:15" ht="12" customHeight="1" x14ac:dyDescent="0.3">
      <c r="A150" s="1194" t="s">
        <v>287</v>
      </c>
      <c r="B150" s="1251" t="s">
        <v>463</v>
      </c>
      <c r="C150" s="698">
        <f>'RM_1.1.sz.mell.'!C150</f>
        <v>0</v>
      </c>
      <c r="D150" s="698">
        <f>'RM_1.1.sz.mell.'!D150</f>
        <v>0</v>
      </c>
      <c r="E150" s="698">
        <f>'RM_1.1.sz.mell.'!E150</f>
        <v>0</v>
      </c>
      <c r="F150" s="698">
        <f>'RM_1.1.sz.mell.'!F150</f>
        <v>0</v>
      </c>
      <c r="G150" s="698">
        <f>'RM_1.1.sz.mell.'!G150</f>
        <v>0</v>
      </c>
      <c r="H150" s="698">
        <f>'RM_1.1.sz.mell.'!H150</f>
        <v>0</v>
      </c>
      <c r="I150" s="698">
        <f>'RM_1.1.sz.mell.'!I150</f>
        <v>0</v>
      </c>
      <c r="J150" s="698">
        <f>'RM_1.1.sz.mell.'!J150</f>
        <v>0</v>
      </c>
      <c r="K150" s="766">
        <f>'RM_1.1.sz.mell.'!K150</f>
        <v>0</v>
      </c>
    </row>
    <row r="151" spans="1:15" ht="12" customHeight="1" thickBot="1" x14ac:dyDescent="0.35">
      <c r="A151" s="1229" t="s">
        <v>288</v>
      </c>
      <c r="B151" s="1252" t="s">
        <v>389</v>
      </c>
      <c r="C151" s="698">
        <f>'RM_1.1.sz.mell.'!C151</f>
        <v>0</v>
      </c>
      <c r="D151" s="698">
        <f>'RM_1.1.sz.mell.'!D151</f>
        <v>0</v>
      </c>
      <c r="E151" s="698">
        <f>'RM_1.1.sz.mell.'!E151</f>
        <v>0</v>
      </c>
      <c r="F151" s="698">
        <f>'RM_1.1.sz.mell.'!F151</f>
        <v>0</v>
      </c>
      <c r="G151" s="698">
        <f>'RM_1.1.sz.mell.'!G151</f>
        <v>0</v>
      </c>
      <c r="H151" s="698">
        <f>'RM_1.1.sz.mell.'!H151</f>
        <v>0</v>
      </c>
      <c r="I151" s="698">
        <f>'RM_1.1.sz.mell.'!I151</f>
        <v>0</v>
      </c>
      <c r="J151" s="698">
        <f>'RM_1.1.sz.mell.'!J151</f>
        <v>0</v>
      </c>
      <c r="K151" s="766">
        <f>'RM_1.1.sz.mell.'!K151</f>
        <v>0</v>
      </c>
    </row>
    <row r="152" spans="1:15" ht="12" customHeight="1" thickBot="1" x14ac:dyDescent="0.35">
      <c r="A152" s="1192" t="s">
        <v>24</v>
      </c>
      <c r="B152" s="1250" t="s">
        <v>464</v>
      </c>
      <c r="C152" s="497">
        <f>'RM_1.1.sz.mell.'!C152</f>
        <v>0</v>
      </c>
      <c r="D152" s="497">
        <f>'RM_1.1.sz.mell.'!D152</f>
        <v>0</v>
      </c>
      <c r="E152" s="497">
        <f>'RM_1.1.sz.mell.'!E152</f>
        <v>0</v>
      </c>
      <c r="F152" s="497">
        <f>'RM_1.1.sz.mell.'!F152</f>
        <v>0</v>
      </c>
      <c r="G152" s="497">
        <f>'RM_1.1.sz.mell.'!G152</f>
        <v>0</v>
      </c>
      <c r="H152" s="497">
        <f>'RM_1.1.sz.mell.'!H152</f>
        <v>0</v>
      </c>
      <c r="I152" s="497">
        <f>'RM_1.1.sz.mell.'!I152</f>
        <v>0</v>
      </c>
      <c r="J152" s="497">
        <f>'RM_1.1.sz.mell.'!J152</f>
        <v>0</v>
      </c>
      <c r="K152" s="305">
        <f>'RM_1.1.sz.mell.'!K152</f>
        <v>0</v>
      </c>
    </row>
    <row r="153" spans="1:15" ht="12" customHeight="1" x14ac:dyDescent="0.3">
      <c r="A153" s="1194" t="s">
        <v>95</v>
      </c>
      <c r="B153" s="1251" t="s">
        <v>459</v>
      </c>
      <c r="C153" s="698">
        <f>'RM_1.1.sz.mell.'!C153</f>
        <v>0</v>
      </c>
      <c r="D153" s="698">
        <f>'RM_1.1.sz.mell.'!D153</f>
        <v>0</v>
      </c>
      <c r="E153" s="698">
        <f>'RM_1.1.sz.mell.'!E153</f>
        <v>0</v>
      </c>
      <c r="F153" s="698">
        <f>'RM_1.1.sz.mell.'!F153</f>
        <v>0</v>
      </c>
      <c r="G153" s="698">
        <f>'RM_1.1.sz.mell.'!G153</f>
        <v>0</v>
      </c>
      <c r="H153" s="698">
        <f>'RM_1.1.sz.mell.'!H153</f>
        <v>0</v>
      </c>
      <c r="I153" s="698">
        <f>'RM_1.1.sz.mell.'!I153</f>
        <v>0</v>
      </c>
      <c r="J153" s="698">
        <f>'RM_1.1.sz.mell.'!J153</f>
        <v>0</v>
      </c>
      <c r="K153" s="766">
        <f>'RM_1.1.sz.mell.'!K153</f>
        <v>0</v>
      </c>
    </row>
    <row r="154" spans="1:15" ht="12" customHeight="1" x14ac:dyDescent="0.3">
      <c r="A154" s="1194" t="s">
        <v>96</v>
      </c>
      <c r="B154" s="1251" t="s">
        <v>466</v>
      </c>
      <c r="C154" s="698">
        <f>'RM_1.1.sz.mell.'!C154</f>
        <v>0</v>
      </c>
      <c r="D154" s="698">
        <f>'RM_1.1.sz.mell.'!D154</f>
        <v>0</v>
      </c>
      <c r="E154" s="698">
        <f>'RM_1.1.sz.mell.'!E154</f>
        <v>0</v>
      </c>
      <c r="F154" s="698">
        <f>'RM_1.1.sz.mell.'!F154</f>
        <v>0</v>
      </c>
      <c r="G154" s="698">
        <f>'RM_1.1.sz.mell.'!G154</f>
        <v>0</v>
      </c>
      <c r="H154" s="698">
        <f>'RM_1.1.sz.mell.'!H154</f>
        <v>0</v>
      </c>
      <c r="I154" s="698">
        <f>'RM_1.1.sz.mell.'!I154</f>
        <v>0</v>
      </c>
      <c r="J154" s="698">
        <f>'RM_1.1.sz.mell.'!J154</f>
        <v>0</v>
      </c>
      <c r="K154" s="766">
        <f>'RM_1.1.sz.mell.'!K154</f>
        <v>0</v>
      </c>
    </row>
    <row r="155" spans="1:15" ht="12" customHeight="1" x14ac:dyDescent="0.3">
      <c r="A155" s="1194" t="s">
        <v>299</v>
      </c>
      <c r="B155" s="1251" t="s">
        <v>461</v>
      </c>
      <c r="C155" s="698">
        <f>'RM_1.1.sz.mell.'!C155</f>
        <v>0</v>
      </c>
      <c r="D155" s="698">
        <f>'RM_1.1.sz.mell.'!D155</f>
        <v>0</v>
      </c>
      <c r="E155" s="698">
        <f>'RM_1.1.sz.mell.'!E155</f>
        <v>0</v>
      </c>
      <c r="F155" s="698">
        <f>'RM_1.1.sz.mell.'!F155</f>
        <v>0</v>
      </c>
      <c r="G155" s="698">
        <f>'RM_1.1.sz.mell.'!G155</f>
        <v>0</v>
      </c>
      <c r="H155" s="698">
        <f>'RM_1.1.sz.mell.'!H155</f>
        <v>0</v>
      </c>
      <c r="I155" s="698">
        <f>'RM_1.1.sz.mell.'!I155</f>
        <v>0</v>
      </c>
      <c r="J155" s="698">
        <f>'RM_1.1.sz.mell.'!J155</f>
        <v>0</v>
      </c>
      <c r="K155" s="766">
        <f>'RM_1.1.sz.mell.'!K155</f>
        <v>0</v>
      </c>
    </row>
    <row r="156" spans="1:15" ht="12" customHeight="1" x14ac:dyDescent="0.3">
      <c r="A156" s="1194" t="s">
        <v>300</v>
      </c>
      <c r="B156" s="1251" t="s">
        <v>467</v>
      </c>
      <c r="C156" s="698">
        <f>'RM_1.1.sz.mell.'!C156</f>
        <v>0</v>
      </c>
      <c r="D156" s="698">
        <f>'RM_1.1.sz.mell.'!D156</f>
        <v>0</v>
      </c>
      <c r="E156" s="698">
        <f>'RM_1.1.sz.mell.'!E156</f>
        <v>0</v>
      </c>
      <c r="F156" s="698">
        <f>'RM_1.1.sz.mell.'!F156</f>
        <v>0</v>
      </c>
      <c r="G156" s="698">
        <f>'RM_1.1.sz.mell.'!G156</f>
        <v>0</v>
      </c>
      <c r="H156" s="698">
        <f>'RM_1.1.sz.mell.'!H156</f>
        <v>0</v>
      </c>
      <c r="I156" s="698">
        <f>'RM_1.1.sz.mell.'!I156</f>
        <v>0</v>
      </c>
      <c r="J156" s="698">
        <f>'RM_1.1.sz.mell.'!J156</f>
        <v>0</v>
      </c>
      <c r="K156" s="766">
        <f>'RM_1.1.sz.mell.'!K156</f>
        <v>0</v>
      </c>
    </row>
    <row r="157" spans="1:15" ht="12" customHeight="1" thickBot="1" x14ac:dyDescent="0.35">
      <c r="A157" s="1194" t="s">
        <v>465</v>
      </c>
      <c r="B157" s="1251" t="s">
        <v>468</v>
      </c>
      <c r="C157" s="700">
        <f>'RM_1.1.sz.mell.'!C157</f>
        <v>0</v>
      </c>
      <c r="D157" s="700">
        <f>'RM_1.1.sz.mell.'!D157</f>
        <v>0</v>
      </c>
      <c r="E157" s="700">
        <f>'RM_1.1.sz.mell.'!E157</f>
        <v>0</v>
      </c>
      <c r="F157" s="700">
        <f>'RM_1.1.sz.mell.'!F157</f>
        <v>0</v>
      </c>
      <c r="G157" s="700">
        <f>'RM_1.1.sz.mell.'!G157</f>
        <v>0</v>
      </c>
      <c r="H157" s="700">
        <f>'RM_1.1.sz.mell.'!H157</f>
        <v>0</v>
      </c>
      <c r="I157" s="700">
        <f>'RM_1.1.sz.mell.'!I157</f>
        <v>0</v>
      </c>
      <c r="J157" s="700">
        <f>'RM_1.1.sz.mell.'!J157</f>
        <v>0</v>
      </c>
      <c r="K157" s="767">
        <f>'RM_1.1.sz.mell.'!K157</f>
        <v>0</v>
      </c>
    </row>
    <row r="158" spans="1:15" ht="12" customHeight="1" thickBot="1" x14ac:dyDescent="0.35">
      <c r="A158" s="1192" t="s">
        <v>25</v>
      </c>
      <c r="B158" s="1250" t="s">
        <v>469</v>
      </c>
      <c r="C158" s="1254">
        <f>'RM_1.1.sz.mell.'!C158</f>
        <v>0</v>
      </c>
      <c r="D158" s="1254">
        <f>'RM_1.1.sz.mell.'!D158</f>
        <v>0</v>
      </c>
      <c r="E158" s="1254">
        <f>'RM_1.1.sz.mell.'!E158</f>
        <v>0</v>
      </c>
      <c r="F158" s="1254">
        <f>'RM_1.1.sz.mell.'!F158</f>
        <v>0</v>
      </c>
      <c r="G158" s="1254">
        <f>'RM_1.1.sz.mell.'!G158</f>
        <v>0</v>
      </c>
      <c r="H158" s="1254">
        <f>'RM_1.1.sz.mell.'!H158</f>
        <v>0</v>
      </c>
      <c r="I158" s="1254">
        <f>'RM_1.1.sz.mell.'!I158</f>
        <v>0</v>
      </c>
      <c r="J158" s="1254">
        <f>'RM_1.1.sz.mell.'!J158</f>
        <v>0</v>
      </c>
      <c r="K158" s="1255">
        <f>'RM_1.1.sz.mell.'!K158</f>
        <v>0</v>
      </c>
    </row>
    <row r="159" spans="1:15" ht="12" customHeight="1" thickBot="1" x14ac:dyDescent="0.35">
      <c r="A159" s="1192" t="s">
        <v>26</v>
      </c>
      <c r="B159" s="1250" t="s">
        <v>470</v>
      </c>
      <c r="C159" s="680">
        <f>'RM_1.1.sz.mell.'!C159</f>
        <v>0</v>
      </c>
      <c r="D159" s="680">
        <f>'RM_1.1.sz.mell.'!D159</f>
        <v>0</v>
      </c>
      <c r="E159" s="680">
        <f>'RM_1.1.sz.mell.'!E159</f>
        <v>0</v>
      </c>
      <c r="F159" s="680">
        <f>'RM_1.1.sz.mell.'!F159</f>
        <v>0</v>
      </c>
      <c r="G159" s="680">
        <f>'RM_1.1.sz.mell.'!G159</f>
        <v>0</v>
      </c>
      <c r="H159" s="680">
        <f>'RM_1.1.sz.mell.'!H159</f>
        <v>0</v>
      </c>
      <c r="I159" s="680">
        <f>'RM_1.1.sz.mell.'!I159</f>
        <v>0</v>
      </c>
      <c r="J159" s="680">
        <f>'RM_1.1.sz.mell.'!J159</f>
        <v>0</v>
      </c>
      <c r="K159" s="408">
        <f>'RM_1.1.sz.mell.'!K159</f>
        <v>0</v>
      </c>
    </row>
    <row r="160" spans="1:15" ht="15.15" customHeight="1" thickBot="1" x14ac:dyDescent="0.35">
      <c r="A160" s="1192" t="s">
        <v>27</v>
      </c>
      <c r="B160" s="1250" t="s">
        <v>472</v>
      </c>
      <c r="C160" s="499">
        <f>'RM_1.1.sz.mell.'!C160</f>
        <v>638000</v>
      </c>
      <c r="D160" s="499">
        <f>'RM_1.1.sz.mell.'!D160</f>
        <v>29047684</v>
      </c>
      <c r="E160" s="499">
        <f>'RM_1.1.sz.mell.'!E160</f>
        <v>0</v>
      </c>
      <c r="F160" s="499">
        <f>'RM_1.1.sz.mell.'!F160</f>
        <v>0</v>
      </c>
      <c r="G160" s="499">
        <f>'RM_1.1.sz.mell.'!G160</f>
        <v>0</v>
      </c>
      <c r="H160" s="499">
        <f>'RM_1.1.sz.mell.'!H160</f>
        <v>0</v>
      </c>
      <c r="I160" s="499">
        <f>'RM_1.1.sz.mell.'!I160</f>
        <v>0</v>
      </c>
      <c r="J160" s="499">
        <f>'RM_1.1.sz.mell.'!J160</f>
        <v>29047684</v>
      </c>
      <c r="K160" s="423">
        <f>'RM_1.1.sz.mell.'!K160</f>
        <v>29685684</v>
      </c>
      <c r="L160" s="424"/>
      <c r="M160" s="425"/>
      <c r="N160" s="425"/>
      <c r="O160" s="425"/>
    </row>
    <row r="161" spans="1:11" s="412" customFormat="1" ht="12.9" customHeight="1" thickBot="1" x14ac:dyDescent="0.3">
      <c r="A161" s="1232" t="s">
        <v>28</v>
      </c>
      <c r="B161" s="1253" t="s">
        <v>471</v>
      </c>
      <c r="C161" s="499">
        <f>'RM_1.1.sz.mell.'!C161</f>
        <v>267163968</v>
      </c>
      <c r="D161" s="499">
        <f>'RM_1.1.sz.mell.'!D161</f>
        <v>103807783</v>
      </c>
      <c r="E161" s="499">
        <f>'RM_1.1.sz.mell.'!E161</f>
        <v>0</v>
      </c>
      <c r="F161" s="499">
        <f>'RM_1.1.sz.mell.'!F161</f>
        <v>0</v>
      </c>
      <c r="G161" s="499">
        <f>'RM_1.1.sz.mell.'!G161</f>
        <v>0</v>
      </c>
      <c r="H161" s="499">
        <f>'RM_1.1.sz.mell.'!H161</f>
        <v>0</v>
      </c>
      <c r="I161" s="499">
        <f>'RM_1.1.sz.mell.'!I161</f>
        <v>0</v>
      </c>
      <c r="J161" s="499">
        <f>'RM_1.1.sz.mell.'!J161</f>
        <v>103807783</v>
      </c>
      <c r="K161" s="423">
        <f>'RM_1.1.sz.mell.'!K161</f>
        <v>370971751</v>
      </c>
    </row>
    <row r="162" spans="1:11" x14ac:dyDescent="0.3">
      <c r="C162" s="662">
        <f>'RM_1.1.sz.mell.'!C162</f>
        <v>0</v>
      </c>
      <c r="D162" s="662">
        <f>'RM_1.1.sz.mell.'!D162</f>
        <v>0</v>
      </c>
      <c r="E162" s="662">
        <f>'RM_1.1.sz.mell.'!E162</f>
        <v>0</v>
      </c>
      <c r="F162" s="662">
        <f>'RM_1.1.sz.mell.'!F162</f>
        <v>0</v>
      </c>
      <c r="G162" s="662">
        <f>'RM_1.1.sz.mell.'!G162</f>
        <v>0</v>
      </c>
      <c r="H162" s="662">
        <f>'RM_1.1.sz.mell.'!H162</f>
        <v>0</v>
      </c>
      <c r="I162" s="662">
        <f>'RM_1.1.sz.mell.'!I162</f>
        <v>0</v>
      </c>
      <c r="J162" s="662">
        <f>'RM_1.1.sz.mell.'!J162</f>
        <v>0</v>
      </c>
      <c r="K162" s="662">
        <f>'RM_1.1.sz.mell.'!K162</f>
        <v>0</v>
      </c>
    </row>
    <row r="163" spans="1:11" x14ac:dyDescent="0.3">
      <c r="A163" s="1656" t="s">
        <v>372</v>
      </c>
      <c r="B163" s="1656"/>
      <c r="C163" s="1656"/>
      <c r="D163" s="1656"/>
      <c r="E163" s="1656"/>
      <c r="F163" s="1656"/>
      <c r="G163" s="1656"/>
      <c r="H163" s="1656"/>
      <c r="I163" s="1656"/>
      <c r="J163" s="1656"/>
      <c r="K163" s="1656"/>
    </row>
    <row r="164" spans="1:11" ht="15.15" customHeight="1" thickBot="1" x14ac:dyDescent="0.35">
      <c r="A164" s="1544" t="s">
        <v>153</v>
      </c>
      <c r="B164" s="1544"/>
      <c r="C164" s="306"/>
      <c r="K164" s="306" t="str">
        <f>K96</f>
        <v>Forintban!</v>
      </c>
    </row>
    <row r="165" spans="1:11" ht="25.5" customHeight="1" thickBot="1" x14ac:dyDescent="0.35">
      <c r="A165" s="20">
        <v>1</v>
      </c>
      <c r="B165" s="27" t="s">
        <v>473</v>
      </c>
      <c r="C165" s="717">
        <f>+C68-C135</f>
        <v>-98946055</v>
      </c>
      <c r="D165" s="395">
        <f t="shared" ref="D165:K165" si="6">+D68-D135</f>
        <v>1655654</v>
      </c>
      <c r="E165" s="395">
        <f t="shared" si="6"/>
        <v>0</v>
      </c>
      <c r="F165" s="395">
        <f t="shared" si="6"/>
        <v>0</v>
      </c>
      <c r="G165" s="395">
        <f t="shared" si="6"/>
        <v>0</v>
      </c>
      <c r="H165" s="395">
        <f t="shared" si="6"/>
        <v>0</v>
      </c>
      <c r="I165" s="395">
        <f>+I68-I135</f>
        <v>0</v>
      </c>
      <c r="J165" s="395">
        <f t="shared" si="6"/>
        <v>1655654</v>
      </c>
      <c r="K165" s="263">
        <f t="shared" si="6"/>
        <v>-97290401</v>
      </c>
    </row>
    <row r="166" spans="1:11" ht="32.4" customHeight="1" thickBot="1" x14ac:dyDescent="0.35">
      <c r="A166" s="20" t="s">
        <v>19</v>
      </c>
      <c r="B166" s="27" t="s">
        <v>479</v>
      </c>
      <c r="C166" s="395">
        <f>+C92-C160</f>
        <v>98946055</v>
      </c>
      <c r="D166" s="395">
        <f t="shared" ref="D166:K166" si="7">+D92-D160</f>
        <v>-1655654</v>
      </c>
      <c r="E166" s="395">
        <f t="shared" si="7"/>
        <v>0</v>
      </c>
      <c r="F166" s="395">
        <f t="shared" si="7"/>
        <v>0</v>
      </c>
      <c r="G166" s="395">
        <f t="shared" si="7"/>
        <v>0</v>
      </c>
      <c r="H166" s="395">
        <f t="shared" si="7"/>
        <v>0</v>
      </c>
      <c r="I166" s="395">
        <f t="shared" si="7"/>
        <v>0</v>
      </c>
      <c r="J166" s="395">
        <f t="shared" si="7"/>
        <v>-1655654</v>
      </c>
      <c r="K166" s="263">
        <f t="shared" si="7"/>
        <v>97290401</v>
      </c>
    </row>
  </sheetData>
  <sheetProtection sheet="1"/>
  <mergeCells count="15"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sheetPr>
    <tabColor theme="7"/>
  </sheetPr>
  <dimension ref="A1:O176"/>
  <sheetViews>
    <sheetView view="pageBreakPreview" topLeftCell="A37" zoomScale="85" zoomScaleNormal="92" zoomScaleSheetLayoutView="85" workbookViewId="0">
      <selection activeCell="B12" sqref="B12"/>
    </sheetView>
  </sheetViews>
  <sheetFormatPr defaultColWidth="9.33203125" defaultRowHeight="15.6" x14ac:dyDescent="0.3"/>
  <cols>
    <col min="1" max="1" width="7.44140625" style="1256" customWidth="1"/>
    <col min="2" max="2" width="59.6640625" style="1256" customWidth="1"/>
    <col min="3" max="3" width="14.77734375" style="1266" customWidth="1"/>
    <col min="4" max="11" width="14.77734375" style="1259" customWidth="1"/>
    <col min="12" max="16384" width="9.33203125" style="1259"/>
  </cols>
  <sheetData>
    <row r="1" spans="1:11" x14ac:dyDescent="0.3">
      <c r="A1" s="1258"/>
      <c r="B1" s="1657" t="str">
        <f>CONCATENATE("1.2. melléklet ",E_ALAPADATOK!A7," ",E_ALAPADATOK!B7," ",E_ALAPADATOK!C7," ",E_ALAPADATOK!D7," ",E_ALAPADATOK!E7," ",E_ALAPADATOK!F7," ",E_ALAPADATOK!G7," ",E_ALAPADATOK!H7)</f>
        <v>1.2. melléklet a Hercegkút Község Önkormányzat Polgármesterének 5 / 2019 ( VI.17. ) önkormányzati rendelete</v>
      </c>
      <c r="C1" s="1658"/>
      <c r="D1" s="1658"/>
      <c r="E1" s="1658"/>
      <c r="F1" s="1658"/>
      <c r="G1" s="1658"/>
      <c r="H1" s="1658"/>
      <c r="I1" s="1658"/>
      <c r="J1" s="1658"/>
      <c r="K1" s="1658"/>
    </row>
    <row r="2" spans="1:11" x14ac:dyDescent="0.3">
      <c r="A2" s="1258"/>
      <c r="B2" s="1258"/>
      <c r="C2" s="1260"/>
      <c r="D2" s="1261"/>
      <c r="E2" s="1261"/>
      <c r="F2" s="1261"/>
      <c r="G2" s="1261"/>
      <c r="H2" s="1261"/>
      <c r="I2" s="1261"/>
      <c r="J2" s="1261"/>
      <c r="K2" s="1261"/>
    </row>
    <row r="3" spans="1:11" x14ac:dyDescent="0.3">
      <c r="A3" s="1659" t="str">
        <f>CONCATENATE(E_ALAPADATOK!A3)</f>
        <v>Hercegkút Község Önkormányzata</v>
      </c>
      <c r="B3" s="1659"/>
      <c r="C3" s="1660"/>
      <c r="D3" s="1659"/>
      <c r="E3" s="1659"/>
      <c r="F3" s="1659"/>
      <c r="G3" s="1659"/>
      <c r="H3" s="1659"/>
      <c r="I3" s="1659"/>
      <c r="J3" s="1659"/>
      <c r="K3" s="1659"/>
    </row>
    <row r="4" spans="1:11" x14ac:dyDescent="0.3">
      <c r="A4" s="1659" t="s">
        <v>765</v>
      </c>
      <c r="B4" s="1659"/>
      <c r="C4" s="1660"/>
      <c r="D4" s="1659"/>
      <c r="E4" s="1659"/>
      <c r="F4" s="1659"/>
      <c r="G4" s="1659"/>
      <c r="H4" s="1659"/>
      <c r="I4" s="1659"/>
      <c r="J4" s="1659"/>
      <c r="K4" s="1659"/>
    </row>
    <row r="5" spans="1:11" x14ac:dyDescent="0.3">
      <c r="A5" s="1258"/>
      <c r="B5" s="1258"/>
      <c r="C5" s="1260"/>
      <c r="D5" s="1261"/>
      <c r="E5" s="1261"/>
      <c r="F5" s="1261"/>
      <c r="G5" s="1261"/>
      <c r="H5" s="1261"/>
      <c r="I5" s="1261"/>
      <c r="J5" s="1261"/>
      <c r="K5" s="1261"/>
    </row>
    <row r="6" spans="1:11" ht="15.9" customHeight="1" x14ac:dyDescent="0.3">
      <c r="A6" s="1548" t="s">
        <v>15</v>
      </c>
      <c r="B6" s="1548"/>
      <c r="C6" s="1548"/>
      <c r="D6" s="1548"/>
      <c r="E6" s="1548"/>
      <c r="F6" s="1548"/>
      <c r="G6" s="1548"/>
      <c r="H6" s="1548"/>
      <c r="I6" s="1548"/>
      <c r="J6" s="1548"/>
      <c r="K6" s="1548"/>
    </row>
    <row r="7" spans="1:11" ht="15.9" customHeight="1" thickBot="1" x14ac:dyDescent="0.35">
      <c r="A7" s="1549" t="s">
        <v>151</v>
      </c>
      <c r="B7" s="1549"/>
      <c r="C7" s="1399"/>
      <c r="K7" s="1399" t="s">
        <v>563</v>
      </c>
    </row>
    <row r="8" spans="1:11" x14ac:dyDescent="0.3">
      <c r="A8" s="1661" t="s">
        <v>68</v>
      </c>
      <c r="B8" s="1663" t="s">
        <v>17</v>
      </c>
      <c r="C8" s="1665" t="str">
        <f>+CONCATENATE(LEFT(E_ÖSSZEFÜGGÉSEK!A6,4),". évi")</f>
        <v>2019. évi</v>
      </c>
      <c r="D8" s="1666"/>
      <c r="E8" s="1667"/>
      <c r="F8" s="1667"/>
      <c r="G8" s="1667"/>
      <c r="H8" s="1667"/>
      <c r="I8" s="1667"/>
      <c r="J8" s="1667"/>
      <c r="K8" s="1668"/>
    </row>
    <row r="9" spans="1:11" ht="34.799999999999997" thickBot="1" x14ac:dyDescent="0.35">
      <c r="A9" s="1662"/>
      <c r="B9" s="1664"/>
      <c r="C9" s="1400" t="str">
        <f>'RM_1.2.sz.mell'!C9</f>
        <v>Eredeti
előirányzat</v>
      </c>
      <c r="D9" s="1400" t="str">
        <f>'RM_1.2.sz.mell'!D9</f>
        <v>Módosítás</v>
      </c>
      <c r="E9" s="1400" t="str">
        <f>'RM_1.2.sz.mell'!E9</f>
        <v xml:space="preserve">… . sz. módosítás </v>
      </c>
      <c r="F9" s="1400" t="str">
        <f>'RM_1.2.sz.mell'!F9</f>
        <v xml:space="preserve">… . sz. módosítás </v>
      </c>
      <c r="G9" s="1400" t="str">
        <f>'RM_1.2.sz.mell'!G9</f>
        <v xml:space="preserve">… . sz. módosítás </v>
      </c>
      <c r="H9" s="1400" t="str">
        <f>'RM_1.2.sz.mell'!H9</f>
        <v xml:space="preserve">… . sz. módosítás </v>
      </c>
      <c r="I9" s="1400" t="str">
        <f>'RM_1.2.sz.mell'!I9</f>
        <v xml:space="preserve">… . sz. módosítás </v>
      </c>
      <c r="J9" s="1400" t="str">
        <f>'RM_1.2.sz.mell'!J9</f>
        <v>Módosítások összesen</v>
      </c>
      <c r="K9" s="1401" t="str">
        <f>'RM_1.2.sz.mell'!K9</f>
        <v>….számú módosítás utáni előirányzat</v>
      </c>
    </row>
    <row r="10" spans="1:11" s="1263" customFormat="1" ht="12" customHeight="1" thickBot="1" x14ac:dyDescent="0.25">
      <c r="A10" s="1190" t="s">
        <v>492</v>
      </c>
      <c r="B10" s="1191" t="s">
        <v>493</v>
      </c>
      <c r="C10" s="1235" t="str">
        <f>'RM_1.2.sz.mell'!C10</f>
        <v>C</v>
      </c>
      <c r="D10" s="1235" t="str">
        <f>'RM_1.2.sz.mell'!D10</f>
        <v>D</v>
      </c>
      <c r="E10" s="1235" t="str">
        <f>'RM_1.2.sz.mell'!E10</f>
        <v>E</v>
      </c>
      <c r="F10" s="1235" t="str">
        <f>'RM_1.2.sz.mell'!F10</f>
        <v>F</v>
      </c>
      <c r="G10" s="1235" t="str">
        <f>'RM_1.2.sz.mell'!G10</f>
        <v>G</v>
      </c>
      <c r="H10" s="1235" t="str">
        <f>'RM_1.2.sz.mell'!H10</f>
        <v>H</v>
      </c>
      <c r="I10" s="1235" t="str">
        <f>'RM_1.2.sz.mell'!I10</f>
        <v>I</v>
      </c>
      <c r="J10" s="1235" t="str">
        <f>'RM_1.2.sz.mell'!J10</f>
        <v>J=(D+…+I)</v>
      </c>
      <c r="K10" s="1257" t="s">
        <v>737</v>
      </c>
    </row>
    <row r="11" spans="1:11" s="1217" customFormat="1" ht="12" customHeight="1" thickBot="1" x14ac:dyDescent="0.3">
      <c r="A11" s="1192" t="s">
        <v>18</v>
      </c>
      <c r="B11" s="1193" t="s">
        <v>251</v>
      </c>
      <c r="C11" s="395">
        <f>'RM_1.2.sz.mell'!C11</f>
        <v>57122434</v>
      </c>
      <c r="D11" s="395">
        <f>'RM_1.2.sz.mell'!D11</f>
        <v>3543319</v>
      </c>
      <c r="E11" s="395">
        <f>'RM_1.2.sz.mell'!E11</f>
        <v>0</v>
      </c>
      <c r="F11" s="395">
        <f>'RM_1.2.sz.mell'!F11</f>
        <v>0</v>
      </c>
      <c r="G11" s="395">
        <f>'RM_1.2.sz.mell'!G11</f>
        <v>0</v>
      </c>
      <c r="H11" s="395">
        <f>'RM_1.2.sz.mell'!H11</f>
        <v>0</v>
      </c>
      <c r="I11" s="395">
        <f>'RM_1.2.sz.mell'!I11</f>
        <v>0</v>
      </c>
      <c r="J11" s="395">
        <f>'RM_1.2.sz.mell'!J11</f>
        <v>3543319</v>
      </c>
      <c r="K11" s="263">
        <f>+K12+K13+K14+K15+K16+K17</f>
        <v>60665753</v>
      </c>
    </row>
    <row r="12" spans="1:11" s="1217" customFormat="1" ht="12" customHeight="1" x14ac:dyDescent="0.25">
      <c r="A12" s="1194" t="s">
        <v>97</v>
      </c>
      <c r="B12" s="1195" t="s">
        <v>252</v>
      </c>
      <c r="C12" s="680">
        <f>'RM_1.2.sz.mell'!C12</f>
        <v>9645910</v>
      </c>
      <c r="D12" s="680">
        <f>'RM_1.2.sz.mell'!D12</f>
        <v>133771</v>
      </c>
      <c r="E12" s="680">
        <f>'RM_1.2.sz.mell'!E12</f>
        <v>0</v>
      </c>
      <c r="F12" s="680">
        <f>'RM_1.2.sz.mell'!F12</f>
        <v>0</v>
      </c>
      <c r="G12" s="680">
        <f>'RM_1.2.sz.mell'!G12</f>
        <v>0</v>
      </c>
      <c r="H12" s="680">
        <f>'RM_1.2.sz.mell'!H12</f>
        <v>0</v>
      </c>
      <c r="I12" s="680">
        <f>'RM_1.2.sz.mell'!I12</f>
        <v>0</v>
      </c>
      <c r="J12" s="680">
        <f>'RM_1.2.sz.mell'!J12</f>
        <v>133771</v>
      </c>
      <c r="K12" s="681">
        <f t="shared" ref="K12:K17" si="0">C12+J12</f>
        <v>9779681</v>
      </c>
    </row>
    <row r="13" spans="1:11" s="1217" customFormat="1" ht="12" customHeight="1" x14ac:dyDescent="0.25">
      <c r="A13" s="1196" t="s">
        <v>98</v>
      </c>
      <c r="B13" s="1197" t="s">
        <v>253</v>
      </c>
      <c r="C13" s="680">
        <f>'RM_1.2.sz.mell'!C13</f>
        <v>30141200</v>
      </c>
      <c r="D13" s="680">
        <f>'RM_1.2.sz.mell'!D13</f>
        <v>98566</v>
      </c>
      <c r="E13" s="680">
        <f>'RM_1.2.sz.mell'!E13</f>
        <v>0</v>
      </c>
      <c r="F13" s="680">
        <f>'RM_1.2.sz.mell'!F13</f>
        <v>0</v>
      </c>
      <c r="G13" s="680">
        <f>'RM_1.2.sz.mell'!G13</f>
        <v>0</v>
      </c>
      <c r="H13" s="680">
        <f>'RM_1.2.sz.mell'!H13</f>
        <v>0</v>
      </c>
      <c r="I13" s="680">
        <f>'RM_1.2.sz.mell'!I13</f>
        <v>0</v>
      </c>
      <c r="J13" s="680">
        <f>'RM_1.2.sz.mell'!J13</f>
        <v>98566</v>
      </c>
      <c r="K13" s="681">
        <f t="shared" si="0"/>
        <v>30239766</v>
      </c>
    </row>
    <row r="14" spans="1:11" s="1217" customFormat="1" ht="12" customHeight="1" x14ac:dyDescent="0.25">
      <c r="A14" s="1196" t="s">
        <v>99</v>
      </c>
      <c r="B14" s="1197" t="s">
        <v>254</v>
      </c>
      <c r="C14" s="680">
        <f>'RM_1.2.sz.mell'!C14</f>
        <v>15535324</v>
      </c>
      <c r="D14" s="680">
        <f>'RM_1.2.sz.mell'!D14</f>
        <v>1674918</v>
      </c>
      <c r="E14" s="680">
        <f>'RM_1.2.sz.mell'!E14</f>
        <v>0</v>
      </c>
      <c r="F14" s="680">
        <f>'RM_1.2.sz.mell'!F14</f>
        <v>0</v>
      </c>
      <c r="G14" s="680">
        <f>'RM_1.2.sz.mell'!G14</f>
        <v>0</v>
      </c>
      <c r="H14" s="680">
        <f>'RM_1.2.sz.mell'!H14</f>
        <v>0</v>
      </c>
      <c r="I14" s="680">
        <f>'RM_1.2.sz.mell'!I14</f>
        <v>0</v>
      </c>
      <c r="J14" s="680">
        <f>'RM_1.2.sz.mell'!J14</f>
        <v>1674918</v>
      </c>
      <c r="K14" s="681">
        <f t="shared" si="0"/>
        <v>17210242</v>
      </c>
    </row>
    <row r="15" spans="1:11" s="1217" customFormat="1" ht="12" customHeight="1" x14ac:dyDescent="0.25">
      <c r="A15" s="1196" t="s">
        <v>100</v>
      </c>
      <c r="B15" s="1197" t="s">
        <v>255</v>
      </c>
      <c r="C15" s="680">
        <f>'RM_1.2.sz.mell'!C15</f>
        <v>1800000</v>
      </c>
      <c r="D15" s="680">
        <f>'RM_1.2.sz.mell'!D15</f>
        <v>244924</v>
      </c>
      <c r="E15" s="680">
        <f>'RM_1.2.sz.mell'!E15</f>
        <v>0</v>
      </c>
      <c r="F15" s="680">
        <f>'RM_1.2.sz.mell'!F15</f>
        <v>0</v>
      </c>
      <c r="G15" s="680">
        <f>'RM_1.2.sz.mell'!G15</f>
        <v>0</v>
      </c>
      <c r="H15" s="680">
        <f>'RM_1.2.sz.mell'!H15</f>
        <v>0</v>
      </c>
      <c r="I15" s="680">
        <f>'RM_1.2.sz.mell'!I15</f>
        <v>0</v>
      </c>
      <c r="J15" s="680">
        <f>'RM_1.2.sz.mell'!J15</f>
        <v>244924</v>
      </c>
      <c r="K15" s="681">
        <f t="shared" si="0"/>
        <v>2044924</v>
      </c>
    </row>
    <row r="16" spans="1:11" s="1217" customFormat="1" ht="12" customHeight="1" x14ac:dyDescent="0.25">
      <c r="A16" s="1196" t="s">
        <v>147</v>
      </c>
      <c r="B16" s="1198" t="s">
        <v>431</v>
      </c>
      <c r="C16" s="680">
        <f>'RM_1.2.sz.mell'!C16</f>
        <v>0</v>
      </c>
      <c r="D16" s="680">
        <f>'RM_1.2.sz.mell'!D16</f>
        <v>1391140</v>
      </c>
      <c r="E16" s="680">
        <f>'RM_1.2.sz.mell'!E16</f>
        <v>0</v>
      </c>
      <c r="F16" s="680">
        <f>'RM_1.2.sz.mell'!F16</f>
        <v>0</v>
      </c>
      <c r="G16" s="680">
        <f>'RM_1.2.sz.mell'!G16</f>
        <v>0</v>
      </c>
      <c r="H16" s="680">
        <f>'RM_1.2.sz.mell'!H16</f>
        <v>0</v>
      </c>
      <c r="I16" s="680">
        <f>'RM_1.2.sz.mell'!I16</f>
        <v>0</v>
      </c>
      <c r="J16" s="680">
        <f>'RM_1.2.sz.mell'!J16</f>
        <v>1391140</v>
      </c>
      <c r="K16" s="681">
        <f t="shared" si="0"/>
        <v>1391140</v>
      </c>
    </row>
    <row r="17" spans="1:11" s="1217" customFormat="1" ht="12" customHeight="1" thickBot="1" x14ac:dyDescent="0.3">
      <c r="A17" s="1199" t="s">
        <v>101</v>
      </c>
      <c r="B17" s="1200" t="s">
        <v>432</v>
      </c>
      <c r="C17" s="680">
        <f>'RM_1.2.sz.mell'!C17</f>
        <v>0</v>
      </c>
      <c r="D17" s="680">
        <f>'RM_1.2.sz.mell'!D17</f>
        <v>0</v>
      </c>
      <c r="E17" s="680">
        <f>'RM_1.2.sz.mell'!E17</f>
        <v>0</v>
      </c>
      <c r="F17" s="680">
        <f>'RM_1.2.sz.mell'!F17</f>
        <v>0</v>
      </c>
      <c r="G17" s="680">
        <f>'RM_1.2.sz.mell'!G17</f>
        <v>0</v>
      </c>
      <c r="H17" s="680">
        <f>'RM_1.2.sz.mell'!H17</f>
        <v>0</v>
      </c>
      <c r="I17" s="680">
        <f>'RM_1.2.sz.mell'!I17</f>
        <v>0</v>
      </c>
      <c r="J17" s="680">
        <f>'RM_1.2.sz.mell'!J17</f>
        <v>0</v>
      </c>
      <c r="K17" s="681">
        <f t="shared" si="0"/>
        <v>0</v>
      </c>
    </row>
    <row r="18" spans="1:11" s="1217" customFormat="1" ht="12" customHeight="1" thickBot="1" x14ac:dyDescent="0.3">
      <c r="A18" s="1192" t="s">
        <v>19</v>
      </c>
      <c r="B18" s="1201" t="s">
        <v>256</v>
      </c>
      <c r="C18" s="395">
        <f>'RM_1.2.sz.mell'!C18</f>
        <v>17839904</v>
      </c>
      <c r="D18" s="395">
        <f>'RM_1.2.sz.mell'!D18</f>
        <v>5727135</v>
      </c>
      <c r="E18" s="395">
        <f>'RM_1.2.sz.mell'!E18</f>
        <v>0</v>
      </c>
      <c r="F18" s="395">
        <f>'RM_1.2.sz.mell'!F18</f>
        <v>0</v>
      </c>
      <c r="G18" s="395">
        <f>'RM_1.2.sz.mell'!G18</f>
        <v>0</v>
      </c>
      <c r="H18" s="395">
        <f>'RM_1.2.sz.mell'!H18</f>
        <v>0</v>
      </c>
      <c r="I18" s="395">
        <f>'RM_1.2.sz.mell'!I18</f>
        <v>0</v>
      </c>
      <c r="J18" s="395">
        <f>'RM_1.2.sz.mell'!J18</f>
        <v>5727135</v>
      </c>
      <c r="K18" s="263">
        <f>+K19+K20+K21+K22+K23</f>
        <v>23567039</v>
      </c>
    </row>
    <row r="19" spans="1:11" s="1217" customFormat="1" ht="12" customHeight="1" x14ac:dyDescent="0.25">
      <c r="A19" s="1194" t="s">
        <v>103</v>
      </c>
      <c r="B19" s="1195" t="s">
        <v>257</v>
      </c>
      <c r="C19" s="680">
        <f>'RM_1.2.sz.mell'!C19</f>
        <v>0</v>
      </c>
      <c r="D19" s="680">
        <f>'RM_1.2.sz.mell'!D19</f>
        <v>0</v>
      </c>
      <c r="E19" s="680">
        <f>'RM_1.2.sz.mell'!E19</f>
        <v>0</v>
      </c>
      <c r="F19" s="680">
        <f>'RM_1.2.sz.mell'!F19</f>
        <v>0</v>
      </c>
      <c r="G19" s="680">
        <f>'RM_1.2.sz.mell'!G19</f>
        <v>0</v>
      </c>
      <c r="H19" s="680">
        <f>'RM_1.2.sz.mell'!H19</f>
        <v>0</v>
      </c>
      <c r="I19" s="680">
        <f>'RM_1.2.sz.mell'!I19</f>
        <v>0</v>
      </c>
      <c r="J19" s="680">
        <f>'RM_1.2.sz.mell'!J19</f>
        <v>0</v>
      </c>
      <c r="K19" s="681">
        <f t="shared" ref="K19:K24" si="1">C19+J19</f>
        <v>0</v>
      </c>
    </row>
    <row r="20" spans="1:11" s="1217" customFormat="1" ht="12" customHeight="1" x14ac:dyDescent="0.25">
      <c r="A20" s="1196" t="s">
        <v>104</v>
      </c>
      <c r="B20" s="1197" t="s">
        <v>258</v>
      </c>
      <c r="C20" s="680">
        <f>'RM_1.2.sz.mell'!C20</f>
        <v>0</v>
      </c>
      <c r="D20" s="680">
        <f>'RM_1.2.sz.mell'!D20</f>
        <v>0</v>
      </c>
      <c r="E20" s="680">
        <f>'RM_1.2.sz.mell'!E20</f>
        <v>0</v>
      </c>
      <c r="F20" s="680">
        <f>'RM_1.2.sz.mell'!F20</f>
        <v>0</v>
      </c>
      <c r="G20" s="680">
        <f>'RM_1.2.sz.mell'!G20</f>
        <v>0</v>
      </c>
      <c r="H20" s="680">
        <f>'RM_1.2.sz.mell'!H20</f>
        <v>0</v>
      </c>
      <c r="I20" s="680">
        <f>'RM_1.2.sz.mell'!I20</f>
        <v>0</v>
      </c>
      <c r="J20" s="680">
        <f>'RM_1.2.sz.mell'!J20</f>
        <v>0</v>
      </c>
      <c r="K20" s="681">
        <f t="shared" si="1"/>
        <v>0</v>
      </c>
    </row>
    <row r="21" spans="1:11" s="1217" customFormat="1" ht="12" customHeight="1" x14ac:dyDescent="0.25">
      <c r="A21" s="1196" t="s">
        <v>105</v>
      </c>
      <c r="B21" s="1197" t="s">
        <v>421</v>
      </c>
      <c r="C21" s="680">
        <f>'RM_1.2.sz.mell'!C21</f>
        <v>0</v>
      </c>
      <c r="D21" s="680">
        <f>'RM_1.2.sz.mell'!D21</f>
        <v>0</v>
      </c>
      <c r="E21" s="680">
        <f>'RM_1.2.sz.mell'!E21</f>
        <v>0</v>
      </c>
      <c r="F21" s="680">
        <f>'RM_1.2.sz.mell'!F21</f>
        <v>0</v>
      </c>
      <c r="G21" s="680">
        <f>'RM_1.2.sz.mell'!G21</f>
        <v>0</v>
      </c>
      <c r="H21" s="680">
        <f>'RM_1.2.sz.mell'!H21</f>
        <v>0</v>
      </c>
      <c r="I21" s="680">
        <f>'RM_1.2.sz.mell'!I21</f>
        <v>0</v>
      </c>
      <c r="J21" s="680">
        <f>'RM_1.2.sz.mell'!J21</f>
        <v>0</v>
      </c>
      <c r="K21" s="681">
        <f t="shared" si="1"/>
        <v>0</v>
      </c>
    </row>
    <row r="22" spans="1:11" s="1217" customFormat="1" ht="12" customHeight="1" x14ac:dyDescent="0.25">
      <c r="A22" s="1196" t="s">
        <v>106</v>
      </c>
      <c r="B22" s="1197" t="s">
        <v>422</v>
      </c>
      <c r="C22" s="680">
        <f>'RM_1.2.sz.mell'!C22</f>
        <v>0</v>
      </c>
      <c r="D22" s="680">
        <f>'RM_1.2.sz.mell'!D22</f>
        <v>0</v>
      </c>
      <c r="E22" s="680">
        <f>'RM_1.2.sz.mell'!E22</f>
        <v>0</v>
      </c>
      <c r="F22" s="680">
        <f>'RM_1.2.sz.mell'!F22</f>
        <v>0</v>
      </c>
      <c r="G22" s="680">
        <f>'RM_1.2.sz.mell'!G22</f>
        <v>0</v>
      </c>
      <c r="H22" s="680">
        <f>'RM_1.2.sz.mell'!H22</f>
        <v>0</v>
      </c>
      <c r="I22" s="680">
        <f>'RM_1.2.sz.mell'!I22</f>
        <v>0</v>
      </c>
      <c r="J22" s="680">
        <f>'RM_1.2.sz.mell'!J22</f>
        <v>0</v>
      </c>
      <c r="K22" s="681">
        <f t="shared" si="1"/>
        <v>0</v>
      </c>
    </row>
    <row r="23" spans="1:11" s="1217" customFormat="1" ht="12" customHeight="1" x14ac:dyDescent="0.25">
      <c r="A23" s="1196" t="s">
        <v>107</v>
      </c>
      <c r="B23" s="1197" t="s">
        <v>259</v>
      </c>
      <c r="C23" s="680">
        <f>'RM_1.2.sz.mell'!C23</f>
        <v>17839904</v>
      </c>
      <c r="D23" s="680">
        <f>'RM_1.2.sz.mell'!D23</f>
        <v>5727135</v>
      </c>
      <c r="E23" s="680">
        <f>'RM_1.2.sz.mell'!E23</f>
        <v>0</v>
      </c>
      <c r="F23" s="680">
        <f>'RM_1.2.sz.mell'!F23</f>
        <v>0</v>
      </c>
      <c r="G23" s="680">
        <f>'RM_1.2.sz.mell'!G23</f>
        <v>0</v>
      </c>
      <c r="H23" s="680">
        <f>'RM_1.2.sz.mell'!H23</f>
        <v>0</v>
      </c>
      <c r="I23" s="680">
        <f>'RM_1.2.sz.mell'!I23</f>
        <v>0</v>
      </c>
      <c r="J23" s="680">
        <f>'RM_1.2.sz.mell'!J23</f>
        <v>5727135</v>
      </c>
      <c r="K23" s="681">
        <f t="shared" si="1"/>
        <v>23567039</v>
      </c>
    </row>
    <row r="24" spans="1:11" s="1217" customFormat="1" ht="12" customHeight="1" thickBot="1" x14ac:dyDescent="0.3">
      <c r="A24" s="1199" t="s">
        <v>116</v>
      </c>
      <c r="B24" s="1200" t="s">
        <v>260</v>
      </c>
      <c r="C24" s="680">
        <f>'RM_1.2.sz.mell'!C24</f>
        <v>0</v>
      </c>
      <c r="D24" s="680">
        <f>'RM_1.2.sz.mell'!D24</f>
        <v>0</v>
      </c>
      <c r="E24" s="680">
        <f>'RM_1.2.sz.mell'!E24</f>
        <v>0</v>
      </c>
      <c r="F24" s="680">
        <f>'RM_1.2.sz.mell'!F24</f>
        <v>0</v>
      </c>
      <c r="G24" s="680">
        <f>'RM_1.2.sz.mell'!G24</f>
        <v>0</v>
      </c>
      <c r="H24" s="680">
        <f>'RM_1.2.sz.mell'!H24</f>
        <v>0</v>
      </c>
      <c r="I24" s="680">
        <f>'RM_1.2.sz.mell'!I24</f>
        <v>0</v>
      </c>
      <c r="J24" s="680">
        <f>'RM_1.2.sz.mell'!J24</f>
        <v>0</v>
      </c>
      <c r="K24" s="681">
        <f t="shared" si="1"/>
        <v>0</v>
      </c>
    </row>
    <row r="25" spans="1:11" s="1217" customFormat="1" ht="12" customHeight="1" thickBot="1" x14ac:dyDescent="0.3">
      <c r="A25" s="1192" t="s">
        <v>20</v>
      </c>
      <c r="B25" s="1193" t="s">
        <v>261</v>
      </c>
      <c r="C25" s="395">
        <f>'RM_1.2.sz.mell'!C25</f>
        <v>58244872</v>
      </c>
      <c r="D25" s="395">
        <f>'RM_1.2.sz.mell'!D25</f>
        <v>31592810</v>
      </c>
      <c r="E25" s="395">
        <f>'RM_1.2.sz.mell'!E25</f>
        <v>0</v>
      </c>
      <c r="F25" s="395">
        <f>'RM_1.2.sz.mell'!F25</f>
        <v>0</v>
      </c>
      <c r="G25" s="395">
        <f>'RM_1.2.sz.mell'!G25</f>
        <v>0</v>
      </c>
      <c r="H25" s="395">
        <f>'RM_1.2.sz.mell'!H25</f>
        <v>0</v>
      </c>
      <c r="I25" s="395">
        <f>'RM_1.2.sz.mell'!I25</f>
        <v>0</v>
      </c>
      <c r="J25" s="395">
        <f>'RM_1.2.sz.mell'!J25</f>
        <v>31592810</v>
      </c>
      <c r="K25" s="263">
        <f>+K26+K27+K28+K29+K30</f>
        <v>89837682</v>
      </c>
    </row>
    <row r="26" spans="1:11" s="1217" customFormat="1" ht="12" customHeight="1" x14ac:dyDescent="0.25">
      <c r="A26" s="1194" t="s">
        <v>86</v>
      </c>
      <c r="B26" s="1195" t="s">
        <v>262</v>
      </c>
      <c r="C26" s="680">
        <f>'RM_1.2.sz.mell'!C26</f>
        <v>0</v>
      </c>
      <c r="D26" s="680">
        <f>'RM_1.2.sz.mell'!D26</f>
        <v>31592810</v>
      </c>
      <c r="E26" s="680">
        <f>'RM_1.2.sz.mell'!E26</f>
        <v>0</v>
      </c>
      <c r="F26" s="680">
        <f>'RM_1.2.sz.mell'!F26</f>
        <v>0</v>
      </c>
      <c r="G26" s="680">
        <f>'RM_1.2.sz.mell'!G26</f>
        <v>0</v>
      </c>
      <c r="H26" s="680">
        <f>'RM_1.2.sz.mell'!H26</f>
        <v>0</v>
      </c>
      <c r="I26" s="680">
        <f>'RM_1.2.sz.mell'!I26</f>
        <v>0</v>
      </c>
      <c r="J26" s="680">
        <f>'RM_1.2.sz.mell'!J26</f>
        <v>31592810</v>
      </c>
      <c r="K26" s="681">
        <f t="shared" ref="K26:K31" si="2">C26+J26</f>
        <v>31592810</v>
      </c>
    </row>
    <row r="27" spans="1:11" s="1217" customFormat="1" ht="12" customHeight="1" x14ac:dyDescent="0.25">
      <c r="A27" s="1196" t="s">
        <v>87</v>
      </c>
      <c r="B27" s="1197" t="s">
        <v>263</v>
      </c>
      <c r="C27" s="680">
        <f>'RM_1.2.sz.mell'!C27</f>
        <v>0</v>
      </c>
      <c r="D27" s="680">
        <f>'RM_1.2.sz.mell'!D27</f>
        <v>0</v>
      </c>
      <c r="E27" s="680">
        <f>'RM_1.2.sz.mell'!E27</f>
        <v>0</v>
      </c>
      <c r="F27" s="680">
        <f>'RM_1.2.sz.mell'!F27</f>
        <v>0</v>
      </c>
      <c r="G27" s="680">
        <f>'RM_1.2.sz.mell'!G27</f>
        <v>0</v>
      </c>
      <c r="H27" s="680">
        <f>'RM_1.2.sz.mell'!H27</f>
        <v>0</v>
      </c>
      <c r="I27" s="680">
        <f>'RM_1.2.sz.mell'!I27</f>
        <v>0</v>
      </c>
      <c r="J27" s="680">
        <f>'RM_1.2.sz.mell'!J27</f>
        <v>0</v>
      </c>
      <c r="K27" s="681">
        <f t="shared" si="2"/>
        <v>0</v>
      </c>
    </row>
    <row r="28" spans="1:11" s="1217" customFormat="1" ht="12" customHeight="1" x14ac:dyDescent="0.25">
      <c r="A28" s="1196" t="s">
        <v>88</v>
      </c>
      <c r="B28" s="1197" t="s">
        <v>423</v>
      </c>
      <c r="C28" s="680">
        <f>'RM_1.2.sz.mell'!C28</f>
        <v>0</v>
      </c>
      <c r="D28" s="680">
        <f>'RM_1.2.sz.mell'!D28</f>
        <v>0</v>
      </c>
      <c r="E28" s="680">
        <f>'RM_1.2.sz.mell'!E28</f>
        <v>0</v>
      </c>
      <c r="F28" s="680">
        <f>'RM_1.2.sz.mell'!F28</f>
        <v>0</v>
      </c>
      <c r="G28" s="680">
        <f>'RM_1.2.sz.mell'!G28</f>
        <v>0</v>
      </c>
      <c r="H28" s="680">
        <f>'RM_1.2.sz.mell'!H28</f>
        <v>0</v>
      </c>
      <c r="I28" s="680">
        <f>'RM_1.2.sz.mell'!I28</f>
        <v>0</v>
      </c>
      <c r="J28" s="680">
        <f>'RM_1.2.sz.mell'!J28</f>
        <v>0</v>
      </c>
      <c r="K28" s="681">
        <f t="shared" si="2"/>
        <v>0</v>
      </c>
    </row>
    <row r="29" spans="1:11" s="1217" customFormat="1" ht="12" customHeight="1" x14ac:dyDescent="0.25">
      <c r="A29" s="1196" t="s">
        <v>89</v>
      </c>
      <c r="B29" s="1197" t="s">
        <v>424</v>
      </c>
      <c r="C29" s="680">
        <f>'RM_1.2.sz.mell'!C29</f>
        <v>0</v>
      </c>
      <c r="D29" s="680">
        <f>'RM_1.2.sz.mell'!D29</f>
        <v>0</v>
      </c>
      <c r="E29" s="680">
        <f>'RM_1.2.sz.mell'!E29</f>
        <v>0</v>
      </c>
      <c r="F29" s="680">
        <f>'RM_1.2.sz.mell'!F29</f>
        <v>0</v>
      </c>
      <c r="G29" s="680">
        <f>'RM_1.2.sz.mell'!G29</f>
        <v>0</v>
      </c>
      <c r="H29" s="680">
        <f>'RM_1.2.sz.mell'!H29</f>
        <v>0</v>
      </c>
      <c r="I29" s="680">
        <f>'RM_1.2.sz.mell'!I29</f>
        <v>0</v>
      </c>
      <c r="J29" s="680">
        <f>'RM_1.2.sz.mell'!J29</f>
        <v>0</v>
      </c>
      <c r="K29" s="681">
        <f t="shared" si="2"/>
        <v>0</v>
      </c>
    </row>
    <row r="30" spans="1:11" s="1217" customFormat="1" ht="12" customHeight="1" x14ac:dyDescent="0.25">
      <c r="A30" s="1196" t="s">
        <v>170</v>
      </c>
      <c r="B30" s="1197" t="s">
        <v>264</v>
      </c>
      <c r="C30" s="680">
        <f>'RM_1.2.sz.mell'!C30</f>
        <v>58244872</v>
      </c>
      <c r="D30" s="680">
        <f>'RM_1.2.sz.mell'!D30</f>
        <v>0</v>
      </c>
      <c r="E30" s="680">
        <f>'RM_1.2.sz.mell'!E30</f>
        <v>0</v>
      </c>
      <c r="F30" s="680">
        <f>'RM_1.2.sz.mell'!F30</f>
        <v>0</v>
      </c>
      <c r="G30" s="680">
        <f>'RM_1.2.sz.mell'!G30</f>
        <v>0</v>
      </c>
      <c r="H30" s="680">
        <f>'RM_1.2.sz.mell'!H30</f>
        <v>0</v>
      </c>
      <c r="I30" s="680">
        <f>'RM_1.2.sz.mell'!I30</f>
        <v>0</v>
      </c>
      <c r="J30" s="680">
        <f>'RM_1.2.sz.mell'!J30</f>
        <v>0</v>
      </c>
      <c r="K30" s="681">
        <f t="shared" si="2"/>
        <v>58244872</v>
      </c>
    </row>
    <row r="31" spans="1:11" s="1217" customFormat="1" ht="12" customHeight="1" thickBot="1" x14ac:dyDescent="0.3">
      <c r="A31" s="1199" t="s">
        <v>171</v>
      </c>
      <c r="B31" s="1202" t="s">
        <v>265</v>
      </c>
      <c r="C31" s="680">
        <f>'RM_1.2.sz.mell'!C31</f>
        <v>58244872</v>
      </c>
      <c r="D31" s="680">
        <f>'RM_1.2.sz.mell'!D31</f>
        <v>0</v>
      </c>
      <c r="E31" s="680">
        <f>'RM_1.2.sz.mell'!E31</f>
        <v>0</v>
      </c>
      <c r="F31" s="680">
        <f>'RM_1.2.sz.mell'!F31</f>
        <v>0</v>
      </c>
      <c r="G31" s="680">
        <f>'RM_1.2.sz.mell'!G31</f>
        <v>0</v>
      </c>
      <c r="H31" s="680">
        <f>'RM_1.2.sz.mell'!H31</f>
        <v>0</v>
      </c>
      <c r="I31" s="680">
        <f>'RM_1.2.sz.mell'!I31</f>
        <v>0</v>
      </c>
      <c r="J31" s="680">
        <f>'RM_1.2.sz.mell'!J31</f>
        <v>0</v>
      </c>
      <c r="K31" s="681">
        <f t="shared" si="2"/>
        <v>58244872</v>
      </c>
    </row>
    <row r="32" spans="1:11" s="1217" customFormat="1" ht="12" customHeight="1" thickBot="1" x14ac:dyDescent="0.3">
      <c r="A32" s="1192" t="s">
        <v>172</v>
      </c>
      <c r="B32" s="1193" t="s">
        <v>559</v>
      </c>
      <c r="C32" s="402">
        <f>'RM_1.2.sz.mell'!C32</f>
        <v>6675000</v>
      </c>
      <c r="D32" s="402">
        <f>'RM_1.2.sz.mell'!D32</f>
        <v>805561</v>
      </c>
      <c r="E32" s="402">
        <f>'RM_1.2.sz.mell'!E32</f>
        <v>0</v>
      </c>
      <c r="F32" s="402">
        <f>'RM_1.2.sz.mell'!F32</f>
        <v>0</v>
      </c>
      <c r="G32" s="402">
        <f>'RM_1.2.sz.mell'!G32</f>
        <v>0</v>
      </c>
      <c r="H32" s="402">
        <f>'RM_1.2.sz.mell'!H32</f>
        <v>0</v>
      </c>
      <c r="I32" s="402">
        <f>'RM_1.2.sz.mell'!I32</f>
        <v>0</v>
      </c>
      <c r="J32" s="402">
        <f>'RM_1.2.sz.mell'!J32</f>
        <v>805561</v>
      </c>
      <c r="K32" s="444">
        <f>+K33+K34+K35+K36+K37+K38+K39</f>
        <v>7480561</v>
      </c>
    </row>
    <row r="33" spans="1:11" s="1217" customFormat="1" ht="12" customHeight="1" x14ac:dyDescent="0.25">
      <c r="A33" s="1194" t="s">
        <v>267</v>
      </c>
      <c r="B33" s="1195" t="s">
        <v>554</v>
      </c>
      <c r="C33" s="680">
        <f>'RM_1.2.sz.mell'!C33</f>
        <v>1500000</v>
      </c>
      <c r="D33" s="680">
        <f>'RM_1.2.sz.mell'!D33</f>
        <v>30031</v>
      </c>
      <c r="E33" s="680">
        <f>'RM_1.2.sz.mell'!E33</f>
        <v>0</v>
      </c>
      <c r="F33" s="680">
        <f>'RM_1.2.sz.mell'!F33</f>
        <v>0</v>
      </c>
      <c r="G33" s="680">
        <f>'RM_1.2.sz.mell'!G33</f>
        <v>0</v>
      </c>
      <c r="H33" s="680">
        <f>'RM_1.2.sz.mell'!H33</f>
        <v>0</v>
      </c>
      <c r="I33" s="680">
        <f>'RM_1.2.sz.mell'!I33</f>
        <v>0</v>
      </c>
      <c r="J33" s="680">
        <f>'RM_1.2.sz.mell'!J33</f>
        <v>30031</v>
      </c>
      <c r="K33" s="681">
        <f t="shared" ref="K33:K39" si="3">C33+J33</f>
        <v>1530031</v>
      </c>
    </row>
    <row r="34" spans="1:11" s="1217" customFormat="1" ht="12" customHeight="1" x14ac:dyDescent="0.25">
      <c r="A34" s="1196" t="s">
        <v>268</v>
      </c>
      <c r="B34" s="1197" t="s">
        <v>555</v>
      </c>
      <c r="C34" s="680">
        <f>'RM_1.2.sz.mell'!C34</f>
        <v>0</v>
      </c>
      <c r="D34" s="680">
        <f>'RM_1.2.sz.mell'!D34</f>
        <v>0</v>
      </c>
      <c r="E34" s="680">
        <f>'RM_1.2.sz.mell'!E34</f>
        <v>0</v>
      </c>
      <c r="F34" s="680">
        <f>'RM_1.2.sz.mell'!F34</f>
        <v>0</v>
      </c>
      <c r="G34" s="680">
        <f>'RM_1.2.sz.mell'!G34</f>
        <v>0</v>
      </c>
      <c r="H34" s="680">
        <f>'RM_1.2.sz.mell'!H34</f>
        <v>0</v>
      </c>
      <c r="I34" s="680">
        <f>'RM_1.2.sz.mell'!I34</f>
        <v>0</v>
      </c>
      <c r="J34" s="680">
        <f>'RM_1.2.sz.mell'!J34</f>
        <v>0</v>
      </c>
      <c r="K34" s="681">
        <f t="shared" si="3"/>
        <v>0</v>
      </c>
    </row>
    <row r="35" spans="1:11" s="1217" customFormat="1" ht="12" customHeight="1" x14ac:dyDescent="0.25">
      <c r="A35" s="1196" t="s">
        <v>269</v>
      </c>
      <c r="B35" s="1197" t="s">
        <v>556</v>
      </c>
      <c r="C35" s="680">
        <f>'RM_1.2.sz.mell'!C35</f>
        <v>0</v>
      </c>
      <c r="D35" s="680">
        <f>'RM_1.2.sz.mell'!D35</f>
        <v>0</v>
      </c>
      <c r="E35" s="680">
        <f>'RM_1.2.sz.mell'!E35</f>
        <v>0</v>
      </c>
      <c r="F35" s="680">
        <f>'RM_1.2.sz.mell'!F35</f>
        <v>0</v>
      </c>
      <c r="G35" s="680">
        <f>'RM_1.2.sz.mell'!G35</f>
        <v>0</v>
      </c>
      <c r="H35" s="680">
        <f>'RM_1.2.sz.mell'!H35</f>
        <v>0</v>
      </c>
      <c r="I35" s="680">
        <f>'RM_1.2.sz.mell'!I35</f>
        <v>0</v>
      </c>
      <c r="J35" s="680">
        <f>'RM_1.2.sz.mell'!J35</f>
        <v>0</v>
      </c>
      <c r="K35" s="681">
        <f t="shared" si="3"/>
        <v>0</v>
      </c>
    </row>
    <row r="36" spans="1:11" s="1217" customFormat="1" ht="12" customHeight="1" x14ac:dyDescent="0.25">
      <c r="A36" s="1196" t="s">
        <v>270</v>
      </c>
      <c r="B36" s="1197" t="s">
        <v>557</v>
      </c>
      <c r="C36" s="680">
        <f>'RM_1.2.sz.mell'!C36</f>
        <v>0</v>
      </c>
      <c r="D36" s="680">
        <f>'RM_1.2.sz.mell'!D36</f>
        <v>0</v>
      </c>
      <c r="E36" s="680">
        <f>'RM_1.2.sz.mell'!E36</f>
        <v>0</v>
      </c>
      <c r="F36" s="680">
        <f>'RM_1.2.sz.mell'!F36</f>
        <v>0</v>
      </c>
      <c r="G36" s="680">
        <f>'RM_1.2.sz.mell'!G36</f>
        <v>0</v>
      </c>
      <c r="H36" s="680">
        <f>'RM_1.2.sz.mell'!H36</f>
        <v>0</v>
      </c>
      <c r="I36" s="680">
        <f>'RM_1.2.sz.mell'!I36</f>
        <v>0</v>
      </c>
      <c r="J36" s="680">
        <f>'RM_1.2.sz.mell'!J36</f>
        <v>0</v>
      </c>
      <c r="K36" s="681">
        <f t="shared" si="3"/>
        <v>0</v>
      </c>
    </row>
    <row r="37" spans="1:11" s="1217" customFormat="1" ht="12" customHeight="1" x14ac:dyDescent="0.25">
      <c r="A37" s="1196" t="s">
        <v>551</v>
      </c>
      <c r="B37" s="1197" t="s">
        <v>271</v>
      </c>
      <c r="C37" s="680">
        <f>'RM_1.2.sz.mell'!C37</f>
        <v>5175000</v>
      </c>
      <c r="D37" s="680">
        <f>'RM_1.2.sz.mell'!D37</f>
        <v>459763</v>
      </c>
      <c r="E37" s="680">
        <f>'RM_1.2.sz.mell'!E37</f>
        <v>0</v>
      </c>
      <c r="F37" s="680">
        <f>'RM_1.2.sz.mell'!F37</f>
        <v>0</v>
      </c>
      <c r="G37" s="680">
        <f>'RM_1.2.sz.mell'!G37</f>
        <v>0</v>
      </c>
      <c r="H37" s="680">
        <f>'RM_1.2.sz.mell'!H37</f>
        <v>0</v>
      </c>
      <c r="I37" s="680">
        <f>'RM_1.2.sz.mell'!I37</f>
        <v>0</v>
      </c>
      <c r="J37" s="680">
        <f>'RM_1.2.sz.mell'!J37</f>
        <v>459763</v>
      </c>
      <c r="K37" s="681">
        <f t="shared" si="3"/>
        <v>5634763</v>
      </c>
    </row>
    <row r="38" spans="1:11" s="1217" customFormat="1" ht="12" customHeight="1" x14ac:dyDescent="0.25">
      <c r="A38" s="1196" t="s">
        <v>552</v>
      </c>
      <c r="B38" s="1197" t="s">
        <v>272</v>
      </c>
      <c r="C38" s="680">
        <f>'RM_1.2.sz.mell'!C38</f>
        <v>0</v>
      </c>
      <c r="D38" s="680">
        <f>'RM_1.2.sz.mell'!D38</f>
        <v>0</v>
      </c>
      <c r="E38" s="680">
        <f>'RM_1.2.sz.mell'!E38</f>
        <v>0</v>
      </c>
      <c r="F38" s="680">
        <f>'RM_1.2.sz.mell'!F38</f>
        <v>0</v>
      </c>
      <c r="G38" s="680">
        <f>'RM_1.2.sz.mell'!G38</f>
        <v>0</v>
      </c>
      <c r="H38" s="680">
        <f>'RM_1.2.sz.mell'!H38</f>
        <v>0</v>
      </c>
      <c r="I38" s="680">
        <f>'RM_1.2.sz.mell'!I38</f>
        <v>0</v>
      </c>
      <c r="J38" s="680">
        <f>'RM_1.2.sz.mell'!J38</f>
        <v>0</v>
      </c>
      <c r="K38" s="681">
        <f t="shared" si="3"/>
        <v>0</v>
      </c>
    </row>
    <row r="39" spans="1:11" s="1217" customFormat="1" ht="12" customHeight="1" thickBot="1" x14ac:dyDescent="0.3">
      <c r="A39" s="1199" t="s">
        <v>553</v>
      </c>
      <c r="B39" s="1202" t="s">
        <v>273</v>
      </c>
      <c r="C39" s="680">
        <f>'RM_1.2.sz.mell'!C39</f>
        <v>0</v>
      </c>
      <c r="D39" s="680">
        <f>'RM_1.2.sz.mell'!D39</f>
        <v>315767</v>
      </c>
      <c r="E39" s="680">
        <f>'RM_1.2.sz.mell'!E39</f>
        <v>0</v>
      </c>
      <c r="F39" s="680">
        <f>'RM_1.2.sz.mell'!F39</f>
        <v>0</v>
      </c>
      <c r="G39" s="680">
        <f>'RM_1.2.sz.mell'!G39</f>
        <v>0</v>
      </c>
      <c r="H39" s="680">
        <f>'RM_1.2.sz.mell'!H39</f>
        <v>0</v>
      </c>
      <c r="I39" s="680">
        <f>'RM_1.2.sz.mell'!I39</f>
        <v>0</v>
      </c>
      <c r="J39" s="680">
        <f>'RM_1.2.sz.mell'!J39</f>
        <v>315767</v>
      </c>
      <c r="K39" s="681">
        <f t="shared" si="3"/>
        <v>315767</v>
      </c>
    </row>
    <row r="40" spans="1:11" s="1217" customFormat="1" ht="12" customHeight="1" thickBot="1" x14ac:dyDescent="0.3">
      <c r="A40" s="1192" t="s">
        <v>22</v>
      </c>
      <c r="B40" s="1193" t="s">
        <v>433</v>
      </c>
      <c r="C40" s="395">
        <f>'RM_1.2.sz.mell'!C40</f>
        <v>17070920</v>
      </c>
      <c r="D40" s="395">
        <f>'RM_1.2.sz.mell'!D40</f>
        <v>13332286</v>
      </c>
      <c r="E40" s="395">
        <f>'RM_1.2.sz.mell'!E40</f>
        <v>0</v>
      </c>
      <c r="F40" s="395">
        <f>'RM_1.2.sz.mell'!F40</f>
        <v>0</v>
      </c>
      <c r="G40" s="395">
        <f>'RM_1.2.sz.mell'!G40</f>
        <v>0</v>
      </c>
      <c r="H40" s="395">
        <f>'RM_1.2.sz.mell'!H40</f>
        <v>0</v>
      </c>
      <c r="I40" s="395">
        <f>'RM_1.2.sz.mell'!I40</f>
        <v>0</v>
      </c>
      <c r="J40" s="395">
        <f>'RM_1.2.sz.mell'!J40</f>
        <v>13332286</v>
      </c>
      <c r="K40" s="263">
        <f>SUM(K41:K51)</f>
        <v>30403206</v>
      </c>
    </row>
    <row r="41" spans="1:11" s="1217" customFormat="1" ht="12" customHeight="1" x14ac:dyDescent="0.25">
      <c r="A41" s="1194" t="s">
        <v>90</v>
      </c>
      <c r="B41" s="1195" t="s">
        <v>276</v>
      </c>
      <c r="C41" s="680">
        <f>'RM_1.2.sz.mell'!C41</f>
        <v>0</v>
      </c>
      <c r="D41" s="680">
        <f>'RM_1.2.sz.mell'!D41</f>
        <v>56832</v>
      </c>
      <c r="E41" s="680">
        <f>'RM_1.2.sz.mell'!E41</f>
        <v>0</v>
      </c>
      <c r="F41" s="680">
        <f>'RM_1.2.sz.mell'!F41</f>
        <v>0</v>
      </c>
      <c r="G41" s="680">
        <f>'RM_1.2.sz.mell'!G41</f>
        <v>0</v>
      </c>
      <c r="H41" s="680">
        <f>'RM_1.2.sz.mell'!H41</f>
        <v>0</v>
      </c>
      <c r="I41" s="680">
        <f>'RM_1.2.sz.mell'!I41</f>
        <v>0</v>
      </c>
      <c r="J41" s="680">
        <f>'RM_1.2.sz.mell'!J41</f>
        <v>56832</v>
      </c>
      <c r="K41" s="681">
        <f t="shared" ref="K41:K51" si="4">C41+J41</f>
        <v>56832</v>
      </c>
    </row>
    <row r="42" spans="1:11" s="1217" customFormat="1" ht="12" customHeight="1" x14ac:dyDescent="0.25">
      <c r="A42" s="1196" t="s">
        <v>91</v>
      </c>
      <c r="B42" s="1197" t="s">
        <v>277</v>
      </c>
      <c r="C42" s="680">
        <f>'RM_1.2.sz.mell'!C42</f>
        <v>3847900</v>
      </c>
      <c r="D42" s="680">
        <f>'RM_1.2.sz.mell'!D42</f>
        <v>12461134</v>
      </c>
      <c r="E42" s="680">
        <f>'RM_1.2.sz.mell'!E42</f>
        <v>0</v>
      </c>
      <c r="F42" s="680">
        <f>'RM_1.2.sz.mell'!F42</f>
        <v>0</v>
      </c>
      <c r="G42" s="680">
        <f>'RM_1.2.sz.mell'!G42</f>
        <v>0</v>
      </c>
      <c r="H42" s="680">
        <f>'RM_1.2.sz.mell'!H42</f>
        <v>0</v>
      </c>
      <c r="I42" s="680">
        <f>'RM_1.2.sz.mell'!I42</f>
        <v>0</v>
      </c>
      <c r="J42" s="680">
        <f>'RM_1.2.sz.mell'!J42</f>
        <v>12461134</v>
      </c>
      <c r="K42" s="681">
        <f t="shared" si="4"/>
        <v>16309034</v>
      </c>
    </row>
    <row r="43" spans="1:11" s="1217" customFormat="1" ht="12" customHeight="1" x14ac:dyDescent="0.25">
      <c r="A43" s="1196" t="s">
        <v>92</v>
      </c>
      <c r="B43" s="1197" t="s">
        <v>278</v>
      </c>
      <c r="C43" s="680">
        <f>'RM_1.2.sz.mell'!C43</f>
        <v>3390000</v>
      </c>
      <c r="D43" s="680">
        <f>'RM_1.2.sz.mell'!D43</f>
        <v>-834959</v>
      </c>
      <c r="E43" s="680">
        <f>'RM_1.2.sz.mell'!E43</f>
        <v>0</v>
      </c>
      <c r="F43" s="680">
        <f>'RM_1.2.sz.mell'!F43</f>
        <v>0</v>
      </c>
      <c r="G43" s="680">
        <f>'RM_1.2.sz.mell'!G43</f>
        <v>0</v>
      </c>
      <c r="H43" s="680">
        <f>'RM_1.2.sz.mell'!H43</f>
        <v>0</v>
      </c>
      <c r="I43" s="680">
        <f>'RM_1.2.sz.mell'!I43</f>
        <v>0</v>
      </c>
      <c r="J43" s="680">
        <f>'RM_1.2.sz.mell'!J43</f>
        <v>-834959</v>
      </c>
      <c r="K43" s="681">
        <f t="shared" si="4"/>
        <v>2555041</v>
      </c>
    </row>
    <row r="44" spans="1:11" s="1217" customFormat="1" ht="12" customHeight="1" x14ac:dyDescent="0.25">
      <c r="A44" s="1196" t="s">
        <v>174</v>
      </c>
      <c r="B44" s="1197" t="s">
        <v>279</v>
      </c>
      <c r="C44" s="680">
        <f>'RM_1.2.sz.mell'!C44</f>
        <v>0</v>
      </c>
      <c r="D44" s="680">
        <f>'RM_1.2.sz.mell'!D44</f>
        <v>0</v>
      </c>
      <c r="E44" s="680">
        <f>'RM_1.2.sz.mell'!E44</f>
        <v>0</v>
      </c>
      <c r="F44" s="680">
        <f>'RM_1.2.sz.mell'!F44</f>
        <v>0</v>
      </c>
      <c r="G44" s="680">
        <f>'RM_1.2.sz.mell'!G44</f>
        <v>0</v>
      </c>
      <c r="H44" s="680">
        <f>'RM_1.2.sz.mell'!H44</f>
        <v>0</v>
      </c>
      <c r="I44" s="680">
        <f>'RM_1.2.sz.mell'!I44</f>
        <v>0</v>
      </c>
      <c r="J44" s="680">
        <f>'RM_1.2.sz.mell'!J44</f>
        <v>0</v>
      </c>
      <c r="K44" s="681">
        <f t="shared" si="4"/>
        <v>0</v>
      </c>
    </row>
    <row r="45" spans="1:11" s="1217" customFormat="1" ht="12" customHeight="1" x14ac:dyDescent="0.25">
      <c r="A45" s="1196" t="s">
        <v>175</v>
      </c>
      <c r="B45" s="1197" t="s">
        <v>280</v>
      </c>
      <c r="C45" s="680">
        <f>'RM_1.2.sz.mell'!C45</f>
        <v>6506544</v>
      </c>
      <c r="D45" s="680">
        <f>'RM_1.2.sz.mell'!D45</f>
        <v>0</v>
      </c>
      <c r="E45" s="680">
        <f>'RM_1.2.sz.mell'!E45</f>
        <v>0</v>
      </c>
      <c r="F45" s="680">
        <f>'RM_1.2.sz.mell'!F45</f>
        <v>0</v>
      </c>
      <c r="G45" s="680">
        <f>'RM_1.2.sz.mell'!G45</f>
        <v>0</v>
      </c>
      <c r="H45" s="680">
        <f>'RM_1.2.sz.mell'!H45</f>
        <v>0</v>
      </c>
      <c r="I45" s="680">
        <f>'RM_1.2.sz.mell'!I45</f>
        <v>0</v>
      </c>
      <c r="J45" s="680">
        <f>'RM_1.2.sz.mell'!J45</f>
        <v>0</v>
      </c>
      <c r="K45" s="681">
        <f t="shared" si="4"/>
        <v>6506544</v>
      </c>
    </row>
    <row r="46" spans="1:11" s="1217" customFormat="1" ht="12" customHeight="1" x14ac:dyDescent="0.25">
      <c r="A46" s="1196" t="s">
        <v>176</v>
      </c>
      <c r="B46" s="1197" t="s">
        <v>281</v>
      </c>
      <c r="C46" s="680">
        <f>'RM_1.2.sz.mell'!C46</f>
        <v>3326476</v>
      </c>
      <c r="D46" s="680">
        <f>'RM_1.2.sz.mell'!D46</f>
        <v>1120050</v>
      </c>
      <c r="E46" s="680">
        <f>'RM_1.2.sz.mell'!E46</f>
        <v>0</v>
      </c>
      <c r="F46" s="680">
        <f>'RM_1.2.sz.mell'!F46</f>
        <v>0</v>
      </c>
      <c r="G46" s="680">
        <f>'RM_1.2.sz.mell'!G46</f>
        <v>0</v>
      </c>
      <c r="H46" s="680">
        <f>'RM_1.2.sz.mell'!H46</f>
        <v>0</v>
      </c>
      <c r="I46" s="680">
        <f>'RM_1.2.sz.mell'!I46</f>
        <v>0</v>
      </c>
      <c r="J46" s="680">
        <f>'RM_1.2.sz.mell'!J46</f>
        <v>1120050</v>
      </c>
      <c r="K46" s="681">
        <f t="shared" si="4"/>
        <v>4446526</v>
      </c>
    </row>
    <row r="47" spans="1:11" s="1217" customFormat="1" ht="12" customHeight="1" x14ac:dyDescent="0.25">
      <c r="A47" s="1196" t="s">
        <v>177</v>
      </c>
      <c r="B47" s="1197" t="s">
        <v>282</v>
      </c>
      <c r="C47" s="680">
        <f>'RM_1.2.sz.mell'!C47</f>
        <v>0</v>
      </c>
      <c r="D47" s="680">
        <f>'RM_1.2.sz.mell'!D47</f>
        <v>44000</v>
      </c>
      <c r="E47" s="680">
        <f>'RM_1.2.sz.mell'!E47</f>
        <v>0</v>
      </c>
      <c r="F47" s="680">
        <f>'RM_1.2.sz.mell'!F47</f>
        <v>0</v>
      </c>
      <c r="G47" s="680">
        <f>'RM_1.2.sz.mell'!G47</f>
        <v>0</v>
      </c>
      <c r="H47" s="680">
        <f>'RM_1.2.sz.mell'!H47</f>
        <v>0</v>
      </c>
      <c r="I47" s="680">
        <f>'RM_1.2.sz.mell'!I47</f>
        <v>0</v>
      </c>
      <c r="J47" s="680">
        <f>'RM_1.2.sz.mell'!J47</f>
        <v>44000</v>
      </c>
      <c r="K47" s="681">
        <f t="shared" si="4"/>
        <v>44000</v>
      </c>
    </row>
    <row r="48" spans="1:11" s="1217" customFormat="1" ht="12" customHeight="1" x14ac:dyDescent="0.25">
      <c r="A48" s="1196" t="s">
        <v>178</v>
      </c>
      <c r="B48" s="1197" t="s">
        <v>558</v>
      </c>
      <c r="C48" s="680">
        <f>'RM_1.2.sz.mell'!C48</f>
        <v>0</v>
      </c>
      <c r="D48" s="680">
        <f>'RM_1.2.sz.mell'!D48</f>
        <v>124</v>
      </c>
      <c r="E48" s="680">
        <f>'RM_1.2.sz.mell'!E48</f>
        <v>0</v>
      </c>
      <c r="F48" s="680">
        <f>'RM_1.2.sz.mell'!F48</f>
        <v>0</v>
      </c>
      <c r="G48" s="680">
        <f>'RM_1.2.sz.mell'!G48</f>
        <v>0</v>
      </c>
      <c r="H48" s="680">
        <f>'RM_1.2.sz.mell'!H48</f>
        <v>0</v>
      </c>
      <c r="I48" s="680">
        <f>'RM_1.2.sz.mell'!I48</f>
        <v>0</v>
      </c>
      <c r="J48" s="680">
        <f>'RM_1.2.sz.mell'!J48</f>
        <v>124</v>
      </c>
      <c r="K48" s="681">
        <f t="shared" si="4"/>
        <v>124</v>
      </c>
    </row>
    <row r="49" spans="1:11" s="1217" customFormat="1" ht="12" customHeight="1" x14ac:dyDescent="0.25">
      <c r="A49" s="1196" t="s">
        <v>274</v>
      </c>
      <c r="B49" s="1197" t="s">
        <v>284</v>
      </c>
      <c r="C49" s="680">
        <f>'RM_1.2.sz.mell'!C49</f>
        <v>0</v>
      </c>
      <c r="D49" s="680">
        <f>'RM_1.2.sz.mell'!D49</f>
        <v>0</v>
      </c>
      <c r="E49" s="680">
        <f>'RM_1.2.sz.mell'!E49</f>
        <v>0</v>
      </c>
      <c r="F49" s="680">
        <f>'RM_1.2.sz.mell'!F49</f>
        <v>0</v>
      </c>
      <c r="G49" s="680">
        <f>'RM_1.2.sz.mell'!G49</f>
        <v>0</v>
      </c>
      <c r="H49" s="680">
        <f>'RM_1.2.sz.mell'!H49</f>
        <v>0</v>
      </c>
      <c r="I49" s="680">
        <f>'RM_1.2.sz.mell'!I49</f>
        <v>0</v>
      </c>
      <c r="J49" s="680">
        <f>'RM_1.2.sz.mell'!J49</f>
        <v>0</v>
      </c>
      <c r="K49" s="681">
        <f t="shared" si="4"/>
        <v>0</v>
      </c>
    </row>
    <row r="50" spans="1:11" s="1217" customFormat="1" ht="12" customHeight="1" x14ac:dyDescent="0.25">
      <c r="A50" s="1199" t="s">
        <v>275</v>
      </c>
      <c r="B50" s="1202" t="s">
        <v>435</v>
      </c>
      <c r="C50" s="680">
        <f>'RM_1.2.sz.mell'!C50</f>
        <v>0</v>
      </c>
      <c r="D50" s="680">
        <f>'RM_1.2.sz.mell'!D50</f>
        <v>0</v>
      </c>
      <c r="E50" s="680">
        <f>'RM_1.2.sz.mell'!E50</f>
        <v>0</v>
      </c>
      <c r="F50" s="680">
        <f>'RM_1.2.sz.mell'!F50</f>
        <v>0</v>
      </c>
      <c r="G50" s="680">
        <f>'RM_1.2.sz.mell'!G50</f>
        <v>0</v>
      </c>
      <c r="H50" s="680">
        <f>'RM_1.2.sz.mell'!H50</f>
        <v>0</v>
      </c>
      <c r="I50" s="680">
        <f>'RM_1.2.sz.mell'!I50</f>
        <v>0</v>
      </c>
      <c r="J50" s="680">
        <f>'RM_1.2.sz.mell'!J50</f>
        <v>0</v>
      </c>
      <c r="K50" s="681">
        <f t="shared" si="4"/>
        <v>0</v>
      </c>
    </row>
    <row r="51" spans="1:11" s="1217" customFormat="1" ht="12" customHeight="1" thickBot="1" x14ac:dyDescent="0.3">
      <c r="A51" s="1203" t="s">
        <v>434</v>
      </c>
      <c r="B51" s="1204" t="s">
        <v>285</v>
      </c>
      <c r="C51" s="702">
        <f>'RM_1.2.sz.mell'!C51</f>
        <v>0</v>
      </c>
      <c r="D51" s="702">
        <f>'RM_1.2.sz.mell'!D51</f>
        <v>485105</v>
      </c>
      <c r="E51" s="702">
        <f>'RM_1.2.sz.mell'!E51</f>
        <v>0</v>
      </c>
      <c r="F51" s="702">
        <f>'RM_1.2.sz.mell'!F51</f>
        <v>0</v>
      </c>
      <c r="G51" s="702">
        <f>'RM_1.2.sz.mell'!G51</f>
        <v>0</v>
      </c>
      <c r="H51" s="702">
        <f>'RM_1.2.sz.mell'!H51</f>
        <v>0</v>
      </c>
      <c r="I51" s="702">
        <f>'RM_1.2.sz.mell'!I51</f>
        <v>0</v>
      </c>
      <c r="J51" s="702">
        <f>'RM_1.2.sz.mell'!J51</f>
        <v>485105</v>
      </c>
      <c r="K51" s="689">
        <f t="shared" si="4"/>
        <v>485105</v>
      </c>
    </row>
    <row r="52" spans="1:11" s="1217" customFormat="1" ht="12" customHeight="1" thickBot="1" x14ac:dyDescent="0.3">
      <c r="A52" s="1192" t="s">
        <v>23</v>
      </c>
      <c r="B52" s="1193" t="s">
        <v>286</v>
      </c>
      <c r="C52" s="395">
        <f>'RM_1.2.sz.mell'!C52</f>
        <v>0</v>
      </c>
      <c r="D52" s="395">
        <f>'RM_1.2.sz.mell'!D52</f>
        <v>6000000</v>
      </c>
      <c r="E52" s="395">
        <f>'RM_1.2.sz.mell'!E52</f>
        <v>0</v>
      </c>
      <c r="F52" s="395">
        <f>'RM_1.2.sz.mell'!F52</f>
        <v>0</v>
      </c>
      <c r="G52" s="395">
        <f>'RM_1.2.sz.mell'!G52</f>
        <v>0</v>
      </c>
      <c r="H52" s="395">
        <f>'RM_1.2.sz.mell'!H52</f>
        <v>0</v>
      </c>
      <c r="I52" s="395">
        <f>'RM_1.2.sz.mell'!I52</f>
        <v>0</v>
      </c>
      <c r="J52" s="395">
        <f>'RM_1.2.sz.mell'!J52</f>
        <v>6000000</v>
      </c>
      <c r="K52" s="263">
        <f>SUM(K53:K57)</f>
        <v>6000000</v>
      </c>
    </row>
    <row r="53" spans="1:11" s="1217" customFormat="1" ht="12" customHeight="1" x14ac:dyDescent="0.25">
      <c r="A53" s="1194" t="s">
        <v>93</v>
      </c>
      <c r="B53" s="1195" t="s">
        <v>290</v>
      </c>
      <c r="C53" s="684">
        <f>'RM_1.2.sz.mell'!C53</f>
        <v>0</v>
      </c>
      <c r="D53" s="684">
        <f>'RM_1.2.sz.mell'!D53</f>
        <v>0</v>
      </c>
      <c r="E53" s="684">
        <f>'RM_1.2.sz.mell'!E53</f>
        <v>0</v>
      </c>
      <c r="F53" s="684">
        <f>'RM_1.2.sz.mell'!F53</f>
        <v>0</v>
      </c>
      <c r="G53" s="684">
        <f>'RM_1.2.sz.mell'!G53</f>
        <v>0</v>
      </c>
      <c r="H53" s="684">
        <f>'RM_1.2.sz.mell'!H53</f>
        <v>0</v>
      </c>
      <c r="I53" s="684">
        <f>'RM_1.2.sz.mell'!I53</f>
        <v>0</v>
      </c>
      <c r="J53" s="684">
        <f>'RM_1.2.sz.mell'!J53</f>
        <v>0</v>
      </c>
      <c r="K53" s="690">
        <f>C53+J53</f>
        <v>0</v>
      </c>
    </row>
    <row r="54" spans="1:11" s="1217" customFormat="1" ht="12" customHeight="1" x14ac:dyDescent="0.25">
      <c r="A54" s="1196" t="s">
        <v>94</v>
      </c>
      <c r="B54" s="1197" t="s">
        <v>291</v>
      </c>
      <c r="C54" s="684">
        <f>'RM_1.2.sz.mell'!C54</f>
        <v>0</v>
      </c>
      <c r="D54" s="684">
        <f>'RM_1.2.sz.mell'!D54</f>
        <v>6000000</v>
      </c>
      <c r="E54" s="684">
        <f>'RM_1.2.sz.mell'!E54</f>
        <v>0</v>
      </c>
      <c r="F54" s="684">
        <f>'RM_1.2.sz.mell'!F54</f>
        <v>0</v>
      </c>
      <c r="G54" s="684">
        <f>'RM_1.2.sz.mell'!G54</f>
        <v>0</v>
      </c>
      <c r="H54" s="684">
        <f>'RM_1.2.sz.mell'!H54</f>
        <v>0</v>
      </c>
      <c r="I54" s="684">
        <f>'RM_1.2.sz.mell'!I54</f>
        <v>0</v>
      </c>
      <c r="J54" s="684">
        <f>'RM_1.2.sz.mell'!J54</f>
        <v>6000000</v>
      </c>
      <c r="K54" s="690">
        <f>C54+J54</f>
        <v>6000000</v>
      </c>
    </row>
    <row r="55" spans="1:11" s="1217" customFormat="1" ht="12" customHeight="1" x14ac:dyDescent="0.25">
      <c r="A55" s="1196" t="s">
        <v>287</v>
      </c>
      <c r="B55" s="1197" t="s">
        <v>292</v>
      </c>
      <c r="C55" s="684">
        <f>'RM_1.2.sz.mell'!C55</f>
        <v>0</v>
      </c>
      <c r="D55" s="684">
        <f>'RM_1.2.sz.mell'!D55</f>
        <v>0</v>
      </c>
      <c r="E55" s="684">
        <f>'RM_1.2.sz.mell'!E55</f>
        <v>0</v>
      </c>
      <c r="F55" s="684">
        <f>'RM_1.2.sz.mell'!F55</f>
        <v>0</v>
      </c>
      <c r="G55" s="684">
        <f>'RM_1.2.sz.mell'!G55</f>
        <v>0</v>
      </c>
      <c r="H55" s="684">
        <f>'RM_1.2.sz.mell'!H55</f>
        <v>0</v>
      </c>
      <c r="I55" s="684">
        <f>'RM_1.2.sz.mell'!I55</f>
        <v>0</v>
      </c>
      <c r="J55" s="684">
        <f>'RM_1.2.sz.mell'!J55</f>
        <v>0</v>
      </c>
      <c r="K55" s="690">
        <f>C55+J55</f>
        <v>0</v>
      </c>
    </row>
    <row r="56" spans="1:11" s="1217" customFormat="1" ht="12" customHeight="1" x14ac:dyDescent="0.25">
      <c r="A56" s="1196" t="s">
        <v>288</v>
      </c>
      <c r="B56" s="1197" t="s">
        <v>293</v>
      </c>
      <c r="C56" s="684">
        <f>'RM_1.2.sz.mell'!C56</f>
        <v>0</v>
      </c>
      <c r="D56" s="684">
        <f>'RM_1.2.sz.mell'!D56</f>
        <v>0</v>
      </c>
      <c r="E56" s="684">
        <f>'RM_1.2.sz.mell'!E56</f>
        <v>0</v>
      </c>
      <c r="F56" s="684">
        <f>'RM_1.2.sz.mell'!F56</f>
        <v>0</v>
      </c>
      <c r="G56" s="684">
        <f>'RM_1.2.sz.mell'!G56</f>
        <v>0</v>
      </c>
      <c r="H56" s="684">
        <f>'RM_1.2.sz.mell'!H56</f>
        <v>0</v>
      </c>
      <c r="I56" s="684">
        <f>'RM_1.2.sz.mell'!I56</f>
        <v>0</v>
      </c>
      <c r="J56" s="684">
        <f>'RM_1.2.sz.mell'!J56</f>
        <v>0</v>
      </c>
      <c r="K56" s="690">
        <f>C56+J56</f>
        <v>0</v>
      </c>
    </row>
    <row r="57" spans="1:11" s="1217" customFormat="1" ht="12" customHeight="1" thickBot="1" x14ac:dyDescent="0.3">
      <c r="A57" s="1199" t="s">
        <v>289</v>
      </c>
      <c r="B57" s="1200" t="s">
        <v>294</v>
      </c>
      <c r="C57" s="684">
        <f>'RM_1.2.sz.mell'!C57</f>
        <v>0</v>
      </c>
      <c r="D57" s="684">
        <f>'RM_1.2.sz.mell'!D57</f>
        <v>0</v>
      </c>
      <c r="E57" s="684">
        <f>'RM_1.2.sz.mell'!E57</f>
        <v>0</v>
      </c>
      <c r="F57" s="684">
        <f>'RM_1.2.sz.mell'!F57</f>
        <v>0</v>
      </c>
      <c r="G57" s="684">
        <f>'RM_1.2.sz.mell'!G57</f>
        <v>0</v>
      </c>
      <c r="H57" s="684">
        <f>'RM_1.2.sz.mell'!H57</f>
        <v>0</v>
      </c>
      <c r="I57" s="684">
        <f>'RM_1.2.sz.mell'!I57</f>
        <v>0</v>
      </c>
      <c r="J57" s="684">
        <f>'RM_1.2.sz.mell'!J57</f>
        <v>0</v>
      </c>
      <c r="K57" s="690">
        <f>C57+J57</f>
        <v>0</v>
      </c>
    </row>
    <row r="58" spans="1:11" s="1217" customFormat="1" ht="12" customHeight="1" thickBot="1" x14ac:dyDescent="0.3">
      <c r="A58" s="1192" t="s">
        <v>179</v>
      </c>
      <c r="B58" s="1193" t="s">
        <v>295</v>
      </c>
      <c r="C58" s="395">
        <f>'RM_1.2.sz.mell'!C58</f>
        <v>10626783</v>
      </c>
      <c r="D58" s="395">
        <f>'RM_1.2.sz.mell'!D58</f>
        <v>-7937704</v>
      </c>
      <c r="E58" s="395">
        <f>'RM_1.2.sz.mell'!E58</f>
        <v>0</v>
      </c>
      <c r="F58" s="395">
        <f>'RM_1.2.sz.mell'!F58</f>
        <v>0</v>
      </c>
      <c r="G58" s="395">
        <f>'RM_1.2.sz.mell'!G58</f>
        <v>0</v>
      </c>
      <c r="H58" s="395">
        <f>'RM_1.2.sz.mell'!H58</f>
        <v>0</v>
      </c>
      <c r="I58" s="395">
        <f>'RM_1.2.sz.mell'!I58</f>
        <v>0</v>
      </c>
      <c r="J58" s="395">
        <f>'RM_1.2.sz.mell'!J58</f>
        <v>-7937704</v>
      </c>
      <c r="K58" s="263">
        <f>SUM(K59:K61)</f>
        <v>2689079</v>
      </c>
    </row>
    <row r="59" spans="1:11" s="1217" customFormat="1" ht="12" customHeight="1" x14ac:dyDescent="0.25">
      <c r="A59" s="1194" t="s">
        <v>95</v>
      </c>
      <c r="B59" s="1195" t="s">
        <v>296</v>
      </c>
      <c r="C59" s="680">
        <f>'RM_1.2.sz.mell'!C59</f>
        <v>0</v>
      </c>
      <c r="D59" s="680">
        <f>'RM_1.2.sz.mell'!D59</f>
        <v>0</v>
      </c>
      <c r="E59" s="680">
        <f>'RM_1.2.sz.mell'!E59</f>
        <v>0</v>
      </c>
      <c r="F59" s="680">
        <f>'RM_1.2.sz.mell'!F59</f>
        <v>0</v>
      </c>
      <c r="G59" s="680">
        <f>'RM_1.2.sz.mell'!G59</f>
        <v>0</v>
      </c>
      <c r="H59" s="680">
        <f>'RM_1.2.sz.mell'!H59</f>
        <v>0</v>
      </c>
      <c r="I59" s="680">
        <f>'RM_1.2.sz.mell'!I59</f>
        <v>0</v>
      </c>
      <c r="J59" s="680">
        <f>'RM_1.2.sz.mell'!J59</f>
        <v>0</v>
      </c>
      <c r="K59" s="681">
        <f>C59+J59</f>
        <v>0</v>
      </c>
    </row>
    <row r="60" spans="1:11" s="1217" customFormat="1" ht="12" customHeight="1" x14ac:dyDescent="0.25">
      <c r="A60" s="1196" t="s">
        <v>96</v>
      </c>
      <c r="B60" s="1197" t="s">
        <v>425</v>
      </c>
      <c r="C60" s="680">
        <f>'RM_1.2.sz.mell'!C60</f>
        <v>0</v>
      </c>
      <c r="D60" s="680">
        <f>'RM_1.2.sz.mell'!D60</f>
        <v>0</v>
      </c>
      <c r="E60" s="680">
        <f>'RM_1.2.sz.mell'!E60</f>
        <v>0</v>
      </c>
      <c r="F60" s="680">
        <f>'RM_1.2.sz.mell'!F60</f>
        <v>0</v>
      </c>
      <c r="G60" s="680">
        <f>'RM_1.2.sz.mell'!G60</f>
        <v>0</v>
      </c>
      <c r="H60" s="680">
        <f>'RM_1.2.sz.mell'!H60</f>
        <v>0</v>
      </c>
      <c r="I60" s="680">
        <f>'RM_1.2.sz.mell'!I60</f>
        <v>0</v>
      </c>
      <c r="J60" s="680">
        <f>'RM_1.2.sz.mell'!J60</f>
        <v>0</v>
      </c>
      <c r="K60" s="681">
        <f>C60+J60</f>
        <v>0</v>
      </c>
    </row>
    <row r="61" spans="1:11" s="1217" customFormat="1" ht="12" customHeight="1" x14ac:dyDescent="0.25">
      <c r="A61" s="1196" t="s">
        <v>299</v>
      </c>
      <c r="B61" s="1197" t="s">
        <v>297</v>
      </c>
      <c r="C61" s="680">
        <f>'RM_1.2.sz.mell'!C61</f>
        <v>10626783</v>
      </c>
      <c r="D61" s="680">
        <f>'RM_1.2.sz.mell'!D61</f>
        <v>-7937704</v>
      </c>
      <c r="E61" s="680">
        <f>'RM_1.2.sz.mell'!E61</f>
        <v>0</v>
      </c>
      <c r="F61" s="680">
        <f>'RM_1.2.sz.mell'!F61</f>
        <v>0</v>
      </c>
      <c r="G61" s="680">
        <f>'RM_1.2.sz.mell'!G61</f>
        <v>0</v>
      </c>
      <c r="H61" s="680">
        <f>'RM_1.2.sz.mell'!H61</f>
        <v>0</v>
      </c>
      <c r="I61" s="680">
        <f>'RM_1.2.sz.mell'!I61</f>
        <v>0</v>
      </c>
      <c r="J61" s="680">
        <f>'RM_1.2.sz.mell'!J61</f>
        <v>-7937704</v>
      </c>
      <c r="K61" s="681">
        <f>C61+J61</f>
        <v>2689079</v>
      </c>
    </row>
    <row r="62" spans="1:11" s="1217" customFormat="1" ht="12" customHeight="1" thickBot="1" x14ac:dyDescent="0.3">
      <c r="A62" s="1199" t="s">
        <v>300</v>
      </c>
      <c r="B62" s="1200" t="s">
        <v>298</v>
      </c>
      <c r="C62" s="680">
        <f>'RM_1.2.sz.mell'!C62</f>
        <v>0</v>
      </c>
      <c r="D62" s="680">
        <f>'RM_1.2.sz.mell'!D62</f>
        <v>0</v>
      </c>
      <c r="E62" s="680">
        <f>'RM_1.2.sz.mell'!E62</f>
        <v>0</v>
      </c>
      <c r="F62" s="680">
        <f>'RM_1.2.sz.mell'!F62</f>
        <v>0</v>
      </c>
      <c r="G62" s="680">
        <f>'RM_1.2.sz.mell'!G62</f>
        <v>0</v>
      </c>
      <c r="H62" s="680">
        <f>'RM_1.2.sz.mell'!H62</f>
        <v>0</v>
      </c>
      <c r="I62" s="680">
        <f>'RM_1.2.sz.mell'!I62</f>
        <v>0</v>
      </c>
      <c r="J62" s="680">
        <f>'RM_1.2.sz.mell'!J62</f>
        <v>0</v>
      </c>
      <c r="K62" s="681">
        <f>C62+J62</f>
        <v>0</v>
      </c>
    </row>
    <row r="63" spans="1:11" s="1217" customFormat="1" ht="12" customHeight="1" thickBot="1" x14ac:dyDescent="0.3">
      <c r="A63" s="1192" t="s">
        <v>25</v>
      </c>
      <c r="B63" s="1201" t="s">
        <v>301</v>
      </c>
      <c r="C63" s="395">
        <f>'RM_1.2.sz.mell'!C63</f>
        <v>0</v>
      </c>
      <c r="D63" s="395">
        <f>'RM_1.2.sz.mell'!D63</f>
        <v>23352346</v>
      </c>
      <c r="E63" s="395">
        <f>'RM_1.2.sz.mell'!E63</f>
        <v>0</v>
      </c>
      <c r="F63" s="395">
        <f>'RM_1.2.sz.mell'!F63</f>
        <v>0</v>
      </c>
      <c r="G63" s="395">
        <f>'RM_1.2.sz.mell'!G63</f>
        <v>0</v>
      </c>
      <c r="H63" s="395">
        <f>'RM_1.2.sz.mell'!H63</f>
        <v>0</v>
      </c>
      <c r="I63" s="395">
        <f>'RM_1.2.sz.mell'!I63</f>
        <v>0</v>
      </c>
      <c r="J63" s="395">
        <f>'RM_1.2.sz.mell'!J63</f>
        <v>23352346</v>
      </c>
      <c r="K63" s="263">
        <f>SUM(K64:K66)</f>
        <v>23352346</v>
      </c>
    </row>
    <row r="64" spans="1:11" s="1217" customFormat="1" ht="12" customHeight="1" x14ac:dyDescent="0.25">
      <c r="A64" s="1194" t="s">
        <v>180</v>
      </c>
      <c r="B64" s="1195" t="s">
        <v>303</v>
      </c>
      <c r="C64" s="691">
        <f>'RM_1.2.sz.mell'!C64</f>
        <v>0</v>
      </c>
      <c r="D64" s="691">
        <f>'RM_1.2.sz.mell'!D64</f>
        <v>0</v>
      </c>
      <c r="E64" s="691">
        <f>'RM_1.2.sz.mell'!E64</f>
        <v>0</v>
      </c>
      <c r="F64" s="691">
        <f>'RM_1.2.sz.mell'!F64</f>
        <v>0</v>
      </c>
      <c r="G64" s="691">
        <f>'RM_1.2.sz.mell'!G64</f>
        <v>0</v>
      </c>
      <c r="H64" s="691">
        <f>'RM_1.2.sz.mell'!H64</f>
        <v>0</v>
      </c>
      <c r="I64" s="691">
        <f>'RM_1.2.sz.mell'!I64</f>
        <v>0</v>
      </c>
      <c r="J64" s="691">
        <f>'RM_1.2.sz.mell'!J64</f>
        <v>0</v>
      </c>
      <c r="K64" s="692">
        <f>C64+J64</f>
        <v>0</v>
      </c>
    </row>
    <row r="65" spans="1:11" s="1217" customFormat="1" ht="12" customHeight="1" x14ac:dyDescent="0.25">
      <c r="A65" s="1196" t="s">
        <v>181</v>
      </c>
      <c r="B65" s="1197" t="s">
        <v>426</v>
      </c>
      <c r="C65" s="691">
        <f>'RM_1.2.sz.mell'!C65</f>
        <v>0</v>
      </c>
      <c r="D65" s="691">
        <f>'RM_1.2.sz.mell'!D65</f>
        <v>0</v>
      </c>
      <c r="E65" s="691">
        <f>'RM_1.2.sz.mell'!E65</f>
        <v>0</v>
      </c>
      <c r="F65" s="691">
        <f>'RM_1.2.sz.mell'!F65</f>
        <v>0</v>
      </c>
      <c r="G65" s="691">
        <f>'RM_1.2.sz.mell'!G65</f>
        <v>0</v>
      </c>
      <c r="H65" s="691">
        <f>'RM_1.2.sz.mell'!H65</f>
        <v>0</v>
      </c>
      <c r="I65" s="691">
        <f>'RM_1.2.sz.mell'!I65</f>
        <v>0</v>
      </c>
      <c r="J65" s="691">
        <f>'RM_1.2.sz.mell'!J65</f>
        <v>0</v>
      </c>
      <c r="K65" s="692">
        <f>C65+J65</f>
        <v>0</v>
      </c>
    </row>
    <row r="66" spans="1:11" s="1217" customFormat="1" ht="12" customHeight="1" x14ac:dyDescent="0.25">
      <c r="A66" s="1196" t="s">
        <v>230</v>
      </c>
      <c r="B66" s="1197" t="s">
        <v>304</v>
      </c>
      <c r="C66" s="691">
        <f>'RM_1.2.sz.mell'!C66</f>
        <v>0</v>
      </c>
      <c r="D66" s="691">
        <f>'RM_1.2.sz.mell'!D66</f>
        <v>23352346</v>
      </c>
      <c r="E66" s="691">
        <f>'RM_1.2.sz.mell'!E66</f>
        <v>0</v>
      </c>
      <c r="F66" s="691">
        <f>'RM_1.2.sz.mell'!F66</f>
        <v>0</v>
      </c>
      <c r="G66" s="691">
        <f>'RM_1.2.sz.mell'!G66</f>
        <v>0</v>
      </c>
      <c r="H66" s="691">
        <f>'RM_1.2.sz.mell'!H66</f>
        <v>0</v>
      </c>
      <c r="I66" s="691">
        <f>'RM_1.2.sz.mell'!I66</f>
        <v>0</v>
      </c>
      <c r="J66" s="691">
        <f>'RM_1.2.sz.mell'!J66</f>
        <v>23352346</v>
      </c>
      <c r="K66" s="692">
        <f>C66+J66</f>
        <v>23352346</v>
      </c>
    </row>
    <row r="67" spans="1:11" s="1217" customFormat="1" ht="12" customHeight="1" thickBot="1" x14ac:dyDescent="0.3">
      <c r="A67" s="1199" t="s">
        <v>302</v>
      </c>
      <c r="B67" s="1200" t="s">
        <v>305</v>
      </c>
      <c r="C67" s="691">
        <f>'RM_1.2.sz.mell'!C67</f>
        <v>0</v>
      </c>
      <c r="D67" s="691">
        <f>'RM_1.2.sz.mell'!D67</f>
        <v>0</v>
      </c>
      <c r="E67" s="691">
        <f>'RM_1.2.sz.mell'!E67</f>
        <v>0</v>
      </c>
      <c r="F67" s="691">
        <f>'RM_1.2.sz.mell'!F67</f>
        <v>0</v>
      </c>
      <c r="G67" s="691">
        <f>'RM_1.2.sz.mell'!G67</f>
        <v>0</v>
      </c>
      <c r="H67" s="691">
        <f>'RM_1.2.sz.mell'!H67</f>
        <v>0</v>
      </c>
      <c r="I67" s="691">
        <f>'RM_1.2.sz.mell'!I67</f>
        <v>0</v>
      </c>
      <c r="J67" s="691">
        <f>'RM_1.2.sz.mell'!J67</f>
        <v>0</v>
      </c>
      <c r="K67" s="692">
        <f>C67+J67</f>
        <v>0</v>
      </c>
    </row>
    <row r="68" spans="1:11" s="1217" customFormat="1" ht="12" customHeight="1" thickBot="1" x14ac:dyDescent="0.3">
      <c r="A68" s="1205" t="s">
        <v>475</v>
      </c>
      <c r="B68" s="1193" t="s">
        <v>306</v>
      </c>
      <c r="C68" s="402">
        <f>'RM_1.2.sz.mell'!C68</f>
        <v>167579913</v>
      </c>
      <c r="D68" s="402">
        <f>'RM_1.2.sz.mell'!D68</f>
        <v>76415753</v>
      </c>
      <c r="E68" s="402">
        <f>'RM_1.2.sz.mell'!E68</f>
        <v>0</v>
      </c>
      <c r="F68" s="402">
        <f>'RM_1.2.sz.mell'!F68</f>
        <v>0</v>
      </c>
      <c r="G68" s="402">
        <f>'RM_1.2.sz.mell'!G68</f>
        <v>0</v>
      </c>
      <c r="H68" s="402">
        <f>'RM_1.2.sz.mell'!H68</f>
        <v>0</v>
      </c>
      <c r="I68" s="402">
        <f>'RM_1.2.sz.mell'!I68</f>
        <v>0</v>
      </c>
      <c r="J68" s="402">
        <f>'RM_1.2.sz.mell'!J68</f>
        <v>76415753</v>
      </c>
      <c r="K68" s="444">
        <f>+K11+K18+K25+K32+K40+K52+K58+K63</f>
        <v>243995666</v>
      </c>
    </row>
    <row r="69" spans="1:11" s="1217" customFormat="1" ht="12" customHeight="1" thickBot="1" x14ac:dyDescent="0.3">
      <c r="A69" s="1206" t="s">
        <v>307</v>
      </c>
      <c r="B69" s="1201" t="s">
        <v>308</v>
      </c>
      <c r="C69" s="395">
        <f>'RM_1.2.sz.mell'!C69</f>
        <v>0</v>
      </c>
      <c r="D69" s="395">
        <f>'RM_1.2.sz.mell'!D69</f>
        <v>25102000</v>
      </c>
      <c r="E69" s="395">
        <f>'RM_1.2.sz.mell'!E69</f>
        <v>0</v>
      </c>
      <c r="F69" s="395">
        <f>'RM_1.2.sz.mell'!F69</f>
        <v>0</v>
      </c>
      <c r="G69" s="395">
        <f>'RM_1.2.sz.mell'!G69</f>
        <v>0</v>
      </c>
      <c r="H69" s="395">
        <f>'RM_1.2.sz.mell'!H69</f>
        <v>0</v>
      </c>
      <c r="I69" s="395">
        <f>'RM_1.2.sz.mell'!I69</f>
        <v>0</v>
      </c>
      <c r="J69" s="395">
        <f>'RM_1.2.sz.mell'!J69</f>
        <v>25102000</v>
      </c>
      <c r="K69" s="263">
        <f>SUM(K70:K72)</f>
        <v>25102000</v>
      </c>
    </row>
    <row r="70" spans="1:11" s="1217" customFormat="1" ht="12" customHeight="1" x14ac:dyDescent="0.25">
      <c r="A70" s="1194" t="s">
        <v>336</v>
      </c>
      <c r="B70" s="1195" t="s">
        <v>309</v>
      </c>
      <c r="C70" s="691">
        <f>'RM_1.2.sz.mell'!C70</f>
        <v>0</v>
      </c>
      <c r="D70" s="691">
        <f>'RM_1.2.sz.mell'!D70</f>
        <v>0</v>
      </c>
      <c r="E70" s="691">
        <f>'RM_1.2.sz.mell'!E70</f>
        <v>0</v>
      </c>
      <c r="F70" s="691">
        <f>'RM_1.2.sz.mell'!F70</f>
        <v>0</v>
      </c>
      <c r="G70" s="691">
        <f>'RM_1.2.sz.mell'!G70</f>
        <v>0</v>
      </c>
      <c r="H70" s="691">
        <f>'RM_1.2.sz.mell'!H70</f>
        <v>0</v>
      </c>
      <c r="I70" s="691">
        <f>'RM_1.2.sz.mell'!I70</f>
        <v>0</v>
      </c>
      <c r="J70" s="691">
        <f>'RM_1.2.sz.mell'!J70</f>
        <v>0</v>
      </c>
      <c r="K70" s="692">
        <f>C70+J70</f>
        <v>0</v>
      </c>
    </row>
    <row r="71" spans="1:11" s="1217" customFormat="1" ht="12" customHeight="1" x14ac:dyDescent="0.25">
      <c r="A71" s="1196" t="s">
        <v>345</v>
      </c>
      <c r="B71" s="1197" t="s">
        <v>310</v>
      </c>
      <c r="C71" s="691">
        <f>'RM_1.2.sz.mell'!C71</f>
        <v>0</v>
      </c>
      <c r="D71" s="691">
        <f>'RM_1.2.sz.mell'!D71</f>
        <v>25102000</v>
      </c>
      <c r="E71" s="691">
        <f>'RM_1.2.sz.mell'!E71</f>
        <v>0</v>
      </c>
      <c r="F71" s="691">
        <f>'RM_1.2.sz.mell'!F71</f>
        <v>0</v>
      </c>
      <c r="G71" s="691">
        <f>'RM_1.2.sz.mell'!G71</f>
        <v>0</v>
      </c>
      <c r="H71" s="691">
        <f>'RM_1.2.sz.mell'!H71</f>
        <v>0</v>
      </c>
      <c r="I71" s="691">
        <f>'RM_1.2.sz.mell'!I71</f>
        <v>0</v>
      </c>
      <c r="J71" s="691">
        <f>'RM_1.2.sz.mell'!J71</f>
        <v>25102000</v>
      </c>
      <c r="K71" s="692">
        <f>C71+J71</f>
        <v>25102000</v>
      </c>
    </row>
    <row r="72" spans="1:11" s="1217" customFormat="1" ht="12" customHeight="1" thickBot="1" x14ac:dyDescent="0.3">
      <c r="A72" s="1203" t="s">
        <v>346</v>
      </c>
      <c r="B72" s="1207" t="s">
        <v>460</v>
      </c>
      <c r="C72" s="688">
        <f>'RM_1.2.sz.mell'!C72</f>
        <v>0</v>
      </c>
      <c r="D72" s="688">
        <f>'RM_1.2.sz.mell'!D72</f>
        <v>0</v>
      </c>
      <c r="E72" s="688">
        <f>'RM_1.2.sz.mell'!E72</f>
        <v>0</v>
      </c>
      <c r="F72" s="688">
        <f>'RM_1.2.sz.mell'!F72</f>
        <v>0</v>
      </c>
      <c r="G72" s="688">
        <f>'RM_1.2.sz.mell'!G72</f>
        <v>0</v>
      </c>
      <c r="H72" s="688">
        <f>'RM_1.2.sz.mell'!H72</f>
        <v>0</v>
      </c>
      <c r="I72" s="688">
        <f>'RM_1.2.sz.mell'!I72</f>
        <v>0</v>
      </c>
      <c r="J72" s="688">
        <f>'RM_1.2.sz.mell'!J72</f>
        <v>0</v>
      </c>
      <c r="K72" s="694">
        <f>C72+J72</f>
        <v>0</v>
      </c>
    </row>
    <row r="73" spans="1:11" s="1217" customFormat="1" ht="12" customHeight="1" thickBot="1" x14ac:dyDescent="0.3">
      <c r="A73" s="1206" t="s">
        <v>312</v>
      </c>
      <c r="B73" s="1201" t="s">
        <v>313</v>
      </c>
      <c r="C73" s="395">
        <f>'RM_1.2.sz.mell'!C73</f>
        <v>0</v>
      </c>
      <c r="D73" s="395">
        <f>'RM_1.2.sz.mell'!D73</f>
        <v>0</v>
      </c>
      <c r="E73" s="395">
        <f>'RM_1.2.sz.mell'!E73</f>
        <v>0</v>
      </c>
      <c r="F73" s="395">
        <f>'RM_1.2.sz.mell'!F73</f>
        <v>0</v>
      </c>
      <c r="G73" s="395">
        <f>'RM_1.2.sz.mell'!G73</f>
        <v>0</v>
      </c>
      <c r="H73" s="395">
        <f>'RM_1.2.sz.mell'!H73</f>
        <v>0</v>
      </c>
      <c r="I73" s="395">
        <f>'RM_1.2.sz.mell'!I73</f>
        <v>0</v>
      </c>
      <c r="J73" s="395">
        <f>'RM_1.2.sz.mell'!J73</f>
        <v>0</v>
      </c>
      <c r="K73" s="263">
        <f>SUM(K74:K77)</f>
        <v>0</v>
      </c>
    </row>
    <row r="74" spans="1:11" s="1217" customFormat="1" ht="12" customHeight="1" x14ac:dyDescent="0.25">
      <c r="A74" s="1194" t="s">
        <v>148</v>
      </c>
      <c r="B74" s="1208" t="s">
        <v>314</v>
      </c>
      <c r="C74" s="691">
        <f>'RM_1.2.sz.mell'!C74</f>
        <v>0</v>
      </c>
      <c r="D74" s="691">
        <f>'RM_1.2.sz.mell'!D74</f>
        <v>0</v>
      </c>
      <c r="E74" s="691">
        <f>'RM_1.2.sz.mell'!E74</f>
        <v>0</v>
      </c>
      <c r="F74" s="691">
        <f>'RM_1.2.sz.mell'!F74</f>
        <v>0</v>
      </c>
      <c r="G74" s="691">
        <f>'RM_1.2.sz.mell'!G74</f>
        <v>0</v>
      </c>
      <c r="H74" s="691">
        <f>'RM_1.2.sz.mell'!H74</f>
        <v>0</v>
      </c>
      <c r="I74" s="691">
        <f>'RM_1.2.sz.mell'!I74</f>
        <v>0</v>
      </c>
      <c r="J74" s="691">
        <f>'RM_1.2.sz.mell'!J74</f>
        <v>0</v>
      </c>
      <c r="K74" s="692">
        <f>C74+J74</f>
        <v>0</v>
      </c>
    </row>
    <row r="75" spans="1:11" s="1217" customFormat="1" ht="12" customHeight="1" x14ac:dyDescent="0.25">
      <c r="A75" s="1196" t="s">
        <v>149</v>
      </c>
      <c r="B75" s="1208" t="s">
        <v>570</v>
      </c>
      <c r="C75" s="691">
        <f>'RM_1.2.sz.mell'!C75</f>
        <v>0</v>
      </c>
      <c r="D75" s="691">
        <f>'RM_1.2.sz.mell'!D75</f>
        <v>0</v>
      </c>
      <c r="E75" s="691">
        <f>'RM_1.2.sz.mell'!E75</f>
        <v>0</v>
      </c>
      <c r="F75" s="691">
        <f>'RM_1.2.sz.mell'!F75</f>
        <v>0</v>
      </c>
      <c r="G75" s="691">
        <f>'RM_1.2.sz.mell'!G75</f>
        <v>0</v>
      </c>
      <c r="H75" s="691">
        <f>'RM_1.2.sz.mell'!H75</f>
        <v>0</v>
      </c>
      <c r="I75" s="691">
        <f>'RM_1.2.sz.mell'!I75</f>
        <v>0</v>
      </c>
      <c r="J75" s="691">
        <f>'RM_1.2.sz.mell'!J75</f>
        <v>0</v>
      </c>
      <c r="K75" s="692">
        <f>C75+J75</f>
        <v>0</v>
      </c>
    </row>
    <row r="76" spans="1:11" s="1217" customFormat="1" ht="12" customHeight="1" x14ac:dyDescent="0.25">
      <c r="A76" s="1196" t="s">
        <v>337</v>
      </c>
      <c r="B76" s="1208" t="s">
        <v>315</v>
      </c>
      <c r="C76" s="691">
        <f>'RM_1.2.sz.mell'!C76</f>
        <v>0</v>
      </c>
      <c r="D76" s="691">
        <f>'RM_1.2.sz.mell'!D76</f>
        <v>0</v>
      </c>
      <c r="E76" s="691">
        <f>'RM_1.2.sz.mell'!E76</f>
        <v>0</v>
      </c>
      <c r="F76" s="691">
        <f>'RM_1.2.sz.mell'!F76</f>
        <v>0</v>
      </c>
      <c r="G76" s="691">
        <f>'RM_1.2.sz.mell'!G76</f>
        <v>0</v>
      </c>
      <c r="H76" s="691">
        <f>'RM_1.2.sz.mell'!H76</f>
        <v>0</v>
      </c>
      <c r="I76" s="691">
        <f>'RM_1.2.sz.mell'!I76</f>
        <v>0</v>
      </c>
      <c r="J76" s="691">
        <f>'RM_1.2.sz.mell'!J76</f>
        <v>0</v>
      </c>
      <c r="K76" s="692">
        <f>C76+J76</f>
        <v>0</v>
      </c>
    </row>
    <row r="77" spans="1:11" s="1217" customFormat="1" ht="12" customHeight="1" thickBot="1" x14ac:dyDescent="0.3">
      <c r="A77" s="1199" t="s">
        <v>338</v>
      </c>
      <c r="B77" s="1209" t="s">
        <v>571</v>
      </c>
      <c r="C77" s="691">
        <f>'RM_1.2.sz.mell'!C77</f>
        <v>0</v>
      </c>
      <c r="D77" s="691">
        <f>'RM_1.2.sz.mell'!D77</f>
        <v>0</v>
      </c>
      <c r="E77" s="691">
        <f>'RM_1.2.sz.mell'!E77</f>
        <v>0</v>
      </c>
      <c r="F77" s="691">
        <f>'RM_1.2.sz.mell'!F77</f>
        <v>0</v>
      </c>
      <c r="G77" s="691">
        <f>'RM_1.2.sz.mell'!G77</f>
        <v>0</v>
      </c>
      <c r="H77" s="691">
        <f>'RM_1.2.sz.mell'!H77</f>
        <v>0</v>
      </c>
      <c r="I77" s="691">
        <f>'RM_1.2.sz.mell'!I77</f>
        <v>0</v>
      </c>
      <c r="J77" s="691">
        <f>'RM_1.2.sz.mell'!J77</f>
        <v>0</v>
      </c>
      <c r="K77" s="692">
        <f>C77+J77</f>
        <v>0</v>
      </c>
    </row>
    <row r="78" spans="1:11" s="1217" customFormat="1" ht="12" customHeight="1" thickBot="1" x14ac:dyDescent="0.3">
      <c r="A78" s="1206" t="s">
        <v>316</v>
      </c>
      <c r="B78" s="1201" t="s">
        <v>317</v>
      </c>
      <c r="C78" s="395">
        <f>'RM_1.2.sz.mell'!C78</f>
        <v>99584055</v>
      </c>
      <c r="D78" s="395">
        <f>'RM_1.2.sz.mell'!D78</f>
        <v>0</v>
      </c>
      <c r="E78" s="395">
        <f>'RM_1.2.sz.mell'!E78</f>
        <v>0</v>
      </c>
      <c r="F78" s="395">
        <f>'RM_1.2.sz.mell'!F78</f>
        <v>0</v>
      </c>
      <c r="G78" s="395">
        <f>'RM_1.2.sz.mell'!G78</f>
        <v>0</v>
      </c>
      <c r="H78" s="395">
        <f>'RM_1.2.sz.mell'!H78</f>
        <v>0</v>
      </c>
      <c r="I78" s="395">
        <f>'RM_1.2.sz.mell'!I78</f>
        <v>0</v>
      </c>
      <c r="J78" s="395">
        <f>'RM_1.2.sz.mell'!J78</f>
        <v>0</v>
      </c>
      <c r="K78" s="263">
        <f>SUM(K79:K80)</f>
        <v>99584055</v>
      </c>
    </row>
    <row r="79" spans="1:11" s="1217" customFormat="1" ht="12" customHeight="1" x14ac:dyDescent="0.25">
      <c r="A79" s="1194" t="s">
        <v>339</v>
      </c>
      <c r="B79" s="1195" t="s">
        <v>318</v>
      </c>
      <c r="C79" s="691">
        <f>'RM_1.2.sz.mell'!C79</f>
        <v>99584055</v>
      </c>
      <c r="D79" s="691">
        <f>'RM_1.2.sz.mell'!D79</f>
        <v>0</v>
      </c>
      <c r="E79" s="691">
        <f>'RM_1.2.sz.mell'!E79</f>
        <v>0</v>
      </c>
      <c r="F79" s="691">
        <f>'RM_1.2.sz.mell'!F79</f>
        <v>0</v>
      </c>
      <c r="G79" s="691">
        <f>'RM_1.2.sz.mell'!G79</f>
        <v>0</v>
      </c>
      <c r="H79" s="691">
        <f>'RM_1.2.sz.mell'!H79</f>
        <v>0</v>
      </c>
      <c r="I79" s="691">
        <f>'RM_1.2.sz.mell'!I79</f>
        <v>0</v>
      </c>
      <c r="J79" s="691">
        <f>'RM_1.2.sz.mell'!J79</f>
        <v>0</v>
      </c>
      <c r="K79" s="692">
        <f>C79+J79</f>
        <v>99584055</v>
      </c>
    </row>
    <row r="80" spans="1:11" s="1217" customFormat="1" ht="12" customHeight="1" thickBot="1" x14ac:dyDescent="0.3">
      <c r="A80" s="1199" t="s">
        <v>340</v>
      </c>
      <c r="B80" s="1200" t="s">
        <v>319</v>
      </c>
      <c r="C80" s="691">
        <f>'RM_1.2.sz.mell'!C80</f>
        <v>0</v>
      </c>
      <c r="D80" s="691">
        <f>'RM_1.2.sz.mell'!D80</f>
        <v>0</v>
      </c>
      <c r="E80" s="691">
        <f>'RM_1.2.sz.mell'!E80</f>
        <v>0</v>
      </c>
      <c r="F80" s="691">
        <f>'RM_1.2.sz.mell'!F80</f>
        <v>0</v>
      </c>
      <c r="G80" s="691">
        <f>'RM_1.2.sz.mell'!G80</f>
        <v>0</v>
      </c>
      <c r="H80" s="691">
        <f>'RM_1.2.sz.mell'!H80</f>
        <v>0</v>
      </c>
      <c r="I80" s="691">
        <f>'RM_1.2.sz.mell'!I80</f>
        <v>0</v>
      </c>
      <c r="J80" s="691">
        <f>'RM_1.2.sz.mell'!J80</f>
        <v>0</v>
      </c>
      <c r="K80" s="692">
        <f>C80+J80</f>
        <v>0</v>
      </c>
    </row>
    <row r="81" spans="1:11" s="1217" customFormat="1" ht="12" customHeight="1" thickBot="1" x14ac:dyDescent="0.3">
      <c r="A81" s="1206" t="s">
        <v>320</v>
      </c>
      <c r="B81" s="1201" t="s">
        <v>321</v>
      </c>
      <c r="C81" s="395">
        <f>'RM_1.2.sz.mell'!C81</f>
        <v>0</v>
      </c>
      <c r="D81" s="395">
        <f>'RM_1.2.sz.mell'!D81</f>
        <v>2290030</v>
      </c>
      <c r="E81" s="395">
        <f>'RM_1.2.sz.mell'!E81</f>
        <v>0</v>
      </c>
      <c r="F81" s="395">
        <f>'RM_1.2.sz.mell'!F81</f>
        <v>0</v>
      </c>
      <c r="G81" s="395">
        <f>'RM_1.2.sz.mell'!G81</f>
        <v>0</v>
      </c>
      <c r="H81" s="395">
        <f>'RM_1.2.sz.mell'!H81</f>
        <v>0</v>
      </c>
      <c r="I81" s="395">
        <f>'RM_1.2.sz.mell'!I81</f>
        <v>0</v>
      </c>
      <c r="J81" s="395">
        <f>'RM_1.2.sz.mell'!J81</f>
        <v>2290030</v>
      </c>
      <c r="K81" s="263">
        <f>SUM(K82:K84)</f>
        <v>2290030</v>
      </c>
    </row>
    <row r="82" spans="1:11" s="1217" customFormat="1" ht="12" customHeight="1" x14ac:dyDescent="0.25">
      <c r="A82" s="1194" t="s">
        <v>341</v>
      </c>
      <c r="B82" s="1195" t="s">
        <v>322</v>
      </c>
      <c r="C82" s="691">
        <f>'RM_1.2.sz.mell'!C82</f>
        <v>0</v>
      </c>
      <c r="D82" s="691">
        <f>'RM_1.2.sz.mell'!D82</f>
        <v>2290030</v>
      </c>
      <c r="E82" s="691">
        <f>'RM_1.2.sz.mell'!E82</f>
        <v>0</v>
      </c>
      <c r="F82" s="691">
        <f>'RM_1.2.sz.mell'!F82</f>
        <v>0</v>
      </c>
      <c r="G82" s="691">
        <f>'RM_1.2.sz.mell'!G82</f>
        <v>0</v>
      </c>
      <c r="H82" s="691">
        <f>'RM_1.2.sz.mell'!H82</f>
        <v>0</v>
      </c>
      <c r="I82" s="691">
        <f>'RM_1.2.sz.mell'!I82</f>
        <v>0</v>
      </c>
      <c r="J82" s="691">
        <f>'RM_1.2.sz.mell'!J82</f>
        <v>2290030</v>
      </c>
      <c r="K82" s="692">
        <f>C82+J82</f>
        <v>2290030</v>
      </c>
    </row>
    <row r="83" spans="1:11" s="1217" customFormat="1" ht="12" customHeight="1" x14ac:dyDescent="0.25">
      <c r="A83" s="1196" t="s">
        <v>342</v>
      </c>
      <c r="B83" s="1197" t="s">
        <v>323</v>
      </c>
      <c r="C83" s="691">
        <f>'RM_1.2.sz.mell'!C83</f>
        <v>0</v>
      </c>
      <c r="D83" s="691">
        <f>'RM_1.2.sz.mell'!D83</f>
        <v>0</v>
      </c>
      <c r="E83" s="691">
        <f>'RM_1.2.sz.mell'!E83</f>
        <v>0</v>
      </c>
      <c r="F83" s="691">
        <f>'RM_1.2.sz.mell'!F83</f>
        <v>0</v>
      </c>
      <c r="G83" s="691">
        <f>'RM_1.2.sz.mell'!G83</f>
        <v>0</v>
      </c>
      <c r="H83" s="691">
        <f>'RM_1.2.sz.mell'!H83</f>
        <v>0</v>
      </c>
      <c r="I83" s="691">
        <f>'RM_1.2.sz.mell'!I83</f>
        <v>0</v>
      </c>
      <c r="J83" s="691">
        <f>'RM_1.2.sz.mell'!J83</f>
        <v>0</v>
      </c>
      <c r="K83" s="692">
        <f>C83+J83</f>
        <v>0</v>
      </c>
    </row>
    <row r="84" spans="1:11" s="1217" customFormat="1" ht="12" customHeight="1" thickBot="1" x14ac:dyDescent="0.3">
      <c r="A84" s="1199" t="s">
        <v>343</v>
      </c>
      <c r="B84" s="1200" t="s">
        <v>738</v>
      </c>
      <c r="C84" s="691">
        <f>'RM_1.2.sz.mell'!C84</f>
        <v>0</v>
      </c>
      <c r="D84" s="691">
        <f>'RM_1.2.sz.mell'!D84</f>
        <v>0</v>
      </c>
      <c r="E84" s="691">
        <f>'RM_1.2.sz.mell'!E84</f>
        <v>0</v>
      </c>
      <c r="F84" s="691">
        <f>'RM_1.2.sz.mell'!F84</f>
        <v>0</v>
      </c>
      <c r="G84" s="691">
        <f>'RM_1.2.sz.mell'!G84</f>
        <v>0</v>
      </c>
      <c r="H84" s="691">
        <f>'RM_1.2.sz.mell'!H84</f>
        <v>0</v>
      </c>
      <c r="I84" s="691">
        <f>'RM_1.2.sz.mell'!I84</f>
        <v>0</v>
      </c>
      <c r="J84" s="691">
        <f>'RM_1.2.sz.mell'!J84</f>
        <v>0</v>
      </c>
      <c r="K84" s="692">
        <f>C84+J84</f>
        <v>0</v>
      </c>
    </row>
    <row r="85" spans="1:11" s="1217" customFormat="1" ht="12" customHeight="1" thickBot="1" x14ac:dyDescent="0.3">
      <c r="A85" s="1206" t="s">
        <v>324</v>
      </c>
      <c r="B85" s="1201" t="s">
        <v>344</v>
      </c>
      <c r="C85" s="395">
        <f>'RM_1.2.sz.mell'!C85</f>
        <v>0</v>
      </c>
      <c r="D85" s="395">
        <f>'RM_1.2.sz.mell'!D85</f>
        <v>0</v>
      </c>
      <c r="E85" s="395">
        <f>'RM_1.2.sz.mell'!E85</f>
        <v>0</v>
      </c>
      <c r="F85" s="395">
        <f>'RM_1.2.sz.mell'!F85</f>
        <v>0</v>
      </c>
      <c r="G85" s="395">
        <f>'RM_1.2.sz.mell'!G85</f>
        <v>0</v>
      </c>
      <c r="H85" s="395">
        <f>'RM_1.2.sz.mell'!H85</f>
        <v>0</v>
      </c>
      <c r="I85" s="395">
        <f>'RM_1.2.sz.mell'!I85</f>
        <v>0</v>
      </c>
      <c r="J85" s="395">
        <f>'RM_1.2.sz.mell'!J85</f>
        <v>0</v>
      </c>
      <c r="K85" s="263">
        <f>SUM(K86:K89)</f>
        <v>0</v>
      </c>
    </row>
    <row r="86" spans="1:11" s="1217" customFormat="1" ht="12" customHeight="1" x14ac:dyDescent="0.25">
      <c r="A86" s="1210" t="s">
        <v>325</v>
      </c>
      <c r="B86" s="1195" t="s">
        <v>326</v>
      </c>
      <c r="C86" s="691">
        <f>'RM_1.2.sz.mell'!C86</f>
        <v>0</v>
      </c>
      <c r="D86" s="691">
        <f>'RM_1.2.sz.mell'!D86</f>
        <v>0</v>
      </c>
      <c r="E86" s="691">
        <f>'RM_1.2.sz.mell'!E86</f>
        <v>0</v>
      </c>
      <c r="F86" s="691">
        <f>'RM_1.2.sz.mell'!F86</f>
        <v>0</v>
      </c>
      <c r="G86" s="691">
        <f>'RM_1.2.sz.mell'!G86</f>
        <v>0</v>
      </c>
      <c r="H86" s="691">
        <f>'RM_1.2.sz.mell'!H86</f>
        <v>0</v>
      </c>
      <c r="I86" s="691">
        <f>'RM_1.2.sz.mell'!I86</f>
        <v>0</v>
      </c>
      <c r="J86" s="691">
        <f>'RM_1.2.sz.mell'!J86</f>
        <v>0</v>
      </c>
      <c r="K86" s="692">
        <f t="shared" ref="K86:K91" si="5">C86+J86</f>
        <v>0</v>
      </c>
    </row>
    <row r="87" spans="1:11" s="1217" customFormat="1" ht="12" customHeight="1" x14ac:dyDescent="0.25">
      <c r="A87" s="1211" t="s">
        <v>327</v>
      </c>
      <c r="B87" s="1197" t="s">
        <v>328</v>
      </c>
      <c r="C87" s="691">
        <f>'RM_1.2.sz.mell'!C87</f>
        <v>0</v>
      </c>
      <c r="D87" s="691">
        <f>'RM_1.2.sz.mell'!D87</f>
        <v>0</v>
      </c>
      <c r="E87" s="691">
        <f>'RM_1.2.sz.mell'!E87</f>
        <v>0</v>
      </c>
      <c r="F87" s="691">
        <f>'RM_1.2.sz.mell'!F87</f>
        <v>0</v>
      </c>
      <c r="G87" s="691">
        <f>'RM_1.2.sz.mell'!G87</f>
        <v>0</v>
      </c>
      <c r="H87" s="691">
        <f>'RM_1.2.sz.mell'!H87</f>
        <v>0</v>
      </c>
      <c r="I87" s="691">
        <f>'RM_1.2.sz.mell'!I87</f>
        <v>0</v>
      </c>
      <c r="J87" s="691">
        <f>'RM_1.2.sz.mell'!J87</f>
        <v>0</v>
      </c>
      <c r="K87" s="692">
        <f t="shared" si="5"/>
        <v>0</v>
      </c>
    </row>
    <row r="88" spans="1:11" s="1217" customFormat="1" ht="12" customHeight="1" x14ac:dyDescent="0.25">
      <c r="A88" s="1211" t="s">
        <v>329</v>
      </c>
      <c r="B88" s="1197" t="s">
        <v>330</v>
      </c>
      <c r="C88" s="691">
        <f>'RM_1.2.sz.mell'!C88</f>
        <v>0</v>
      </c>
      <c r="D88" s="691">
        <f>'RM_1.2.sz.mell'!D88</f>
        <v>0</v>
      </c>
      <c r="E88" s="691">
        <f>'RM_1.2.sz.mell'!E88</f>
        <v>0</v>
      </c>
      <c r="F88" s="691">
        <f>'RM_1.2.sz.mell'!F88</f>
        <v>0</v>
      </c>
      <c r="G88" s="691">
        <f>'RM_1.2.sz.mell'!G88</f>
        <v>0</v>
      </c>
      <c r="H88" s="691">
        <f>'RM_1.2.sz.mell'!H88</f>
        <v>0</v>
      </c>
      <c r="I88" s="691">
        <f>'RM_1.2.sz.mell'!I88</f>
        <v>0</v>
      </c>
      <c r="J88" s="691">
        <f>'RM_1.2.sz.mell'!J88</f>
        <v>0</v>
      </c>
      <c r="K88" s="692">
        <f t="shared" si="5"/>
        <v>0</v>
      </c>
    </row>
    <row r="89" spans="1:11" s="1217" customFormat="1" ht="12" customHeight="1" thickBot="1" x14ac:dyDescent="0.3">
      <c r="A89" s="1212" t="s">
        <v>331</v>
      </c>
      <c r="B89" s="1200" t="s">
        <v>332</v>
      </c>
      <c r="C89" s="691">
        <f>'RM_1.2.sz.mell'!C89</f>
        <v>0</v>
      </c>
      <c r="D89" s="691">
        <f>'RM_1.2.sz.mell'!D89</f>
        <v>0</v>
      </c>
      <c r="E89" s="691">
        <f>'RM_1.2.sz.mell'!E89</f>
        <v>0</v>
      </c>
      <c r="F89" s="691">
        <f>'RM_1.2.sz.mell'!F89</f>
        <v>0</v>
      </c>
      <c r="G89" s="691">
        <f>'RM_1.2.sz.mell'!G89</f>
        <v>0</v>
      </c>
      <c r="H89" s="691">
        <f>'RM_1.2.sz.mell'!H89</f>
        <v>0</v>
      </c>
      <c r="I89" s="691">
        <f>'RM_1.2.sz.mell'!I89</f>
        <v>0</v>
      </c>
      <c r="J89" s="691">
        <f>'RM_1.2.sz.mell'!J89</f>
        <v>0</v>
      </c>
      <c r="K89" s="692">
        <f t="shared" si="5"/>
        <v>0</v>
      </c>
    </row>
    <row r="90" spans="1:11" s="1217" customFormat="1" ht="12" customHeight="1" thickBot="1" x14ac:dyDescent="0.3">
      <c r="A90" s="1206" t="s">
        <v>333</v>
      </c>
      <c r="B90" s="1201" t="s">
        <v>474</v>
      </c>
      <c r="C90" s="395">
        <f>'RM_1.2.sz.mell'!C90</f>
        <v>0</v>
      </c>
      <c r="D90" s="395">
        <f>'RM_1.2.sz.mell'!D90</f>
        <v>0</v>
      </c>
      <c r="E90" s="395">
        <f>'RM_1.2.sz.mell'!E90</f>
        <v>0</v>
      </c>
      <c r="F90" s="395">
        <f>'RM_1.2.sz.mell'!F90</f>
        <v>0</v>
      </c>
      <c r="G90" s="395">
        <f>'RM_1.2.sz.mell'!G90</f>
        <v>0</v>
      </c>
      <c r="H90" s="395">
        <f>'RM_1.2.sz.mell'!H90</f>
        <v>0</v>
      </c>
      <c r="I90" s="395">
        <f>'RM_1.2.sz.mell'!I90</f>
        <v>0</v>
      </c>
      <c r="J90" s="395">
        <f>'RM_1.2.sz.mell'!J90</f>
        <v>0</v>
      </c>
      <c r="K90" s="263">
        <f t="shared" si="5"/>
        <v>0</v>
      </c>
    </row>
    <row r="91" spans="1:11" s="1217" customFormat="1" ht="13.5" customHeight="1" thickBot="1" x14ac:dyDescent="0.3">
      <c r="A91" s="1206" t="s">
        <v>335</v>
      </c>
      <c r="B91" s="1201" t="s">
        <v>334</v>
      </c>
      <c r="C91" s="395">
        <f>'RM_1.2.sz.mell'!C91</f>
        <v>0</v>
      </c>
      <c r="D91" s="395">
        <f>'RM_1.2.sz.mell'!D91</f>
        <v>0</v>
      </c>
      <c r="E91" s="395">
        <f>'RM_1.2.sz.mell'!E91</f>
        <v>0</v>
      </c>
      <c r="F91" s="395">
        <f>'RM_1.2.sz.mell'!F91</f>
        <v>0</v>
      </c>
      <c r="G91" s="395">
        <f>'RM_1.2.sz.mell'!G91</f>
        <v>0</v>
      </c>
      <c r="H91" s="395">
        <f>'RM_1.2.sz.mell'!H91</f>
        <v>0</v>
      </c>
      <c r="I91" s="395">
        <f>'RM_1.2.sz.mell'!I91</f>
        <v>0</v>
      </c>
      <c r="J91" s="395">
        <f>'RM_1.2.sz.mell'!J91</f>
        <v>0</v>
      </c>
      <c r="K91" s="263">
        <f t="shared" si="5"/>
        <v>0</v>
      </c>
    </row>
    <row r="92" spans="1:11" s="1217" customFormat="1" ht="15.75" customHeight="1" thickBot="1" x14ac:dyDescent="0.3">
      <c r="A92" s="1206" t="s">
        <v>347</v>
      </c>
      <c r="B92" s="1201" t="s">
        <v>477</v>
      </c>
      <c r="C92" s="402">
        <f>'RM_1.2.sz.mell'!C92</f>
        <v>99584055</v>
      </c>
      <c r="D92" s="402">
        <f>'RM_1.2.sz.mell'!D92</f>
        <v>27392030</v>
      </c>
      <c r="E92" s="402">
        <f>'RM_1.2.sz.mell'!E92</f>
        <v>0</v>
      </c>
      <c r="F92" s="402">
        <f>'RM_1.2.sz.mell'!F92</f>
        <v>0</v>
      </c>
      <c r="G92" s="402">
        <f>'RM_1.2.sz.mell'!G92</f>
        <v>0</v>
      </c>
      <c r="H92" s="402">
        <f>'RM_1.2.sz.mell'!H92</f>
        <v>0</v>
      </c>
      <c r="I92" s="402">
        <f>'RM_1.2.sz.mell'!I92</f>
        <v>0</v>
      </c>
      <c r="J92" s="402">
        <f>'RM_1.2.sz.mell'!J92</f>
        <v>27392030</v>
      </c>
      <c r="K92" s="444">
        <f>+K69+K73+K78+K81+K85+K91+K90</f>
        <v>126976085</v>
      </c>
    </row>
    <row r="93" spans="1:11" s="1217" customFormat="1" ht="25.5" customHeight="1" thickBot="1" x14ac:dyDescent="0.3">
      <c r="A93" s="1213" t="s">
        <v>476</v>
      </c>
      <c r="B93" s="1214" t="s">
        <v>478</v>
      </c>
      <c r="C93" s="402">
        <f>'RM_1.2.sz.mell'!C93</f>
        <v>267163968</v>
      </c>
      <c r="D93" s="402">
        <f>'RM_1.2.sz.mell'!D93</f>
        <v>103807783</v>
      </c>
      <c r="E93" s="402">
        <f>'RM_1.2.sz.mell'!E93</f>
        <v>0</v>
      </c>
      <c r="F93" s="402">
        <f>'RM_1.2.sz.mell'!F93</f>
        <v>0</v>
      </c>
      <c r="G93" s="402">
        <f>'RM_1.2.sz.mell'!G93</f>
        <v>0</v>
      </c>
      <c r="H93" s="402">
        <f>'RM_1.2.sz.mell'!H93</f>
        <v>0</v>
      </c>
      <c r="I93" s="402">
        <f>'RM_1.2.sz.mell'!I93</f>
        <v>0</v>
      </c>
      <c r="J93" s="402">
        <f>'RM_1.2.sz.mell'!J93</f>
        <v>103807783</v>
      </c>
      <c r="K93" s="444">
        <f>+K68+K92</f>
        <v>370971751</v>
      </c>
    </row>
    <row r="94" spans="1:11" s="1217" customFormat="1" ht="30.75" customHeight="1" x14ac:dyDescent="0.25">
      <c r="A94" s="1215"/>
      <c r="B94" s="1216"/>
      <c r="C94" s="303"/>
    </row>
    <row r="95" spans="1:11" ht="16.5" customHeight="1" x14ac:dyDescent="0.3">
      <c r="A95" s="1545" t="s">
        <v>47</v>
      </c>
      <c r="B95" s="1545"/>
      <c r="C95" s="1545"/>
      <c r="D95" s="1545"/>
      <c r="E95" s="1545"/>
      <c r="F95" s="1545"/>
      <c r="G95" s="1545"/>
      <c r="H95" s="1545"/>
      <c r="I95" s="1545"/>
      <c r="J95" s="1545"/>
      <c r="K95" s="1545"/>
    </row>
    <row r="96" spans="1:11" s="1219" customFormat="1" ht="16.5" customHeight="1" thickBot="1" x14ac:dyDescent="0.35">
      <c r="A96" s="1550" t="s">
        <v>152</v>
      </c>
      <c r="B96" s="1550"/>
      <c r="C96" s="1218"/>
      <c r="K96" s="1218" t="str">
        <f>K7</f>
        <v>Forintban!</v>
      </c>
    </row>
    <row r="97" spans="1:11" x14ac:dyDescent="0.3">
      <c r="A97" s="1661" t="s">
        <v>68</v>
      </c>
      <c r="B97" s="1663" t="s">
        <v>739</v>
      </c>
      <c r="C97" s="1665" t="str">
        <f>+CONCATENATE(LEFT(E_ÖSSZEFÜGGÉSEK!A6,4),". évi")</f>
        <v>2019. évi</v>
      </c>
      <c r="D97" s="1666"/>
      <c r="E97" s="1667"/>
      <c r="F97" s="1667"/>
      <c r="G97" s="1667"/>
      <c r="H97" s="1667"/>
      <c r="I97" s="1667"/>
      <c r="J97" s="1667"/>
      <c r="K97" s="1668"/>
    </row>
    <row r="98" spans="1:11" ht="34.799999999999997" thickBot="1" x14ac:dyDescent="0.35">
      <c r="A98" s="1662"/>
      <c r="B98" s="1732"/>
      <c r="C98" s="1397" t="str">
        <f>'RM_1.2.sz.mell'!C98</f>
        <v>Eredeti
előirányzat</v>
      </c>
      <c r="D98" s="1397" t="str">
        <f>'RM_1.2.sz.mell'!D98</f>
        <v>Módosítás</v>
      </c>
      <c r="E98" s="1397" t="str">
        <f>'RM_1.2.sz.mell'!E98</f>
        <v xml:space="preserve">… . sz. módosítás </v>
      </c>
      <c r="F98" s="1397" t="str">
        <f>'RM_1.2.sz.mell'!F98</f>
        <v xml:space="preserve">… . sz. módosítás </v>
      </c>
      <c r="G98" s="1397" t="str">
        <f>'RM_1.2.sz.mell'!G98</f>
        <v xml:space="preserve">… . sz. módosítás </v>
      </c>
      <c r="H98" s="1397" t="str">
        <f>'RM_1.2.sz.mell'!H98</f>
        <v xml:space="preserve">… . sz. módosítás </v>
      </c>
      <c r="I98" s="1397" t="str">
        <f>'RM_1.2.sz.mell'!I98</f>
        <v xml:space="preserve">… . sz. módosítás </v>
      </c>
      <c r="J98" s="1397" t="str">
        <f>'RM_1.2.sz.mell'!J98</f>
        <v>Módosítások összesen</v>
      </c>
      <c r="K98" s="1398" t="str">
        <f>'RM_1.2.sz.mell'!K98</f>
        <v>….számú módosítás utáni előirányzat</v>
      </c>
    </row>
    <row r="99" spans="1:11" s="1263" customFormat="1" ht="12" customHeight="1" thickBot="1" x14ac:dyDescent="0.25">
      <c r="A99" s="1220" t="s">
        <v>492</v>
      </c>
      <c r="B99" s="1236" t="s">
        <v>493</v>
      </c>
      <c r="C99" s="1235" t="str">
        <f>'RM_1.2.sz.mell'!C99</f>
        <v>C</v>
      </c>
      <c r="D99" s="1235" t="str">
        <f>'RM_1.2.sz.mell'!D99</f>
        <v>D</v>
      </c>
      <c r="E99" s="1235" t="str">
        <f>'RM_1.2.sz.mell'!E99</f>
        <v>E</v>
      </c>
      <c r="F99" s="1235" t="str">
        <f>'RM_1.2.sz.mell'!F99</f>
        <v>F</v>
      </c>
      <c r="G99" s="1235" t="str">
        <f>'RM_1.2.sz.mell'!G99</f>
        <v>G</v>
      </c>
      <c r="H99" s="1235" t="str">
        <f>'RM_1.2.sz.mell'!H99</f>
        <v>H</v>
      </c>
      <c r="I99" s="1235" t="str">
        <f>'RM_1.2.sz.mell'!I99</f>
        <v>I</v>
      </c>
      <c r="J99" s="1235" t="str">
        <f>'RM_1.2.sz.mell'!J99</f>
        <v>J=(D+…+I)</v>
      </c>
      <c r="K99" s="1257" t="s">
        <v>737</v>
      </c>
    </row>
    <row r="100" spans="1:11" ht="12" customHeight="1" thickBot="1" x14ac:dyDescent="0.35">
      <c r="A100" s="1221" t="s">
        <v>18</v>
      </c>
      <c r="B100" s="1237" t="s">
        <v>436</v>
      </c>
      <c r="C100" s="394">
        <f>'RM_1.2.sz.mell'!C100</f>
        <v>163685707</v>
      </c>
      <c r="D100" s="394">
        <f>'RM_1.2.sz.mell'!D100</f>
        <v>393657</v>
      </c>
      <c r="E100" s="394">
        <f>'RM_1.2.sz.mell'!E100</f>
        <v>0</v>
      </c>
      <c r="F100" s="394">
        <f>'RM_1.2.sz.mell'!F100</f>
        <v>0</v>
      </c>
      <c r="G100" s="394">
        <f>'RM_1.2.sz.mell'!G100</f>
        <v>0</v>
      </c>
      <c r="H100" s="394">
        <f>'RM_1.2.sz.mell'!H100</f>
        <v>0</v>
      </c>
      <c r="I100" s="394">
        <f>'RM_1.2.sz.mell'!I100</f>
        <v>0</v>
      </c>
      <c r="J100" s="394">
        <f>'RM_1.2.sz.mell'!J100</f>
        <v>393657</v>
      </c>
      <c r="K100" s="487">
        <f>K101+K102+K103+K104+K105+K118</f>
        <v>164079364</v>
      </c>
    </row>
    <row r="101" spans="1:11" ht="12" customHeight="1" x14ac:dyDescent="0.3">
      <c r="A101" s="1223" t="s">
        <v>97</v>
      </c>
      <c r="B101" s="1238" t="s">
        <v>49</v>
      </c>
      <c r="C101" s="696">
        <f>'RM_1.2.sz.mell'!C101</f>
        <v>64173834</v>
      </c>
      <c r="D101" s="696">
        <f>'RM_1.2.sz.mell'!D101</f>
        <v>1079771</v>
      </c>
      <c r="E101" s="696">
        <f>'RM_1.2.sz.mell'!E101</f>
        <v>0</v>
      </c>
      <c r="F101" s="696">
        <f>'RM_1.2.sz.mell'!F101</f>
        <v>0</v>
      </c>
      <c r="G101" s="696">
        <f>'RM_1.2.sz.mell'!G101</f>
        <v>0</v>
      </c>
      <c r="H101" s="696">
        <f>'RM_1.2.sz.mell'!H101</f>
        <v>0</v>
      </c>
      <c r="I101" s="696">
        <f>'RM_1.2.sz.mell'!I101</f>
        <v>0</v>
      </c>
      <c r="J101" s="696">
        <f>'RM_1.2.sz.mell'!J101</f>
        <v>1079771</v>
      </c>
      <c r="K101" s="697">
        <f t="shared" ref="K101:K120" si="6">C101+J101</f>
        <v>65253605</v>
      </c>
    </row>
    <row r="102" spans="1:11" ht="12" customHeight="1" x14ac:dyDescent="0.3">
      <c r="A102" s="1196" t="s">
        <v>98</v>
      </c>
      <c r="B102" s="1239" t="s">
        <v>182</v>
      </c>
      <c r="C102" s="698">
        <f>'RM_1.2.sz.mell'!C102</f>
        <v>11669201</v>
      </c>
      <c r="D102" s="698">
        <f>'RM_1.2.sz.mell'!D102</f>
        <v>62051</v>
      </c>
      <c r="E102" s="698">
        <f>'RM_1.2.sz.mell'!E102</f>
        <v>0</v>
      </c>
      <c r="F102" s="698">
        <f>'RM_1.2.sz.mell'!F102</f>
        <v>0</v>
      </c>
      <c r="G102" s="698">
        <f>'RM_1.2.sz.mell'!G102</f>
        <v>0</v>
      </c>
      <c r="H102" s="698">
        <f>'RM_1.2.sz.mell'!H102</f>
        <v>0</v>
      </c>
      <c r="I102" s="698">
        <f>'RM_1.2.sz.mell'!I102</f>
        <v>0</v>
      </c>
      <c r="J102" s="698">
        <f>'RM_1.2.sz.mell'!J102</f>
        <v>62051</v>
      </c>
      <c r="K102" s="699">
        <f t="shared" si="6"/>
        <v>11731252</v>
      </c>
    </row>
    <row r="103" spans="1:11" ht="12" customHeight="1" x14ac:dyDescent="0.3">
      <c r="A103" s="1196" t="s">
        <v>99</v>
      </c>
      <c r="B103" s="1239" t="s">
        <v>139</v>
      </c>
      <c r="C103" s="700">
        <f>'RM_1.2.sz.mell'!C103</f>
        <v>83056892</v>
      </c>
      <c r="D103" s="700">
        <f>'RM_1.2.sz.mell'!D103</f>
        <v>-1708348</v>
      </c>
      <c r="E103" s="700">
        <f>'RM_1.2.sz.mell'!E103</f>
        <v>0</v>
      </c>
      <c r="F103" s="700">
        <f>'RM_1.2.sz.mell'!F103</f>
        <v>0</v>
      </c>
      <c r="G103" s="700">
        <f>'RM_1.2.sz.mell'!G103</f>
        <v>0</v>
      </c>
      <c r="H103" s="700">
        <f>'RM_1.2.sz.mell'!H103</f>
        <v>0</v>
      </c>
      <c r="I103" s="700">
        <f>'RM_1.2.sz.mell'!I103</f>
        <v>0</v>
      </c>
      <c r="J103" s="700">
        <f>'RM_1.2.sz.mell'!J103</f>
        <v>-1708348</v>
      </c>
      <c r="K103" s="701">
        <f t="shared" si="6"/>
        <v>81348544</v>
      </c>
    </row>
    <row r="104" spans="1:11" ht="12" customHeight="1" x14ac:dyDescent="0.3">
      <c r="A104" s="1196" t="s">
        <v>100</v>
      </c>
      <c r="B104" s="1240" t="s">
        <v>183</v>
      </c>
      <c r="C104" s="700">
        <f>'RM_1.2.sz.mell'!C104</f>
        <v>700000</v>
      </c>
      <c r="D104" s="700">
        <f>'RM_1.2.sz.mell'!D104</f>
        <v>280000</v>
      </c>
      <c r="E104" s="700">
        <f>'RM_1.2.sz.mell'!E104</f>
        <v>0</v>
      </c>
      <c r="F104" s="700">
        <f>'RM_1.2.sz.mell'!F104</f>
        <v>0</v>
      </c>
      <c r="G104" s="700">
        <f>'RM_1.2.sz.mell'!G104</f>
        <v>0</v>
      </c>
      <c r="H104" s="700">
        <f>'RM_1.2.sz.mell'!H104</f>
        <v>0</v>
      </c>
      <c r="I104" s="700">
        <f>'RM_1.2.sz.mell'!I104</f>
        <v>0</v>
      </c>
      <c r="J104" s="700">
        <f>'RM_1.2.sz.mell'!J104</f>
        <v>280000</v>
      </c>
      <c r="K104" s="701">
        <f t="shared" si="6"/>
        <v>980000</v>
      </c>
    </row>
    <row r="105" spans="1:11" ht="12" customHeight="1" x14ac:dyDescent="0.3">
      <c r="A105" s="1196" t="s">
        <v>111</v>
      </c>
      <c r="B105" s="1225" t="s">
        <v>184</v>
      </c>
      <c r="C105" s="700">
        <f>'RM_1.2.sz.mell'!C105</f>
        <v>4085780</v>
      </c>
      <c r="D105" s="700">
        <f>'RM_1.2.sz.mell'!D105</f>
        <v>680183</v>
      </c>
      <c r="E105" s="700">
        <f>'RM_1.2.sz.mell'!E105</f>
        <v>0</v>
      </c>
      <c r="F105" s="700">
        <f>'RM_1.2.sz.mell'!F105</f>
        <v>0</v>
      </c>
      <c r="G105" s="700">
        <f>'RM_1.2.sz.mell'!G105</f>
        <v>0</v>
      </c>
      <c r="H105" s="700">
        <f>'RM_1.2.sz.mell'!H105</f>
        <v>0</v>
      </c>
      <c r="I105" s="700">
        <f>'RM_1.2.sz.mell'!I105</f>
        <v>0</v>
      </c>
      <c r="J105" s="700">
        <f>'RM_1.2.sz.mell'!J105</f>
        <v>680183</v>
      </c>
      <c r="K105" s="701">
        <f t="shared" si="6"/>
        <v>4765963</v>
      </c>
    </row>
    <row r="106" spans="1:11" ht="12" customHeight="1" x14ac:dyDescent="0.3">
      <c r="A106" s="1196" t="s">
        <v>101</v>
      </c>
      <c r="B106" s="1239" t="s">
        <v>441</v>
      </c>
      <c r="C106" s="700">
        <f>'RM_1.2.sz.mell'!C106</f>
        <v>146100</v>
      </c>
      <c r="D106" s="700">
        <f>'RM_1.2.sz.mell'!D106</f>
        <v>1520</v>
      </c>
      <c r="E106" s="700">
        <f>'RM_1.2.sz.mell'!E106</f>
        <v>0</v>
      </c>
      <c r="F106" s="700">
        <f>'RM_1.2.sz.mell'!F106</f>
        <v>0</v>
      </c>
      <c r="G106" s="700">
        <f>'RM_1.2.sz.mell'!G106</f>
        <v>0</v>
      </c>
      <c r="H106" s="700">
        <f>'RM_1.2.sz.mell'!H106</f>
        <v>0</v>
      </c>
      <c r="I106" s="700">
        <f>'RM_1.2.sz.mell'!I106</f>
        <v>0</v>
      </c>
      <c r="J106" s="700">
        <f>'RM_1.2.sz.mell'!J106</f>
        <v>1520</v>
      </c>
      <c r="K106" s="701">
        <f t="shared" si="6"/>
        <v>147620</v>
      </c>
    </row>
    <row r="107" spans="1:11" ht="12" customHeight="1" x14ac:dyDescent="0.3">
      <c r="A107" s="1196" t="s">
        <v>102</v>
      </c>
      <c r="B107" s="1241" t="s">
        <v>440</v>
      </c>
      <c r="C107" s="700">
        <f>'RM_1.2.sz.mell'!C107</f>
        <v>0</v>
      </c>
      <c r="D107" s="700">
        <f>'RM_1.2.sz.mell'!D107</f>
        <v>0</v>
      </c>
      <c r="E107" s="700">
        <f>'RM_1.2.sz.mell'!E107</f>
        <v>0</v>
      </c>
      <c r="F107" s="700">
        <f>'RM_1.2.sz.mell'!F107</f>
        <v>0</v>
      </c>
      <c r="G107" s="700">
        <f>'RM_1.2.sz.mell'!G107</f>
        <v>0</v>
      </c>
      <c r="H107" s="700">
        <f>'RM_1.2.sz.mell'!H107</f>
        <v>0</v>
      </c>
      <c r="I107" s="700">
        <f>'RM_1.2.sz.mell'!I107</f>
        <v>0</v>
      </c>
      <c r="J107" s="700">
        <f>'RM_1.2.sz.mell'!J107</f>
        <v>0</v>
      </c>
      <c r="K107" s="701">
        <f t="shared" si="6"/>
        <v>0</v>
      </c>
    </row>
    <row r="108" spans="1:11" ht="12" customHeight="1" x14ac:dyDescent="0.3">
      <c r="A108" s="1196" t="s">
        <v>112</v>
      </c>
      <c r="B108" s="1241" t="s">
        <v>439</v>
      </c>
      <c r="C108" s="700">
        <f>'RM_1.2.sz.mell'!C108</f>
        <v>0</v>
      </c>
      <c r="D108" s="700">
        <f>'RM_1.2.sz.mell'!D108</f>
        <v>0</v>
      </c>
      <c r="E108" s="700">
        <f>'RM_1.2.sz.mell'!E108</f>
        <v>0</v>
      </c>
      <c r="F108" s="700">
        <f>'RM_1.2.sz.mell'!F108</f>
        <v>0</v>
      </c>
      <c r="G108" s="700">
        <f>'RM_1.2.sz.mell'!G108</f>
        <v>0</v>
      </c>
      <c r="H108" s="700">
        <f>'RM_1.2.sz.mell'!H108</f>
        <v>0</v>
      </c>
      <c r="I108" s="700">
        <f>'RM_1.2.sz.mell'!I108</f>
        <v>0</v>
      </c>
      <c r="J108" s="700">
        <f>'RM_1.2.sz.mell'!J108</f>
        <v>0</v>
      </c>
      <c r="K108" s="701">
        <f t="shared" si="6"/>
        <v>0</v>
      </c>
    </row>
    <row r="109" spans="1:11" ht="12" customHeight="1" x14ac:dyDescent="0.3">
      <c r="A109" s="1196" t="s">
        <v>113</v>
      </c>
      <c r="B109" s="1242" t="s">
        <v>350</v>
      </c>
      <c r="C109" s="700">
        <f>'RM_1.2.sz.mell'!C109</f>
        <v>0</v>
      </c>
      <c r="D109" s="700">
        <f>'RM_1.2.sz.mell'!D109</f>
        <v>0</v>
      </c>
      <c r="E109" s="700">
        <f>'RM_1.2.sz.mell'!E109</f>
        <v>0</v>
      </c>
      <c r="F109" s="700">
        <f>'RM_1.2.sz.mell'!F109</f>
        <v>0</v>
      </c>
      <c r="G109" s="700">
        <f>'RM_1.2.sz.mell'!G109</f>
        <v>0</v>
      </c>
      <c r="H109" s="700">
        <f>'RM_1.2.sz.mell'!H109</f>
        <v>0</v>
      </c>
      <c r="I109" s="700">
        <f>'RM_1.2.sz.mell'!I109</f>
        <v>0</v>
      </c>
      <c r="J109" s="700">
        <f>'RM_1.2.sz.mell'!J109</f>
        <v>0</v>
      </c>
      <c r="K109" s="701">
        <f t="shared" si="6"/>
        <v>0</v>
      </c>
    </row>
    <row r="110" spans="1:11" ht="12" customHeight="1" x14ac:dyDescent="0.3">
      <c r="A110" s="1196" t="s">
        <v>114</v>
      </c>
      <c r="B110" s="1243" t="s">
        <v>351</v>
      </c>
      <c r="C110" s="700">
        <f>'RM_1.2.sz.mell'!C110</f>
        <v>0</v>
      </c>
      <c r="D110" s="700">
        <f>'RM_1.2.sz.mell'!D110</f>
        <v>0</v>
      </c>
      <c r="E110" s="700">
        <f>'RM_1.2.sz.mell'!E110</f>
        <v>0</v>
      </c>
      <c r="F110" s="700">
        <f>'RM_1.2.sz.mell'!F110</f>
        <v>0</v>
      </c>
      <c r="G110" s="700">
        <f>'RM_1.2.sz.mell'!G110</f>
        <v>0</v>
      </c>
      <c r="H110" s="700">
        <f>'RM_1.2.sz.mell'!H110</f>
        <v>0</v>
      </c>
      <c r="I110" s="700">
        <f>'RM_1.2.sz.mell'!I110</f>
        <v>0</v>
      </c>
      <c r="J110" s="700">
        <f>'RM_1.2.sz.mell'!J110</f>
        <v>0</v>
      </c>
      <c r="K110" s="701">
        <f t="shared" si="6"/>
        <v>0</v>
      </c>
    </row>
    <row r="111" spans="1:11" ht="12" customHeight="1" x14ac:dyDescent="0.3">
      <c r="A111" s="1196" t="s">
        <v>115</v>
      </c>
      <c r="B111" s="1243" t="s">
        <v>352</v>
      </c>
      <c r="C111" s="700">
        <f>'RM_1.2.sz.mell'!C111</f>
        <v>0</v>
      </c>
      <c r="D111" s="700">
        <f>'RM_1.2.sz.mell'!D111</f>
        <v>0</v>
      </c>
      <c r="E111" s="700">
        <f>'RM_1.2.sz.mell'!E111</f>
        <v>0</v>
      </c>
      <c r="F111" s="700">
        <f>'RM_1.2.sz.mell'!F111</f>
        <v>0</v>
      </c>
      <c r="G111" s="700">
        <f>'RM_1.2.sz.mell'!G111</f>
        <v>0</v>
      </c>
      <c r="H111" s="700">
        <f>'RM_1.2.sz.mell'!H111</f>
        <v>0</v>
      </c>
      <c r="I111" s="700">
        <f>'RM_1.2.sz.mell'!I111</f>
        <v>0</v>
      </c>
      <c r="J111" s="700">
        <f>'RM_1.2.sz.mell'!J111</f>
        <v>0</v>
      </c>
      <c r="K111" s="701">
        <f t="shared" si="6"/>
        <v>0</v>
      </c>
    </row>
    <row r="112" spans="1:11" ht="12" customHeight="1" x14ac:dyDescent="0.3">
      <c r="A112" s="1196" t="s">
        <v>117</v>
      </c>
      <c r="B112" s="1242" t="s">
        <v>353</v>
      </c>
      <c r="C112" s="700">
        <f>'RM_1.2.sz.mell'!C112</f>
        <v>2557680</v>
      </c>
      <c r="D112" s="700">
        <f>'RM_1.2.sz.mell'!D112</f>
        <v>280663</v>
      </c>
      <c r="E112" s="700">
        <f>'RM_1.2.sz.mell'!E112</f>
        <v>0</v>
      </c>
      <c r="F112" s="700">
        <f>'RM_1.2.sz.mell'!F112</f>
        <v>0</v>
      </c>
      <c r="G112" s="700">
        <f>'RM_1.2.sz.mell'!G112</f>
        <v>0</v>
      </c>
      <c r="H112" s="700">
        <f>'RM_1.2.sz.mell'!H112</f>
        <v>0</v>
      </c>
      <c r="I112" s="700">
        <f>'RM_1.2.sz.mell'!I112</f>
        <v>0</v>
      </c>
      <c r="J112" s="700">
        <f>'RM_1.2.sz.mell'!J112</f>
        <v>280663</v>
      </c>
      <c r="K112" s="701">
        <f t="shared" si="6"/>
        <v>2838343</v>
      </c>
    </row>
    <row r="113" spans="1:11" ht="12" customHeight="1" x14ac:dyDescent="0.3">
      <c r="A113" s="1196" t="s">
        <v>185</v>
      </c>
      <c r="B113" s="1242" t="s">
        <v>354</v>
      </c>
      <c r="C113" s="700">
        <f>'RM_1.2.sz.mell'!C113</f>
        <v>0</v>
      </c>
      <c r="D113" s="700">
        <f>'RM_1.2.sz.mell'!D113</f>
        <v>0</v>
      </c>
      <c r="E113" s="700">
        <f>'RM_1.2.sz.mell'!E113</f>
        <v>0</v>
      </c>
      <c r="F113" s="700">
        <f>'RM_1.2.sz.mell'!F113</f>
        <v>0</v>
      </c>
      <c r="G113" s="700">
        <f>'RM_1.2.sz.mell'!G113</f>
        <v>0</v>
      </c>
      <c r="H113" s="700">
        <f>'RM_1.2.sz.mell'!H113</f>
        <v>0</v>
      </c>
      <c r="I113" s="700">
        <f>'RM_1.2.sz.mell'!I113</f>
        <v>0</v>
      </c>
      <c r="J113" s="700">
        <f>'RM_1.2.sz.mell'!J113</f>
        <v>0</v>
      </c>
      <c r="K113" s="701">
        <f t="shared" si="6"/>
        <v>0</v>
      </c>
    </row>
    <row r="114" spans="1:11" ht="12" customHeight="1" x14ac:dyDescent="0.3">
      <c r="A114" s="1196" t="s">
        <v>348</v>
      </c>
      <c r="B114" s="1243" t="s">
        <v>355</v>
      </c>
      <c r="C114" s="700">
        <f>'RM_1.2.sz.mell'!C114</f>
        <v>0</v>
      </c>
      <c r="D114" s="700">
        <f>'RM_1.2.sz.mell'!D114</f>
        <v>0</v>
      </c>
      <c r="E114" s="700">
        <f>'RM_1.2.sz.mell'!E114</f>
        <v>0</v>
      </c>
      <c r="F114" s="700">
        <f>'RM_1.2.sz.mell'!F114</f>
        <v>0</v>
      </c>
      <c r="G114" s="700">
        <f>'RM_1.2.sz.mell'!G114</f>
        <v>0</v>
      </c>
      <c r="H114" s="700">
        <f>'RM_1.2.sz.mell'!H114</f>
        <v>0</v>
      </c>
      <c r="I114" s="700">
        <f>'RM_1.2.sz.mell'!I114</f>
        <v>0</v>
      </c>
      <c r="J114" s="700">
        <f>'RM_1.2.sz.mell'!J114</f>
        <v>0</v>
      </c>
      <c r="K114" s="701">
        <f t="shared" si="6"/>
        <v>0</v>
      </c>
    </row>
    <row r="115" spans="1:11" ht="12" customHeight="1" x14ac:dyDescent="0.3">
      <c r="A115" s="1229" t="s">
        <v>349</v>
      </c>
      <c r="B115" s="1241" t="s">
        <v>356</v>
      </c>
      <c r="C115" s="700">
        <f>'RM_1.2.sz.mell'!C115</f>
        <v>0</v>
      </c>
      <c r="D115" s="700">
        <f>'RM_1.2.sz.mell'!D115</f>
        <v>0</v>
      </c>
      <c r="E115" s="700">
        <f>'RM_1.2.sz.mell'!E115</f>
        <v>0</v>
      </c>
      <c r="F115" s="700">
        <f>'RM_1.2.sz.mell'!F115</f>
        <v>0</v>
      </c>
      <c r="G115" s="700">
        <f>'RM_1.2.sz.mell'!G115</f>
        <v>0</v>
      </c>
      <c r="H115" s="700">
        <f>'RM_1.2.sz.mell'!H115</f>
        <v>0</v>
      </c>
      <c r="I115" s="700">
        <f>'RM_1.2.sz.mell'!I115</f>
        <v>0</v>
      </c>
      <c r="J115" s="700">
        <f>'RM_1.2.sz.mell'!J115</f>
        <v>0</v>
      </c>
      <c r="K115" s="701">
        <f t="shared" si="6"/>
        <v>0</v>
      </c>
    </row>
    <row r="116" spans="1:11" ht="12" customHeight="1" x14ac:dyDescent="0.3">
      <c r="A116" s="1196" t="s">
        <v>437</v>
      </c>
      <c r="B116" s="1241" t="s">
        <v>357</v>
      </c>
      <c r="C116" s="700">
        <f>'RM_1.2.sz.mell'!C116</f>
        <v>0</v>
      </c>
      <c r="D116" s="700">
        <f>'RM_1.2.sz.mell'!D116</f>
        <v>0</v>
      </c>
      <c r="E116" s="700">
        <f>'RM_1.2.sz.mell'!E116</f>
        <v>0</v>
      </c>
      <c r="F116" s="700">
        <f>'RM_1.2.sz.mell'!F116</f>
        <v>0</v>
      </c>
      <c r="G116" s="700">
        <f>'RM_1.2.sz.mell'!G116</f>
        <v>0</v>
      </c>
      <c r="H116" s="700">
        <f>'RM_1.2.sz.mell'!H116</f>
        <v>0</v>
      </c>
      <c r="I116" s="700">
        <f>'RM_1.2.sz.mell'!I116</f>
        <v>0</v>
      </c>
      <c r="J116" s="700">
        <f>'RM_1.2.sz.mell'!J116</f>
        <v>0</v>
      </c>
      <c r="K116" s="701">
        <f t="shared" si="6"/>
        <v>0</v>
      </c>
    </row>
    <row r="117" spans="1:11" ht="12" customHeight="1" x14ac:dyDescent="0.3">
      <c r="A117" s="1199" t="s">
        <v>438</v>
      </c>
      <c r="B117" s="1241" t="s">
        <v>358</v>
      </c>
      <c r="C117" s="700">
        <f>'RM_1.2.sz.mell'!C117</f>
        <v>1382000</v>
      </c>
      <c r="D117" s="700">
        <f>'RM_1.2.sz.mell'!D117</f>
        <v>398000</v>
      </c>
      <c r="E117" s="700">
        <f>'RM_1.2.sz.mell'!E117</f>
        <v>0</v>
      </c>
      <c r="F117" s="700">
        <f>'RM_1.2.sz.mell'!F117</f>
        <v>0</v>
      </c>
      <c r="G117" s="700">
        <f>'RM_1.2.sz.mell'!G117</f>
        <v>0</v>
      </c>
      <c r="H117" s="700">
        <f>'RM_1.2.sz.mell'!H117</f>
        <v>0</v>
      </c>
      <c r="I117" s="700">
        <f>'RM_1.2.sz.mell'!I117</f>
        <v>0</v>
      </c>
      <c r="J117" s="700">
        <f>'RM_1.2.sz.mell'!J117</f>
        <v>398000</v>
      </c>
      <c r="K117" s="701">
        <f t="shared" si="6"/>
        <v>1780000</v>
      </c>
    </row>
    <row r="118" spans="1:11" ht="12" customHeight="1" x14ac:dyDescent="0.3">
      <c r="A118" s="1196" t="s">
        <v>442</v>
      </c>
      <c r="B118" s="1240" t="s">
        <v>50</v>
      </c>
      <c r="C118" s="698">
        <f>'RM_1.2.sz.mell'!C118</f>
        <v>0</v>
      </c>
      <c r="D118" s="698">
        <f>'RM_1.2.sz.mell'!D118</f>
        <v>0</v>
      </c>
      <c r="E118" s="698">
        <f>'RM_1.2.sz.mell'!E118</f>
        <v>0</v>
      </c>
      <c r="F118" s="698">
        <f>'RM_1.2.sz.mell'!F118</f>
        <v>0</v>
      </c>
      <c r="G118" s="698">
        <f>'RM_1.2.sz.mell'!G118</f>
        <v>0</v>
      </c>
      <c r="H118" s="698">
        <f>'RM_1.2.sz.mell'!H118</f>
        <v>0</v>
      </c>
      <c r="I118" s="698">
        <f>'RM_1.2.sz.mell'!I118</f>
        <v>0</v>
      </c>
      <c r="J118" s="698">
        <f>'RM_1.2.sz.mell'!J118</f>
        <v>0</v>
      </c>
      <c r="K118" s="699">
        <f t="shared" si="6"/>
        <v>0</v>
      </c>
    </row>
    <row r="119" spans="1:11" ht="12" customHeight="1" x14ac:dyDescent="0.3">
      <c r="A119" s="1196" t="s">
        <v>443</v>
      </c>
      <c r="B119" s="1239" t="s">
        <v>445</v>
      </c>
      <c r="C119" s="698">
        <f>'RM_1.2.sz.mell'!C119</f>
        <v>0</v>
      </c>
      <c r="D119" s="698">
        <f>'RM_1.2.sz.mell'!D119</f>
        <v>0</v>
      </c>
      <c r="E119" s="698">
        <f>'RM_1.2.sz.mell'!E119</f>
        <v>0</v>
      </c>
      <c r="F119" s="698">
        <f>'RM_1.2.sz.mell'!F119</f>
        <v>0</v>
      </c>
      <c r="G119" s="698">
        <f>'RM_1.2.sz.mell'!G119</f>
        <v>0</v>
      </c>
      <c r="H119" s="698">
        <f>'RM_1.2.sz.mell'!H119</f>
        <v>0</v>
      </c>
      <c r="I119" s="698">
        <f>'RM_1.2.sz.mell'!I119</f>
        <v>0</v>
      </c>
      <c r="J119" s="698">
        <f>'RM_1.2.sz.mell'!J119</f>
        <v>0</v>
      </c>
      <c r="K119" s="699">
        <f t="shared" si="6"/>
        <v>0</v>
      </c>
    </row>
    <row r="120" spans="1:11" ht="12" customHeight="1" thickBot="1" x14ac:dyDescent="0.35">
      <c r="A120" s="1203" t="s">
        <v>444</v>
      </c>
      <c r="B120" s="1244" t="s">
        <v>446</v>
      </c>
      <c r="C120" s="702">
        <f>'RM_1.2.sz.mell'!C120</f>
        <v>0</v>
      </c>
      <c r="D120" s="702">
        <f>'RM_1.2.sz.mell'!D120</f>
        <v>0</v>
      </c>
      <c r="E120" s="702">
        <f>'RM_1.2.sz.mell'!E120</f>
        <v>0</v>
      </c>
      <c r="F120" s="702">
        <f>'RM_1.2.sz.mell'!F120</f>
        <v>0</v>
      </c>
      <c r="G120" s="702">
        <f>'RM_1.2.sz.mell'!G120</f>
        <v>0</v>
      </c>
      <c r="H120" s="702">
        <f>'RM_1.2.sz.mell'!H120</f>
        <v>0</v>
      </c>
      <c r="I120" s="702">
        <f>'RM_1.2.sz.mell'!I120</f>
        <v>0</v>
      </c>
      <c r="J120" s="702">
        <f>'RM_1.2.sz.mell'!J120</f>
        <v>0</v>
      </c>
      <c r="K120" s="689">
        <f t="shared" si="6"/>
        <v>0</v>
      </c>
    </row>
    <row r="121" spans="1:11" ht="12" customHeight="1" thickBot="1" x14ac:dyDescent="0.35">
      <c r="A121" s="1230" t="s">
        <v>19</v>
      </c>
      <c r="B121" s="1245" t="s">
        <v>359</v>
      </c>
      <c r="C121" s="496">
        <f>'RM_1.2.sz.mell'!C121</f>
        <v>102840261</v>
      </c>
      <c r="D121" s="496">
        <f>'RM_1.2.sz.mell'!D121</f>
        <v>74366442</v>
      </c>
      <c r="E121" s="496">
        <f>'RM_1.2.sz.mell'!E121</f>
        <v>0</v>
      </c>
      <c r="F121" s="496">
        <f>'RM_1.2.sz.mell'!F121</f>
        <v>0</v>
      </c>
      <c r="G121" s="496">
        <f>'RM_1.2.sz.mell'!G121</f>
        <v>0</v>
      </c>
      <c r="H121" s="496">
        <f>'RM_1.2.sz.mell'!H121</f>
        <v>0</v>
      </c>
      <c r="I121" s="496">
        <f>'RM_1.2.sz.mell'!I121</f>
        <v>0</v>
      </c>
      <c r="J121" s="496">
        <f>'RM_1.2.sz.mell'!J121</f>
        <v>74366442</v>
      </c>
      <c r="K121" s="490">
        <f>+K122+K124+K126</f>
        <v>177206703</v>
      </c>
    </row>
    <row r="122" spans="1:11" ht="12" customHeight="1" x14ac:dyDescent="0.3">
      <c r="A122" s="1194" t="s">
        <v>103</v>
      </c>
      <c r="B122" s="1239" t="s">
        <v>229</v>
      </c>
      <c r="C122" s="680">
        <f>'RM_1.2.sz.mell'!C122</f>
        <v>78096049</v>
      </c>
      <c r="D122" s="680">
        <f>'RM_1.2.sz.mell'!D122</f>
        <v>38969082</v>
      </c>
      <c r="E122" s="680">
        <f>'RM_1.2.sz.mell'!E122</f>
        <v>0</v>
      </c>
      <c r="F122" s="680">
        <f>'RM_1.2.sz.mell'!F122</f>
        <v>0</v>
      </c>
      <c r="G122" s="680">
        <f>'RM_1.2.sz.mell'!G122</f>
        <v>0</v>
      </c>
      <c r="H122" s="680">
        <f>'RM_1.2.sz.mell'!H122</f>
        <v>0</v>
      </c>
      <c r="I122" s="680">
        <f>'RM_1.2.sz.mell'!I122</f>
        <v>0</v>
      </c>
      <c r="J122" s="680">
        <f>'RM_1.2.sz.mell'!J122</f>
        <v>38969082</v>
      </c>
      <c r="K122" s="681">
        <f t="shared" ref="K122:K134" si="7">C122+J122</f>
        <v>117065131</v>
      </c>
    </row>
    <row r="123" spans="1:11" ht="12" customHeight="1" x14ac:dyDescent="0.3">
      <c r="A123" s="1194" t="s">
        <v>104</v>
      </c>
      <c r="B123" s="1246" t="s">
        <v>363</v>
      </c>
      <c r="C123" s="680">
        <f>'RM_1.2.sz.mell'!C123</f>
        <v>0</v>
      </c>
      <c r="D123" s="680">
        <f>'RM_1.2.sz.mell'!D123</f>
        <v>0</v>
      </c>
      <c r="E123" s="680">
        <f>'RM_1.2.sz.mell'!E123</f>
        <v>0</v>
      </c>
      <c r="F123" s="680">
        <f>'RM_1.2.sz.mell'!F123</f>
        <v>0</v>
      </c>
      <c r="G123" s="680">
        <f>'RM_1.2.sz.mell'!G123</f>
        <v>0</v>
      </c>
      <c r="H123" s="680">
        <f>'RM_1.2.sz.mell'!H123</f>
        <v>0</v>
      </c>
      <c r="I123" s="680">
        <f>'RM_1.2.sz.mell'!I123</f>
        <v>0</v>
      </c>
      <c r="J123" s="680">
        <f>'RM_1.2.sz.mell'!J123</f>
        <v>0</v>
      </c>
      <c r="K123" s="681">
        <f t="shared" si="7"/>
        <v>0</v>
      </c>
    </row>
    <row r="124" spans="1:11" ht="12" customHeight="1" x14ac:dyDescent="0.3">
      <c r="A124" s="1194" t="s">
        <v>105</v>
      </c>
      <c r="B124" s="1246" t="s">
        <v>186</v>
      </c>
      <c r="C124" s="698">
        <f>'RM_1.2.sz.mell'!C124</f>
        <v>24744212</v>
      </c>
      <c r="D124" s="698">
        <f>'RM_1.2.sz.mell'!D124</f>
        <v>35333360</v>
      </c>
      <c r="E124" s="698">
        <f>'RM_1.2.sz.mell'!E124</f>
        <v>0</v>
      </c>
      <c r="F124" s="698">
        <f>'RM_1.2.sz.mell'!F124</f>
        <v>0</v>
      </c>
      <c r="G124" s="698">
        <f>'RM_1.2.sz.mell'!G124</f>
        <v>0</v>
      </c>
      <c r="H124" s="698">
        <f>'RM_1.2.sz.mell'!H124</f>
        <v>0</v>
      </c>
      <c r="I124" s="698">
        <f>'RM_1.2.sz.mell'!I124</f>
        <v>0</v>
      </c>
      <c r="J124" s="698">
        <f>'RM_1.2.sz.mell'!J124</f>
        <v>35333360</v>
      </c>
      <c r="K124" s="699">
        <f t="shared" si="7"/>
        <v>60077572</v>
      </c>
    </row>
    <row r="125" spans="1:11" ht="12" customHeight="1" x14ac:dyDescent="0.3">
      <c r="A125" s="1194" t="s">
        <v>106</v>
      </c>
      <c r="B125" s="1246" t="s">
        <v>364</v>
      </c>
      <c r="C125" s="698">
        <f>'RM_1.2.sz.mell'!C125</f>
        <v>0</v>
      </c>
      <c r="D125" s="698">
        <f>'RM_1.2.sz.mell'!D125</f>
        <v>0</v>
      </c>
      <c r="E125" s="698">
        <f>'RM_1.2.sz.mell'!E125</f>
        <v>0</v>
      </c>
      <c r="F125" s="698">
        <f>'RM_1.2.sz.mell'!F125</f>
        <v>0</v>
      </c>
      <c r="G125" s="698">
        <f>'RM_1.2.sz.mell'!G125</f>
        <v>0</v>
      </c>
      <c r="H125" s="698">
        <f>'RM_1.2.sz.mell'!H125</f>
        <v>0</v>
      </c>
      <c r="I125" s="698">
        <f>'RM_1.2.sz.mell'!I125</f>
        <v>0</v>
      </c>
      <c r="J125" s="698">
        <f>'RM_1.2.sz.mell'!J125</f>
        <v>0</v>
      </c>
      <c r="K125" s="699">
        <f t="shared" si="7"/>
        <v>0</v>
      </c>
    </row>
    <row r="126" spans="1:11" ht="12" customHeight="1" x14ac:dyDescent="0.3">
      <c r="A126" s="1194" t="s">
        <v>107</v>
      </c>
      <c r="B126" s="1247" t="s">
        <v>231</v>
      </c>
      <c r="C126" s="698">
        <f>'RM_1.2.sz.mell'!C126</f>
        <v>0</v>
      </c>
      <c r="D126" s="698">
        <f>'RM_1.2.sz.mell'!D126</f>
        <v>64000</v>
      </c>
      <c r="E126" s="698">
        <f>'RM_1.2.sz.mell'!E126</f>
        <v>0</v>
      </c>
      <c r="F126" s="698">
        <f>'RM_1.2.sz.mell'!F126</f>
        <v>0</v>
      </c>
      <c r="G126" s="698">
        <f>'RM_1.2.sz.mell'!G126</f>
        <v>0</v>
      </c>
      <c r="H126" s="698">
        <f>'RM_1.2.sz.mell'!H126</f>
        <v>0</v>
      </c>
      <c r="I126" s="698">
        <f>'RM_1.2.sz.mell'!I126</f>
        <v>0</v>
      </c>
      <c r="J126" s="698">
        <f>'RM_1.2.sz.mell'!J126</f>
        <v>64000</v>
      </c>
      <c r="K126" s="699">
        <f t="shared" si="7"/>
        <v>64000</v>
      </c>
    </row>
    <row r="127" spans="1:11" ht="12" customHeight="1" x14ac:dyDescent="0.3">
      <c r="A127" s="1194" t="s">
        <v>116</v>
      </c>
      <c r="B127" s="1248" t="s">
        <v>427</v>
      </c>
      <c r="C127" s="698">
        <f>'RM_1.2.sz.mell'!C127</f>
        <v>0</v>
      </c>
      <c r="D127" s="698">
        <f>'RM_1.2.sz.mell'!D127</f>
        <v>0</v>
      </c>
      <c r="E127" s="698">
        <f>'RM_1.2.sz.mell'!E127</f>
        <v>0</v>
      </c>
      <c r="F127" s="698">
        <f>'RM_1.2.sz.mell'!F127</f>
        <v>0</v>
      </c>
      <c r="G127" s="698">
        <f>'RM_1.2.sz.mell'!G127</f>
        <v>0</v>
      </c>
      <c r="H127" s="698">
        <f>'RM_1.2.sz.mell'!H127</f>
        <v>0</v>
      </c>
      <c r="I127" s="698">
        <f>'RM_1.2.sz.mell'!I127</f>
        <v>0</v>
      </c>
      <c r="J127" s="698">
        <f>'RM_1.2.sz.mell'!J127</f>
        <v>0</v>
      </c>
      <c r="K127" s="699">
        <f t="shared" si="7"/>
        <v>0</v>
      </c>
    </row>
    <row r="128" spans="1:11" ht="12" customHeight="1" x14ac:dyDescent="0.3">
      <c r="A128" s="1194" t="s">
        <v>118</v>
      </c>
      <c r="B128" s="1249" t="s">
        <v>369</v>
      </c>
      <c r="C128" s="698">
        <f>'RM_1.2.sz.mell'!C128</f>
        <v>0</v>
      </c>
      <c r="D128" s="698">
        <f>'RM_1.2.sz.mell'!D128</f>
        <v>0</v>
      </c>
      <c r="E128" s="698">
        <f>'RM_1.2.sz.mell'!E128</f>
        <v>0</v>
      </c>
      <c r="F128" s="698">
        <f>'RM_1.2.sz.mell'!F128</f>
        <v>0</v>
      </c>
      <c r="G128" s="698">
        <f>'RM_1.2.sz.mell'!G128</f>
        <v>0</v>
      </c>
      <c r="H128" s="698">
        <f>'RM_1.2.sz.mell'!H128</f>
        <v>0</v>
      </c>
      <c r="I128" s="698">
        <f>'RM_1.2.sz.mell'!I128</f>
        <v>0</v>
      </c>
      <c r="J128" s="698">
        <f>'RM_1.2.sz.mell'!J128</f>
        <v>0</v>
      </c>
      <c r="K128" s="699">
        <f t="shared" si="7"/>
        <v>0</v>
      </c>
    </row>
    <row r="129" spans="1:11" x14ac:dyDescent="0.3">
      <c r="A129" s="1194" t="s">
        <v>187</v>
      </c>
      <c r="B129" s="1243" t="s">
        <v>352</v>
      </c>
      <c r="C129" s="698">
        <f>'RM_1.2.sz.mell'!C129</f>
        <v>0</v>
      </c>
      <c r="D129" s="698">
        <f>'RM_1.2.sz.mell'!D129</f>
        <v>0</v>
      </c>
      <c r="E129" s="698">
        <f>'RM_1.2.sz.mell'!E129</f>
        <v>0</v>
      </c>
      <c r="F129" s="698">
        <f>'RM_1.2.sz.mell'!F129</f>
        <v>0</v>
      </c>
      <c r="G129" s="698">
        <f>'RM_1.2.sz.mell'!G129</f>
        <v>0</v>
      </c>
      <c r="H129" s="698">
        <f>'RM_1.2.sz.mell'!H129</f>
        <v>0</v>
      </c>
      <c r="I129" s="698">
        <f>'RM_1.2.sz.mell'!I129</f>
        <v>0</v>
      </c>
      <c r="J129" s="698">
        <f>'RM_1.2.sz.mell'!J129</f>
        <v>0</v>
      </c>
      <c r="K129" s="699">
        <f t="shared" si="7"/>
        <v>0</v>
      </c>
    </row>
    <row r="130" spans="1:11" ht="12" customHeight="1" x14ac:dyDescent="0.3">
      <c r="A130" s="1194" t="s">
        <v>188</v>
      </c>
      <c r="B130" s="1243" t="s">
        <v>368</v>
      </c>
      <c r="C130" s="698">
        <f>'RM_1.2.sz.mell'!C130</f>
        <v>0</v>
      </c>
      <c r="D130" s="698">
        <f>'RM_1.2.sz.mell'!D130</f>
        <v>0</v>
      </c>
      <c r="E130" s="698">
        <f>'RM_1.2.sz.mell'!E130</f>
        <v>0</v>
      </c>
      <c r="F130" s="698">
        <f>'RM_1.2.sz.mell'!F130</f>
        <v>0</v>
      </c>
      <c r="G130" s="698">
        <f>'RM_1.2.sz.mell'!G130</f>
        <v>0</v>
      </c>
      <c r="H130" s="698">
        <f>'RM_1.2.sz.mell'!H130</f>
        <v>0</v>
      </c>
      <c r="I130" s="698">
        <f>'RM_1.2.sz.mell'!I130</f>
        <v>0</v>
      </c>
      <c r="J130" s="698">
        <f>'RM_1.2.sz.mell'!J130</f>
        <v>0</v>
      </c>
      <c r="K130" s="699">
        <f t="shared" si="7"/>
        <v>0</v>
      </c>
    </row>
    <row r="131" spans="1:11" ht="12" customHeight="1" x14ac:dyDescent="0.3">
      <c r="A131" s="1194" t="s">
        <v>189</v>
      </c>
      <c r="B131" s="1243" t="s">
        <v>367</v>
      </c>
      <c r="C131" s="698">
        <f>'RM_1.2.sz.mell'!C131</f>
        <v>0</v>
      </c>
      <c r="D131" s="698">
        <f>'RM_1.2.sz.mell'!D131</f>
        <v>0</v>
      </c>
      <c r="E131" s="698">
        <f>'RM_1.2.sz.mell'!E131</f>
        <v>0</v>
      </c>
      <c r="F131" s="698">
        <f>'RM_1.2.sz.mell'!F131</f>
        <v>0</v>
      </c>
      <c r="G131" s="698">
        <f>'RM_1.2.sz.mell'!G131</f>
        <v>0</v>
      </c>
      <c r="H131" s="698">
        <f>'RM_1.2.sz.mell'!H131</f>
        <v>0</v>
      </c>
      <c r="I131" s="698">
        <f>'RM_1.2.sz.mell'!I131</f>
        <v>0</v>
      </c>
      <c r="J131" s="698">
        <f>'RM_1.2.sz.mell'!J131</f>
        <v>0</v>
      </c>
      <c r="K131" s="699">
        <f t="shared" si="7"/>
        <v>0</v>
      </c>
    </row>
    <row r="132" spans="1:11" ht="12" customHeight="1" x14ac:dyDescent="0.3">
      <c r="A132" s="1194" t="s">
        <v>360</v>
      </c>
      <c r="B132" s="1243" t="s">
        <v>355</v>
      </c>
      <c r="C132" s="698">
        <f>'RM_1.2.sz.mell'!C132</f>
        <v>0</v>
      </c>
      <c r="D132" s="698">
        <f>'RM_1.2.sz.mell'!D132</f>
        <v>0</v>
      </c>
      <c r="E132" s="698">
        <f>'RM_1.2.sz.mell'!E132</f>
        <v>0</v>
      </c>
      <c r="F132" s="698">
        <f>'RM_1.2.sz.mell'!F132</f>
        <v>0</v>
      </c>
      <c r="G132" s="698">
        <f>'RM_1.2.sz.mell'!G132</f>
        <v>0</v>
      </c>
      <c r="H132" s="698">
        <f>'RM_1.2.sz.mell'!H132</f>
        <v>0</v>
      </c>
      <c r="I132" s="698">
        <f>'RM_1.2.sz.mell'!I132</f>
        <v>0</v>
      </c>
      <c r="J132" s="698">
        <f>'RM_1.2.sz.mell'!J132</f>
        <v>0</v>
      </c>
      <c r="K132" s="699">
        <f t="shared" si="7"/>
        <v>0</v>
      </c>
    </row>
    <row r="133" spans="1:11" ht="12" customHeight="1" x14ac:dyDescent="0.3">
      <c r="A133" s="1194" t="s">
        <v>361</v>
      </c>
      <c r="B133" s="1243" t="s">
        <v>366</v>
      </c>
      <c r="C133" s="698">
        <f>'RM_1.2.sz.mell'!C133</f>
        <v>0</v>
      </c>
      <c r="D133" s="698">
        <f>'RM_1.2.sz.mell'!D133</f>
        <v>0</v>
      </c>
      <c r="E133" s="698">
        <f>'RM_1.2.sz.mell'!E133</f>
        <v>0</v>
      </c>
      <c r="F133" s="698">
        <f>'RM_1.2.sz.mell'!F133</f>
        <v>0</v>
      </c>
      <c r="G133" s="698">
        <f>'RM_1.2.sz.mell'!G133</f>
        <v>0</v>
      </c>
      <c r="H133" s="698">
        <f>'RM_1.2.sz.mell'!H133</f>
        <v>0</v>
      </c>
      <c r="I133" s="698">
        <f>'RM_1.2.sz.mell'!I133</f>
        <v>0</v>
      </c>
      <c r="J133" s="698">
        <f>'RM_1.2.sz.mell'!J133</f>
        <v>0</v>
      </c>
      <c r="K133" s="699">
        <f t="shared" si="7"/>
        <v>0</v>
      </c>
    </row>
    <row r="134" spans="1:11" ht="16.2" thickBot="1" x14ac:dyDescent="0.35">
      <c r="A134" s="1229" t="s">
        <v>362</v>
      </c>
      <c r="B134" s="1243" t="s">
        <v>365</v>
      </c>
      <c r="C134" s="700">
        <f>'RM_1.2.sz.mell'!C134</f>
        <v>0</v>
      </c>
      <c r="D134" s="700">
        <f>'RM_1.2.sz.mell'!D134</f>
        <v>64000</v>
      </c>
      <c r="E134" s="700">
        <f>'RM_1.2.sz.mell'!E134</f>
        <v>0</v>
      </c>
      <c r="F134" s="700">
        <f>'RM_1.2.sz.mell'!F134</f>
        <v>0</v>
      </c>
      <c r="G134" s="700">
        <f>'RM_1.2.sz.mell'!G134</f>
        <v>0</v>
      </c>
      <c r="H134" s="700">
        <f>'RM_1.2.sz.mell'!H134</f>
        <v>0</v>
      </c>
      <c r="I134" s="700">
        <f>'RM_1.2.sz.mell'!I134</f>
        <v>0</v>
      </c>
      <c r="J134" s="700">
        <f>'RM_1.2.sz.mell'!J134</f>
        <v>64000</v>
      </c>
      <c r="K134" s="701">
        <f t="shared" si="7"/>
        <v>64000</v>
      </c>
    </row>
    <row r="135" spans="1:11" ht="12" customHeight="1" thickBot="1" x14ac:dyDescent="0.35">
      <c r="A135" s="1192" t="s">
        <v>20</v>
      </c>
      <c r="B135" s="1250" t="s">
        <v>447</v>
      </c>
      <c r="C135" s="395">
        <f>'RM_1.2.sz.mell'!C135</f>
        <v>266525968</v>
      </c>
      <c r="D135" s="395">
        <f>'RM_1.2.sz.mell'!D135</f>
        <v>74760099</v>
      </c>
      <c r="E135" s="395">
        <f>'RM_1.2.sz.mell'!E135</f>
        <v>0</v>
      </c>
      <c r="F135" s="395">
        <f>'RM_1.2.sz.mell'!F135</f>
        <v>0</v>
      </c>
      <c r="G135" s="395">
        <f>'RM_1.2.sz.mell'!G135</f>
        <v>0</v>
      </c>
      <c r="H135" s="395">
        <f>'RM_1.2.sz.mell'!H135</f>
        <v>0</v>
      </c>
      <c r="I135" s="395">
        <f>'RM_1.2.sz.mell'!I135</f>
        <v>0</v>
      </c>
      <c r="J135" s="395">
        <f>'RM_1.2.sz.mell'!J135</f>
        <v>74760099</v>
      </c>
      <c r="K135" s="263">
        <f>+K100+K121</f>
        <v>341286067</v>
      </c>
    </row>
    <row r="136" spans="1:11" ht="12" customHeight="1" thickBot="1" x14ac:dyDescent="0.35">
      <c r="A136" s="1192" t="s">
        <v>21</v>
      </c>
      <c r="B136" s="1250" t="s">
        <v>740</v>
      </c>
      <c r="C136" s="395">
        <f>'RM_1.2.sz.mell'!C136</f>
        <v>638000</v>
      </c>
      <c r="D136" s="395">
        <f>'RM_1.2.sz.mell'!D136</f>
        <v>25201513</v>
      </c>
      <c r="E136" s="395">
        <f>'RM_1.2.sz.mell'!E136</f>
        <v>0</v>
      </c>
      <c r="F136" s="395">
        <f>'RM_1.2.sz.mell'!F136</f>
        <v>0</v>
      </c>
      <c r="G136" s="395">
        <f>'RM_1.2.sz.mell'!G136</f>
        <v>0</v>
      </c>
      <c r="H136" s="395">
        <f>'RM_1.2.sz.mell'!H136</f>
        <v>0</v>
      </c>
      <c r="I136" s="395">
        <f>'RM_1.2.sz.mell'!I136</f>
        <v>0</v>
      </c>
      <c r="J136" s="395">
        <f>'RM_1.2.sz.mell'!J136</f>
        <v>25201513</v>
      </c>
      <c r="K136" s="263">
        <f>+K137+K138+K139</f>
        <v>25839513</v>
      </c>
    </row>
    <row r="137" spans="1:11" ht="12" customHeight="1" x14ac:dyDescent="0.3">
      <c r="A137" s="1194" t="s">
        <v>267</v>
      </c>
      <c r="B137" s="1246" t="s">
        <v>455</v>
      </c>
      <c r="C137" s="698">
        <f>'RM_1.2.sz.mell'!C137</f>
        <v>638000</v>
      </c>
      <c r="D137" s="698">
        <f>'RM_1.2.sz.mell'!D137</f>
        <v>-638000</v>
      </c>
      <c r="E137" s="698">
        <f>'RM_1.2.sz.mell'!E137</f>
        <v>0</v>
      </c>
      <c r="F137" s="698">
        <f>'RM_1.2.sz.mell'!F137</f>
        <v>0</v>
      </c>
      <c r="G137" s="698">
        <f>'RM_1.2.sz.mell'!G137</f>
        <v>0</v>
      </c>
      <c r="H137" s="698">
        <f>'RM_1.2.sz.mell'!H137</f>
        <v>0</v>
      </c>
      <c r="I137" s="698">
        <f>'RM_1.2.sz.mell'!I137</f>
        <v>0</v>
      </c>
      <c r="J137" s="698">
        <f>'RM_1.2.sz.mell'!J137</f>
        <v>-638000</v>
      </c>
      <c r="K137" s="699">
        <f>C137+J137</f>
        <v>0</v>
      </c>
    </row>
    <row r="138" spans="1:11" ht="12" customHeight="1" x14ac:dyDescent="0.3">
      <c r="A138" s="1194" t="s">
        <v>268</v>
      </c>
      <c r="B138" s="1246" t="s">
        <v>456</v>
      </c>
      <c r="C138" s="698">
        <f>'RM_1.2.sz.mell'!C138</f>
        <v>0</v>
      </c>
      <c r="D138" s="698">
        <f>'RM_1.2.sz.mell'!D138</f>
        <v>25102000</v>
      </c>
      <c r="E138" s="698">
        <f>'RM_1.2.sz.mell'!E138</f>
        <v>0</v>
      </c>
      <c r="F138" s="698">
        <f>'RM_1.2.sz.mell'!F138</f>
        <v>0</v>
      </c>
      <c r="G138" s="698">
        <f>'RM_1.2.sz.mell'!G138</f>
        <v>0</v>
      </c>
      <c r="H138" s="698">
        <f>'RM_1.2.sz.mell'!H138</f>
        <v>0</v>
      </c>
      <c r="I138" s="698">
        <f>'RM_1.2.sz.mell'!I138</f>
        <v>0</v>
      </c>
      <c r="J138" s="698">
        <f>'RM_1.2.sz.mell'!J138</f>
        <v>25102000</v>
      </c>
      <c r="K138" s="699">
        <f>C138+J138</f>
        <v>25102000</v>
      </c>
    </row>
    <row r="139" spans="1:11" ht="12" customHeight="1" thickBot="1" x14ac:dyDescent="0.35">
      <c r="A139" s="1229" t="s">
        <v>269</v>
      </c>
      <c r="B139" s="1246" t="s">
        <v>457</v>
      </c>
      <c r="C139" s="698">
        <f>'RM_1.2.sz.mell'!C139</f>
        <v>0</v>
      </c>
      <c r="D139" s="698">
        <f>'RM_1.2.sz.mell'!D139</f>
        <v>737513</v>
      </c>
      <c r="E139" s="698">
        <f>'RM_1.2.sz.mell'!E139</f>
        <v>0</v>
      </c>
      <c r="F139" s="698">
        <f>'RM_1.2.sz.mell'!F139</f>
        <v>0</v>
      </c>
      <c r="G139" s="698">
        <f>'RM_1.2.sz.mell'!G139</f>
        <v>0</v>
      </c>
      <c r="H139" s="698">
        <f>'RM_1.2.sz.mell'!H139</f>
        <v>0</v>
      </c>
      <c r="I139" s="698">
        <f>'RM_1.2.sz.mell'!I139</f>
        <v>0</v>
      </c>
      <c r="J139" s="698">
        <f>'RM_1.2.sz.mell'!J139</f>
        <v>737513</v>
      </c>
      <c r="K139" s="699">
        <f>C139+J139</f>
        <v>737513</v>
      </c>
    </row>
    <row r="140" spans="1:11" ht="12" customHeight="1" thickBot="1" x14ac:dyDescent="0.35">
      <c r="A140" s="1192" t="s">
        <v>22</v>
      </c>
      <c r="B140" s="1250" t="s">
        <v>449</v>
      </c>
      <c r="C140" s="395">
        <f>'RM_1.2.sz.mell'!C140</f>
        <v>0</v>
      </c>
      <c r="D140" s="395">
        <f>'RM_1.2.sz.mell'!D140</f>
        <v>0</v>
      </c>
      <c r="E140" s="395">
        <f>'RM_1.2.sz.mell'!E140</f>
        <v>0</v>
      </c>
      <c r="F140" s="395">
        <f>'RM_1.2.sz.mell'!F140</f>
        <v>0</v>
      </c>
      <c r="G140" s="395">
        <f>'RM_1.2.sz.mell'!G140</f>
        <v>0</v>
      </c>
      <c r="H140" s="395">
        <f>'RM_1.2.sz.mell'!H140</f>
        <v>0</v>
      </c>
      <c r="I140" s="395">
        <f>'RM_1.2.sz.mell'!I140</f>
        <v>0</v>
      </c>
      <c r="J140" s="395">
        <f>'RM_1.2.sz.mell'!J140</f>
        <v>0</v>
      </c>
      <c r="K140" s="263">
        <f>SUM(K141:K146)</f>
        <v>0</v>
      </c>
    </row>
    <row r="141" spans="1:11" ht="12" customHeight="1" x14ac:dyDescent="0.3">
      <c r="A141" s="1194" t="s">
        <v>90</v>
      </c>
      <c r="B141" s="1251" t="s">
        <v>458</v>
      </c>
      <c r="C141" s="698">
        <f>'RM_1.2.sz.mell'!C141</f>
        <v>0</v>
      </c>
      <c r="D141" s="698">
        <f>'RM_1.2.sz.mell'!D141</f>
        <v>0</v>
      </c>
      <c r="E141" s="698">
        <f>'RM_1.2.sz.mell'!E141</f>
        <v>0</v>
      </c>
      <c r="F141" s="698">
        <f>'RM_1.2.sz.mell'!F141</f>
        <v>0</v>
      </c>
      <c r="G141" s="698">
        <f>'RM_1.2.sz.mell'!G141</f>
        <v>0</v>
      </c>
      <c r="H141" s="698">
        <f>'RM_1.2.sz.mell'!H141</f>
        <v>0</v>
      </c>
      <c r="I141" s="698">
        <f>'RM_1.2.sz.mell'!I141</f>
        <v>0</v>
      </c>
      <c r="J141" s="698">
        <f>'RM_1.2.sz.mell'!J141</f>
        <v>0</v>
      </c>
      <c r="K141" s="699">
        <f t="shared" ref="K141:K146" si="8">C141+J141</f>
        <v>0</v>
      </c>
    </row>
    <row r="142" spans="1:11" ht="12" customHeight="1" x14ac:dyDescent="0.3">
      <c r="A142" s="1194" t="s">
        <v>91</v>
      </c>
      <c r="B142" s="1251" t="s">
        <v>450</v>
      </c>
      <c r="C142" s="698">
        <f>'RM_1.2.sz.mell'!C142</f>
        <v>0</v>
      </c>
      <c r="D142" s="698">
        <f>'RM_1.2.sz.mell'!D142</f>
        <v>0</v>
      </c>
      <c r="E142" s="698">
        <f>'RM_1.2.sz.mell'!E142</f>
        <v>0</v>
      </c>
      <c r="F142" s="698">
        <f>'RM_1.2.sz.mell'!F142</f>
        <v>0</v>
      </c>
      <c r="G142" s="698">
        <f>'RM_1.2.sz.mell'!G142</f>
        <v>0</v>
      </c>
      <c r="H142" s="698">
        <f>'RM_1.2.sz.mell'!H142</f>
        <v>0</v>
      </c>
      <c r="I142" s="698">
        <f>'RM_1.2.sz.mell'!I142</f>
        <v>0</v>
      </c>
      <c r="J142" s="698">
        <f>'RM_1.2.sz.mell'!J142</f>
        <v>0</v>
      </c>
      <c r="K142" s="699">
        <f t="shared" si="8"/>
        <v>0</v>
      </c>
    </row>
    <row r="143" spans="1:11" ht="12" customHeight="1" x14ac:dyDescent="0.3">
      <c r="A143" s="1194" t="s">
        <v>92</v>
      </c>
      <c r="B143" s="1251" t="s">
        <v>451</v>
      </c>
      <c r="C143" s="698">
        <f>'RM_1.2.sz.mell'!C143</f>
        <v>0</v>
      </c>
      <c r="D143" s="698">
        <f>'RM_1.2.sz.mell'!D143</f>
        <v>0</v>
      </c>
      <c r="E143" s="698">
        <f>'RM_1.2.sz.mell'!E143</f>
        <v>0</v>
      </c>
      <c r="F143" s="698">
        <f>'RM_1.2.sz.mell'!F143</f>
        <v>0</v>
      </c>
      <c r="G143" s="698">
        <f>'RM_1.2.sz.mell'!G143</f>
        <v>0</v>
      </c>
      <c r="H143" s="698">
        <f>'RM_1.2.sz.mell'!H143</f>
        <v>0</v>
      </c>
      <c r="I143" s="698">
        <f>'RM_1.2.sz.mell'!I143</f>
        <v>0</v>
      </c>
      <c r="J143" s="698">
        <f>'RM_1.2.sz.mell'!J143</f>
        <v>0</v>
      </c>
      <c r="K143" s="699">
        <f t="shared" si="8"/>
        <v>0</v>
      </c>
    </row>
    <row r="144" spans="1:11" ht="12" customHeight="1" x14ac:dyDescent="0.3">
      <c r="A144" s="1194" t="s">
        <v>174</v>
      </c>
      <c r="B144" s="1251" t="s">
        <v>452</v>
      </c>
      <c r="C144" s="698">
        <f>'RM_1.2.sz.mell'!C144</f>
        <v>0</v>
      </c>
      <c r="D144" s="698">
        <f>'RM_1.2.sz.mell'!D144</f>
        <v>0</v>
      </c>
      <c r="E144" s="698">
        <f>'RM_1.2.sz.mell'!E144</f>
        <v>0</v>
      </c>
      <c r="F144" s="698">
        <f>'RM_1.2.sz.mell'!F144</f>
        <v>0</v>
      </c>
      <c r="G144" s="698">
        <f>'RM_1.2.sz.mell'!G144</f>
        <v>0</v>
      </c>
      <c r="H144" s="698">
        <f>'RM_1.2.sz.mell'!H144</f>
        <v>0</v>
      </c>
      <c r="I144" s="698">
        <f>'RM_1.2.sz.mell'!I144</f>
        <v>0</v>
      </c>
      <c r="J144" s="698">
        <f>'RM_1.2.sz.mell'!J144</f>
        <v>0</v>
      </c>
      <c r="K144" s="699">
        <f t="shared" si="8"/>
        <v>0</v>
      </c>
    </row>
    <row r="145" spans="1:15" ht="12" customHeight="1" x14ac:dyDescent="0.3">
      <c r="A145" s="1194" t="s">
        <v>175</v>
      </c>
      <c r="B145" s="1251" t="s">
        <v>453</v>
      </c>
      <c r="C145" s="698">
        <f>'RM_1.2.sz.mell'!C145</f>
        <v>0</v>
      </c>
      <c r="D145" s="698">
        <f>'RM_1.2.sz.mell'!D145</f>
        <v>0</v>
      </c>
      <c r="E145" s="698">
        <f>'RM_1.2.sz.mell'!E145</f>
        <v>0</v>
      </c>
      <c r="F145" s="698">
        <f>'RM_1.2.sz.mell'!F145</f>
        <v>0</v>
      </c>
      <c r="G145" s="698">
        <f>'RM_1.2.sz.mell'!G145</f>
        <v>0</v>
      </c>
      <c r="H145" s="698">
        <f>'RM_1.2.sz.mell'!H145</f>
        <v>0</v>
      </c>
      <c r="I145" s="698">
        <f>'RM_1.2.sz.mell'!I145</f>
        <v>0</v>
      </c>
      <c r="J145" s="698">
        <f>'RM_1.2.sz.mell'!J145</f>
        <v>0</v>
      </c>
      <c r="K145" s="699">
        <f t="shared" si="8"/>
        <v>0</v>
      </c>
    </row>
    <row r="146" spans="1:15" ht="12" customHeight="1" thickBot="1" x14ac:dyDescent="0.35">
      <c r="A146" s="1229" t="s">
        <v>176</v>
      </c>
      <c r="B146" s="1251" t="s">
        <v>454</v>
      </c>
      <c r="C146" s="698">
        <f>'RM_1.2.sz.mell'!C146</f>
        <v>0</v>
      </c>
      <c r="D146" s="698">
        <f>'RM_1.2.sz.mell'!D146</f>
        <v>0</v>
      </c>
      <c r="E146" s="698">
        <f>'RM_1.2.sz.mell'!E146</f>
        <v>0</v>
      </c>
      <c r="F146" s="698">
        <f>'RM_1.2.sz.mell'!F146</f>
        <v>0</v>
      </c>
      <c r="G146" s="698">
        <f>'RM_1.2.sz.mell'!G146</f>
        <v>0</v>
      </c>
      <c r="H146" s="698">
        <f>'RM_1.2.sz.mell'!H146</f>
        <v>0</v>
      </c>
      <c r="I146" s="698">
        <f>'RM_1.2.sz.mell'!I146</f>
        <v>0</v>
      </c>
      <c r="J146" s="698">
        <f>'RM_1.2.sz.mell'!J146</f>
        <v>0</v>
      </c>
      <c r="K146" s="699">
        <f t="shared" si="8"/>
        <v>0</v>
      </c>
    </row>
    <row r="147" spans="1:15" ht="12" customHeight="1" thickBot="1" x14ac:dyDescent="0.35">
      <c r="A147" s="1192" t="s">
        <v>23</v>
      </c>
      <c r="B147" s="1250" t="s">
        <v>462</v>
      </c>
      <c r="C147" s="402">
        <f>'RM_1.2.sz.mell'!C147</f>
        <v>0</v>
      </c>
      <c r="D147" s="402">
        <f>'RM_1.2.sz.mell'!D147</f>
        <v>3846171</v>
      </c>
      <c r="E147" s="402">
        <f>'RM_1.2.sz.mell'!E147</f>
        <v>0</v>
      </c>
      <c r="F147" s="402">
        <f>'RM_1.2.sz.mell'!F147</f>
        <v>0</v>
      </c>
      <c r="G147" s="402">
        <f>'RM_1.2.sz.mell'!G147</f>
        <v>0</v>
      </c>
      <c r="H147" s="402">
        <f>'RM_1.2.sz.mell'!H147</f>
        <v>0</v>
      </c>
      <c r="I147" s="402">
        <f>'RM_1.2.sz.mell'!I147</f>
        <v>0</v>
      </c>
      <c r="J147" s="402">
        <f>'RM_1.2.sz.mell'!J147</f>
        <v>3846171</v>
      </c>
      <c r="K147" s="444">
        <f>+K148+K149+K150+K151</f>
        <v>3846171</v>
      </c>
    </row>
    <row r="148" spans="1:15" ht="12" customHeight="1" x14ac:dyDescent="0.3">
      <c r="A148" s="1194" t="s">
        <v>93</v>
      </c>
      <c r="B148" s="1251" t="s">
        <v>370</v>
      </c>
      <c r="C148" s="698">
        <f>'RM_1.2.sz.mell'!C148</f>
        <v>0</v>
      </c>
      <c r="D148" s="698">
        <f>'RM_1.2.sz.mell'!D148</f>
        <v>1881073</v>
      </c>
      <c r="E148" s="698">
        <f>'RM_1.2.sz.mell'!E148</f>
        <v>0</v>
      </c>
      <c r="F148" s="698">
        <f>'RM_1.2.sz.mell'!F148</f>
        <v>0</v>
      </c>
      <c r="G148" s="698">
        <f>'RM_1.2.sz.mell'!G148</f>
        <v>0</v>
      </c>
      <c r="H148" s="698">
        <f>'RM_1.2.sz.mell'!H148</f>
        <v>0</v>
      </c>
      <c r="I148" s="698">
        <f>'RM_1.2.sz.mell'!I148</f>
        <v>0</v>
      </c>
      <c r="J148" s="698">
        <f>'RM_1.2.sz.mell'!J148</f>
        <v>1881073</v>
      </c>
      <c r="K148" s="699">
        <f>C148+J148</f>
        <v>1881073</v>
      </c>
    </row>
    <row r="149" spans="1:15" ht="12" customHeight="1" x14ac:dyDescent="0.3">
      <c r="A149" s="1194" t="s">
        <v>94</v>
      </c>
      <c r="B149" s="1251" t="s">
        <v>371</v>
      </c>
      <c r="C149" s="698">
        <f>'RM_1.2.sz.mell'!C149</f>
        <v>0</v>
      </c>
      <c r="D149" s="698">
        <f>'RM_1.2.sz.mell'!D149</f>
        <v>1965098</v>
      </c>
      <c r="E149" s="698">
        <f>'RM_1.2.sz.mell'!E149</f>
        <v>0</v>
      </c>
      <c r="F149" s="698">
        <f>'RM_1.2.sz.mell'!F149</f>
        <v>0</v>
      </c>
      <c r="G149" s="698">
        <f>'RM_1.2.sz.mell'!G149</f>
        <v>0</v>
      </c>
      <c r="H149" s="698">
        <f>'RM_1.2.sz.mell'!H149</f>
        <v>0</v>
      </c>
      <c r="I149" s="698">
        <f>'RM_1.2.sz.mell'!I149</f>
        <v>0</v>
      </c>
      <c r="J149" s="698">
        <f>'RM_1.2.sz.mell'!J149</f>
        <v>1965098</v>
      </c>
      <c r="K149" s="699">
        <f>C149+J149</f>
        <v>1965098</v>
      </c>
    </row>
    <row r="150" spans="1:15" ht="12" customHeight="1" x14ac:dyDescent="0.3">
      <c r="A150" s="1194" t="s">
        <v>287</v>
      </c>
      <c r="B150" s="1251" t="s">
        <v>463</v>
      </c>
      <c r="C150" s="698">
        <f>'RM_1.2.sz.mell'!C150</f>
        <v>0</v>
      </c>
      <c r="D150" s="698">
        <f>'RM_1.2.sz.mell'!D150</f>
        <v>0</v>
      </c>
      <c r="E150" s="698">
        <f>'RM_1.2.sz.mell'!E150</f>
        <v>0</v>
      </c>
      <c r="F150" s="698">
        <f>'RM_1.2.sz.mell'!F150</f>
        <v>0</v>
      </c>
      <c r="G150" s="698">
        <f>'RM_1.2.sz.mell'!G150</f>
        <v>0</v>
      </c>
      <c r="H150" s="698">
        <f>'RM_1.2.sz.mell'!H150</f>
        <v>0</v>
      </c>
      <c r="I150" s="698">
        <f>'RM_1.2.sz.mell'!I150</f>
        <v>0</v>
      </c>
      <c r="J150" s="698">
        <f>'RM_1.2.sz.mell'!J150</f>
        <v>0</v>
      </c>
      <c r="K150" s="699">
        <f>C150+J150</f>
        <v>0</v>
      </c>
    </row>
    <row r="151" spans="1:15" ht="12" customHeight="1" thickBot="1" x14ac:dyDescent="0.35">
      <c r="A151" s="1229" t="s">
        <v>288</v>
      </c>
      <c r="B151" s="1252" t="s">
        <v>389</v>
      </c>
      <c r="C151" s="698">
        <f>'RM_1.2.sz.mell'!C151</f>
        <v>0</v>
      </c>
      <c r="D151" s="698">
        <f>'RM_1.2.sz.mell'!D151</f>
        <v>0</v>
      </c>
      <c r="E151" s="698">
        <f>'RM_1.2.sz.mell'!E151</f>
        <v>0</v>
      </c>
      <c r="F151" s="698">
        <f>'RM_1.2.sz.mell'!F151</f>
        <v>0</v>
      </c>
      <c r="G151" s="698">
        <f>'RM_1.2.sz.mell'!G151</f>
        <v>0</v>
      </c>
      <c r="H151" s="698">
        <f>'RM_1.2.sz.mell'!H151</f>
        <v>0</v>
      </c>
      <c r="I151" s="698">
        <f>'RM_1.2.sz.mell'!I151</f>
        <v>0</v>
      </c>
      <c r="J151" s="698">
        <f>'RM_1.2.sz.mell'!J151</f>
        <v>0</v>
      </c>
      <c r="K151" s="699">
        <f>C151+J151</f>
        <v>0</v>
      </c>
    </row>
    <row r="152" spans="1:15" ht="12" customHeight="1" thickBot="1" x14ac:dyDescent="0.35">
      <c r="A152" s="1192" t="s">
        <v>24</v>
      </c>
      <c r="B152" s="1250" t="s">
        <v>464</v>
      </c>
      <c r="C152" s="497">
        <f>'RM_1.2.sz.mell'!C152</f>
        <v>0</v>
      </c>
      <c r="D152" s="497">
        <f>'RM_1.2.sz.mell'!D152</f>
        <v>0</v>
      </c>
      <c r="E152" s="497">
        <f>'RM_1.2.sz.mell'!E152</f>
        <v>0</v>
      </c>
      <c r="F152" s="497">
        <f>'RM_1.2.sz.mell'!F152</f>
        <v>0</v>
      </c>
      <c r="G152" s="497">
        <f>'RM_1.2.sz.mell'!G152</f>
        <v>0</v>
      </c>
      <c r="H152" s="497">
        <f>'RM_1.2.sz.mell'!H152</f>
        <v>0</v>
      </c>
      <c r="I152" s="497">
        <f>'RM_1.2.sz.mell'!I152</f>
        <v>0</v>
      </c>
      <c r="J152" s="497">
        <f>'RM_1.2.sz.mell'!J152</f>
        <v>0</v>
      </c>
      <c r="K152" s="491">
        <f>SUM(K153:K157)</f>
        <v>0</v>
      </c>
    </row>
    <row r="153" spans="1:15" ht="12" customHeight="1" x14ac:dyDescent="0.3">
      <c r="A153" s="1194" t="s">
        <v>95</v>
      </c>
      <c r="B153" s="1251" t="s">
        <v>459</v>
      </c>
      <c r="C153" s="698">
        <f>'RM_1.2.sz.mell'!C153</f>
        <v>0</v>
      </c>
      <c r="D153" s="698">
        <f>'RM_1.2.sz.mell'!D153</f>
        <v>0</v>
      </c>
      <c r="E153" s="698">
        <f>'RM_1.2.sz.mell'!E153</f>
        <v>0</v>
      </c>
      <c r="F153" s="698">
        <f>'RM_1.2.sz.mell'!F153</f>
        <v>0</v>
      </c>
      <c r="G153" s="698">
        <f>'RM_1.2.sz.mell'!G153</f>
        <v>0</v>
      </c>
      <c r="H153" s="698">
        <f>'RM_1.2.sz.mell'!H153</f>
        <v>0</v>
      </c>
      <c r="I153" s="698">
        <f>'RM_1.2.sz.mell'!I153</f>
        <v>0</v>
      </c>
      <c r="J153" s="698">
        <f>'RM_1.2.sz.mell'!J153</f>
        <v>0</v>
      </c>
      <c r="K153" s="699">
        <f t="shared" ref="K153:K159" si="9">C153+J153</f>
        <v>0</v>
      </c>
    </row>
    <row r="154" spans="1:15" ht="12" customHeight="1" x14ac:dyDescent="0.3">
      <c r="A154" s="1194" t="s">
        <v>96</v>
      </c>
      <c r="B154" s="1251" t="s">
        <v>466</v>
      </c>
      <c r="C154" s="698">
        <f>'RM_1.2.sz.mell'!C154</f>
        <v>0</v>
      </c>
      <c r="D154" s="698">
        <f>'RM_1.2.sz.mell'!D154</f>
        <v>0</v>
      </c>
      <c r="E154" s="698">
        <f>'RM_1.2.sz.mell'!E154</f>
        <v>0</v>
      </c>
      <c r="F154" s="698">
        <f>'RM_1.2.sz.mell'!F154</f>
        <v>0</v>
      </c>
      <c r="G154" s="698">
        <f>'RM_1.2.sz.mell'!G154</f>
        <v>0</v>
      </c>
      <c r="H154" s="698">
        <f>'RM_1.2.sz.mell'!H154</f>
        <v>0</v>
      </c>
      <c r="I154" s="698">
        <f>'RM_1.2.sz.mell'!I154</f>
        <v>0</v>
      </c>
      <c r="J154" s="698">
        <f>'RM_1.2.sz.mell'!J154</f>
        <v>0</v>
      </c>
      <c r="K154" s="699">
        <f t="shared" si="9"/>
        <v>0</v>
      </c>
    </row>
    <row r="155" spans="1:15" ht="12" customHeight="1" x14ac:dyDescent="0.3">
      <c r="A155" s="1194" t="s">
        <v>299</v>
      </c>
      <c r="B155" s="1251" t="s">
        <v>461</v>
      </c>
      <c r="C155" s="698">
        <f>'RM_1.2.sz.mell'!C155</f>
        <v>0</v>
      </c>
      <c r="D155" s="698">
        <f>'RM_1.2.sz.mell'!D155</f>
        <v>0</v>
      </c>
      <c r="E155" s="698">
        <f>'RM_1.2.sz.mell'!E155</f>
        <v>0</v>
      </c>
      <c r="F155" s="698">
        <f>'RM_1.2.sz.mell'!F155</f>
        <v>0</v>
      </c>
      <c r="G155" s="698">
        <f>'RM_1.2.sz.mell'!G155</f>
        <v>0</v>
      </c>
      <c r="H155" s="698">
        <f>'RM_1.2.sz.mell'!H155</f>
        <v>0</v>
      </c>
      <c r="I155" s="698">
        <f>'RM_1.2.sz.mell'!I155</f>
        <v>0</v>
      </c>
      <c r="J155" s="698">
        <f>'RM_1.2.sz.mell'!J155</f>
        <v>0</v>
      </c>
      <c r="K155" s="699">
        <f t="shared" si="9"/>
        <v>0</v>
      </c>
    </row>
    <row r="156" spans="1:15" ht="12" customHeight="1" x14ac:dyDescent="0.3">
      <c r="A156" s="1194" t="s">
        <v>300</v>
      </c>
      <c r="B156" s="1251" t="s">
        <v>467</v>
      </c>
      <c r="C156" s="698">
        <f>'RM_1.2.sz.mell'!C156</f>
        <v>0</v>
      </c>
      <c r="D156" s="698">
        <f>'RM_1.2.sz.mell'!D156</f>
        <v>0</v>
      </c>
      <c r="E156" s="698">
        <f>'RM_1.2.sz.mell'!E156</f>
        <v>0</v>
      </c>
      <c r="F156" s="698">
        <f>'RM_1.2.sz.mell'!F156</f>
        <v>0</v>
      </c>
      <c r="G156" s="698">
        <f>'RM_1.2.sz.mell'!G156</f>
        <v>0</v>
      </c>
      <c r="H156" s="698">
        <f>'RM_1.2.sz.mell'!H156</f>
        <v>0</v>
      </c>
      <c r="I156" s="698">
        <f>'RM_1.2.sz.mell'!I156</f>
        <v>0</v>
      </c>
      <c r="J156" s="698">
        <f>'RM_1.2.sz.mell'!J156</f>
        <v>0</v>
      </c>
      <c r="K156" s="699">
        <f t="shared" si="9"/>
        <v>0</v>
      </c>
    </row>
    <row r="157" spans="1:15" ht="12" customHeight="1" thickBot="1" x14ac:dyDescent="0.35">
      <c r="A157" s="1194" t="s">
        <v>465</v>
      </c>
      <c r="B157" s="1251" t="s">
        <v>468</v>
      </c>
      <c r="C157" s="700">
        <f>'RM_1.2.sz.mell'!C157</f>
        <v>0</v>
      </c>
      <c r="D157" s="700">
        <f>'RM_1.2.sz.mell'!D157</f>
        <v>0</v>
      </c>
      <c r="E157" s="700">
        <f>'RM_1.2.sz.mell'!E157</f>
        <v>0</v>
      </c>
      <c r="F157" s="700">
        <f>'RM_1.2.sz.mell'!F157</f>
        <v>0</v>
      </c>
      <c r="G157" s="700">
        <f>'RM_1.2.sz.mell'!G157</f>
        <v>0</v>
      </c>
      <c r="H157" s="700">
        <f>'RM_1.2.sz.mell'!H157</f>
        <v>0</v>
      </c>
      <c r="I157" s="700">
        <f>'RM_1.2.sz.mell'!I157</f>
        <v>0</v>
      </c>
      <c r="J157" s="700">
        <f>'RM_1.2.sz.mell'!J157</f>
        <v>0</v>
      </c>
      <c r="K157" s="701">
        <f t="shared" si="9"/>
        <v>0</v>
      </c>
    </row>
    <row r="158" spans="1:15" ht="12" customHeight="1" thickBot="1" x14ac:dyDescent="0.35">
      <c r="A158" s="1192" t="s">
        <v>25</v>
      </c>
      <c r="B158" s="1250" t="s">
        <v>469</v>
      </c>
      <c r="C158" s="1254">
        <f>'RM_1.2.sz.mell'!C158</f>
        <v>0</v>
      </c>
      <c r="D158" s="1254">
        <f>'RM_1.2.sz.mell'!D158</f>
        <v>0</v>
      </c>
      <c r="E158" s="1254">
        <f>'RM_1.2.sz.mell'!E158</f>
        <v>0</v>
      </c>
      <c r="F158" s="1254">
        <f>'RM_1.2.sz.mell'!F158</f>
        <v>0</v>
      </c>
      <c r="G158" s="1254">
        <f>'RM_1.2.sz.mell'!G158</f>
        <v>0</v>
      </c>
      <c r="H158" s="1254">
        <f>'RM_1.2.sz.mell'!H158</f>
        <v>0</v>
      </c>
      <c r="I158" s="1254">
        <f>'RM_1.2.sz.mell'!I158</f>
        <v>0</v>
      </c>
      <c r="J158" s="1254">
        <f>'RM_1.2.sz.mell'!J158</f>
        <v>0</v>
      </c>
      <c r="K158" s="710">
        <f t="shared" si="9"/>
        <v>0</v>
      </c>
    </row>
    <row r="159" spans="1:15" ht="12" customHeight="1" thickBot="1" x14ac:dyDescent="0.35">
      <c r="A159" s="1192" t="s">
        <v>26</v>
      </c>
      <c r="B159" s="1250" t="s">
        <v>470</v>
      </c>
      <c r="C159" s="680">
        <f>'RM_1.2.sz.mell'!C159</f>
        <v>0</v>
      </c>
      <c r="D159" s="680">
        <f>'RM_1.2.sz.mell'!D159</f>
        <v>0</v>
      </c>
      <c r="E159" s="680">
        <f>'RM_1.2.sz.mell'!E159</f>
        <v>0</v>
      </c>
      <c r="F159" s="680">
        <f>'RM_1.2.sz.mell'!F159</f>
        <v>0</v>
      </c>
      <c r="G159" s="680">
        <f>'RM_1.2.sz.mell'!G159</f>
        <v>0</v>
      </c>
      <c r="H159" s="680">
        <f>'RM_1.2.sz.mell'!H159</f>
        <v>0</v>
      </c>
      <c r="I159" s="680">
        <f>'RM_1.2.sz.mell'!I159</f>
        <v>0</v>
      </c>
      <c r="J159" s="680">
        <f>'RM_1.2.sz.mell'!J159</f>
        <v>0</v>
      </c>
      <c r="K159" s="681">
        <f t="shared" si="9"/>
        <v>0</v>
      </c>
    </row>
    <row r="160" spans="1:15" ht="15.15" customHeight="1" thickBot="1" x14ac:dyDescent="0.35">
      <c r="A160" s="1192" t="s">
        <v>27</v>
      </c>
      <c r="B160" s="1250" t="s">
        <v>472</v>
      </c>
      <c r="C160" s="499">
        <f>'RM_1.2.sz.mell'!C160</f>
        <v>638000</v>
      </c>
      <c r="D160" s="499">
        <f>'RM_1.2.sz.mell'!D160</f>
        <v>29047684</v>
      </c>
      <c r="E160" s="499">
        <f>'RM_1.2.sz.mell'!E160</f>
        <v>0</v>
      </c>
      <c r="F160" s="499">
        <f>'RM_1.2.sz.mell'!F160</f>
        <v>0</v>
      </c>
      <c r="G160" s="499">
        <f>'RM_1.2.sz.mell'!G160</f>
        <v>0</v>
      </c>
      <c r="H160" s="499">
        <f>'RM_1.2.sz.mell'!H160</f>
        <v>0</v>
      </c>
      <c r="I160" s="499">
        <f>'RM_1.2.sz.mell'!I160</f>
        <v>0</v>
      </c>
      <c r="J160" s="499">
        <f>'RM_1.2.sz.mell'!J160</f>
        <v>29047684</v>
      </c>
      <c r="K160" s="493">
        <f>+K136+K140+K147+K152+K158+K159</f>
        <v>29685684</v>
      </c>
      <c r="L160" s="1264"/>
      <c r="M160" s="1265"/>
      <c r="N160" s="1265"/>
      <c r="O160" s="1265"/>
    </row>
    <row r="161" spans="1:13" s="1217" customFormat="1" ht="12.9" customHeight="1" thickBot="1" x14ac:dyDescent="0.3">
      <c r="A161" s="1232" t="s">
        <v>28</v>
      </c>
      <c r="B161" s="1253" t="s">
        <v>471</v>
      </c>
      <c r="C161" s="499">
        <f>'RM_1.2.sz.mell'!C161</f>
        <v>267163968</v>
      </c>
      <c r="D161" s="499">
        <f>'RM_1.2.sz.mell'!D161</f>
        <v>103807783</v>
      </c>
      <c r="E161" s="499">
        <f>'RM_1.2.sz.mell'!E161</f>
        <v>0</v>
      </c>
      <c r="F161" s="499">
        <f>'RM_1.2.sz.mell'!F161</f>
        <v>0</v>
      </c>
      <c r="G161" s="499">
        <f>'RM_1.2.sz.mell'!G161</f>
        <v>0</v>
      </c>
      <c r="H161" s="499">
        <f>'RM_1.2.sz.mell'!H161</f>
        <v>0</v>
      </c>
      <c r="I161" s="499">
        <f>'RM_1.2.sz.mell'!I161</f>
        <v>0</v>
      </c>
      <c r="J161" s="499">
        <f>'RM_1.2.sz.mell'!J161</f>
        <v>103807783</v>
      </c>
      <c r="K161" s="493">
        <f>+K135+K160</f>
        <v>370971751</v>
      </c>
    </row>
    <row r="162" spans="1:13" x14ac:dyDescent="0.3">
      <c r="A162" s="662"/>
      <c r="B162" s="662"/>
      <c r="C162" s="662">
        <f>'RM_1.2.sz.mell'!C162</f>
        <v>0</v>
      </c>
      <c r="D162" s="662">
        <f>'RM_1.2.sz.mell'!D162</f>
        <v>0</v>
      </c>
      <c r="E162" s="662">
        <f>'RM_1.2.sz.mell'!E162</f>
        <v>0</v>
      </c>
      <c r="F162" s="662">
        <f>'RM_1.2.sz.mell'!F162</f>
        <v>0</v>
      </c>
      <c r="G162" s="662">
        <f>'RM_1.2.sz.mell'!G162</f>
        <v>0</v>
      </c>
      <c r="H162" s="662">
        <f>'RM_1.2.sz.mell'!H162</f>
        <v>0</v>
      </c>
      <c r="I162" s="662">
        <f>'RM_1.2.sz.mell'!I162</f>
        <v>0</v>
      </c>
      <c r="J162" s="662">
        <f>'RM_1.2.sz.mell'!J162</f>
        <v>0</v>
      </c>
      <c r="K162" s="662">
        <f>+K93-K161</f>
        <v>0</v>
      </c>
    </row>
    <row r="163" spans="1:13" x14ac:dyDescent="0.3">
      <c r="A163" s="1669" t="s">
        <v>372</v>
      </c>
      <c r="B163" s="1669"/>
      <c r="C163" s="1669"/>
      <c r="D163" s="1669"/>
      <c r="E163" s="1669"/>
      <c r="F163" s="1669"/>
      <c r="G163" s="1669"/>
      <c r="H163" s="1669"/>
      <c r="I163" s="1669"/>
      <c r="J163" s="1669"/>
      <c r="K163" s="1669"/>
    </row>
    <row r="164" spans="1:13" ht="15.15" customHeight="1" thickBot="1" x14ac:dyDescent="0.35">
      <c r="A164" s="1544" t="s">
        <v>153</v>
      </c>
      <c r="B164" s="1544"/>
      <c r="C164" s="1267"/>
      <c r="K164" s="1267" t="str">
        <f>K96</f>
        <v>Forintban!</v>
      </c>
    </row>
    <row r="165" spans="1:13" ht="25.5" customHeight="1" thickBot="1" x14ac:dyDescent="0.35">
      <c r="A165" s="1192">
        <v>1</v>
      </c>
      <c r="B165" s="1268" t="s">
        <v>473</v>
      </c>
      <c r="C165" s="717">
        <f>+C68-C135</f>
        <v>-98946055</v>
      </c>
      <c r="D165" s="395">
        <f t="shared" ref="D165:K165" si="10">+D68-D135</f>
        <v>1655654</v>
      </c>
      <c r="E165" s="395">
        <f t="shared" si="10"/>
        <v>0</v>
      </c>
      <c r="F165" s="395">
        <f t="shared" si="10"/>
        <v>0</v>
      </c>
      <c r="G165" s="395">
        <f t="shared" si="10"/>
        <v>0</v>
      </c>
      <c r="H165" s="395">
        <f t="shared" si="10"/>
        <v>0</v>
      </c>
      <c r="I165" s="395">
        <f t="shared" si="10"/>
        <v>0</v>
      </c>
      <c r="J165" s="395">
        <f t="shared" si="10"/>
        <v>1655654</v>
      </c>
      <c r="K165" s="263">
        <f t="shared" si="10"/>
        <v>-97290401</v>
      </c>
    </row>
    <row r="166" spans="1:13" ht="32.4" customHeight="1" thickBot="1" x14ac:dyDescent="0.35">
      <c r="A166" s="1192" t="s">
        <v>19</v>
      </c>
      <c r="B166" s="1268" t="s">
        <v>479</v>
      </c>
      <c r="C166" s="395">
        <f>+C92-C160</f>
        <v>98946055</v>
      </c>
      <c r="D166" s="395">
        <f t="shared" ref="D166:K166" si="11">+D92-D160</f>
        <v>-1655654</v>
      </c>
      <c r="E166" s="395">
        <f t="shared" si="11"/>
        <v>0</v>
      </c>
      <c r="F166" s="395">
        <f t="shared" si="11"/>
        <v>0</v>
      </c>
      <c r="G166" s="395">
        <f t="shared" si="11"/>
        <v>0</v>
      </c>
      <c r="H166" s="395">
        <f t="shared" si="11"/>
        <v>0</v>
      </c>
      <c r="I166" s="395">
        <f t="shared" si="11"/>
        <v>0</v>
      </c>
      <c r="J166" s="395">
        <f t="shared" si="11"/>
        <v>-1655654</v>
      </c>
      <c r="K166" s="263">
        <f t="shared" si="11"/>
        <v>97290401</v>
      </c>
    </row>
    <row r="176" spans="1:13" x14ac:dyDescent="0.3">
      <c r="M176" s="1259" t="s">
        <v>1072</v>
      </c>
    </row>
  </sheetData>
  <mergeCells count="15"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sheetPr>
    <tabColor theme="7"/>
  </sheetPr>
  <dimension ref="A1:O166"/>
  <sheetViews>
    <sheetView view="pageBreakPreview" topLeftCell="A118" zoomScaleNormal="100" zoomScaleSheetLayoutView="100" workbookViewId="0">
      <selection activeCell="K26" sqref="K26"/>
    </sheetView>
  </sheetViews>
  <sheetFormatPr defaultColWidth="9.33203125" defaultRowHeight="15.6" x14ac:dyDescent="0.3"/>
  <cols>
    <col min="1" max="1" width="7.44140625" style="1256" customWidth="1"/>
    <col min="2" max="2" width="59.6640625" style="1256" customWidth="1"/>
    <col min="3" max="3" width="14.77734375" style="1266" customWidth="1"/>
    <col min="4" max="11" width="14.77734375" style="1259" customWidth="1"/>
    <col min="12" max="16384" width="9.33203125" style="1259"/>
  </cols>
  <sheetData>
    <row r="1" spans="1:11" x14ac:dyDescent="0.3">
      <c r="A1" s="1258"/>
      <c r="B1" s="1657" t="str">
        <f>CONCATENATE("1.3. melléklet ",E_ALAPADATOK!A7," ",E_ALAPADATOK!B7," ",E_ALAPADATOK!C7," ",E_ALAPADATOK!D7," ",E_ALAPADATOK!E7," ",E_ALAPADATOK!F7," ",E_ALAPADATOK!G7," ",E_ALAPADATOK!H7)</f>
        <v>1.3. melléklet a Hercegkút Község Önkormányzat Polgármesterének 5 / 2019 ( VI.17. ) önkormányzati rendelete</v>
      </c>
      <c r="C1" s="1658"/>
      <c r="D1" s="1658"/>
      <c r="E1" s="1658"/>
      <c r="F1" s="1658"/>
      <c r="G1" s="1658"/>
      <c r="H1" s="1658"/>
      <c r="I1" s="1658"/>
      <c r="J1" s="1658"/>
      <c r="K1" s="1658"/>
    </row>
    <row r="2" spans="1:11" x14ac:dyDescent="0.3">
      <c r="A2" s="1258"/>
      <c r="B2" s="1258"/>
      <c r="C2" s="1260"/>
      <c r="D2" s="1261"/>
      <c r="E2" s="1261"/>
      <c r="F2" s="1261"/>
      <c r="G2" s="1261"/>
      <c r="H2" s="1261"/>
      <c r="I2" s="1261"/>
      <c r="J2" s="1261"/>
      <c r="K2" s="1261"/>
    </row>
    <row r="3" spans="1:11" x14ac:dyDescent="0.3">
      <c r="A3" s="1659" t="str">
        <f>CONCATENATE(E_ALAPADATOK!A3)</f>
        <v>Hercegkút Község Önkormányzata</v>
      </c>
      <c r="B3" s="1659"/>
      <c r="C3" s="1660"/>
      <c r="D3" s="1659"/>
      <c r="E3" s="1659"/>
      <c r="F3" s="1659"/>
      <c r="G3" s="1659"/>
      <c r="H3" s="1659"/>
      <c r="I3" s="1659"/>
      <c r="J3" s="1659"/>
      <c r="K3" s="1659"/>
    </row>
    <row r="4" spans="1:11" x14ac:dyDescent="0.3">
      <c r="A4" s="1659" t="s">
        <v>766</v>
      </c>
      <c r="B4" s="1659"/>
      <c r="C4" s="1660"/>
      <c r="D4" s="1659"/>
      <c r="E4" s="1659"/>
      <c r="F4" s="1659"/>
      <c r="G4" s="1659"/>
      <c r="H4" s="1659"/>
      <c r="I4" s="1659"/>
      <c r="J4" s="1659"/>
      <c r="K4" s="1659"/>
    </row>
    <row r="5" spans="1:11" x14ac:dyDescent="0.3">
      <c r="A5" s="1258"/>
      <c r="B5" s="1258"/>
      <c r="C5" s="1260"/>
      <c r="D5" s="1261"/>
      <c r="E5" s="1261"/>
      <c r="F5" s="1261"/>
      <c r="G5" s="1261"/>
      <c r="H5" s="1261"/>
      <c r="I5" s="1261"/>
      <c r="J5" s="1261"/>
      <c r="K5" s="1261"/>
    </row>
    <row r="6" spans="1:11" ht="15.9" customHeight="1" x14ac:dyDescent="0.3">
      <c r="A6" s="1548" t="s">
        <v>15</v>
      </c>
      <c r="B6" s="1548"/>
      <c r="C6" s="1548"/>
      <c r="D6" s="1548"/>
      <c r="E6" s="1548"/>
      <c r="F6" s="1548"/>
      <c r="G6" s="1548"/>
      <c r="H6" s="1548"/>
      <c r="I6" s="1548"/>
      <c r="J6" s="1548"/>
      <c r="K6" s="1548"/>
    </row>
    <row r="7" spans="1:11" ht="15.9" customHeight="1" thickBot="1" x14ac:dyDescent="0.35">
      <c r="A7" s="1549" t="s">
        <v>151</v>
      </c>
      <c r="B7" s="1549"/>
      <c r="C7" s="1399"/>
      <c r="K7" s="1399" t="s">
        <v>563</v>
      </c>
    </row>
    <row r="8" spans="1:11" x14ac:dyDescent="0.3">
      <c r="A8" s="1661" t="s">
        <v>68</v>
      </c>
      <c r="B8" s="1663" t="s">
        <v>17</v>
      </c>
      <c r="C8" s="1665" t="str">
        <f>+CONCATENATE(LEFT(E_ÖSSZEFÜGGÉSEK!A6,4),". évi")</f>
        <v>2019. évi</v>
      </c>
      <c r="D8" s="1666"/>
      <c r="E8" s="1667"/>
      <c r="F8" s="1667"/>
      <c r="G8" s="1667"/>
      <c r="H8" s="1667"/>
      <c r="I8" s="1667"/>
      <c r="J8" s="1667"/>
      <c r="K8" s="1668"/>
    </row>
    <row r="9" spans="1:11" ht="34.799999999999997" thickBot="1" x14ac:dyDescent="0.35">
      <c r="A9" s="1662"/>
      <c r="B9" s="1664"/>
      <c r="C9" s="1397" t="str">
        <f>'RM_1.3.sz.mell.'!C9</f>
        <v>Eredeti
előirányzat</v>
      </c>
      <c r="D9" s="1397" t="str">
        <f>'RM_1.3.sz.mell.'!D9</f>
        <v>Módosítás</v>
      </c>
      <c r="E9" s="1397" t="str">
        <f>'RM_1.3.sz.mell.'!E9</f>
        <v xml:space="preserve">… . sz. módosítás </v>
      </c>
      <c r="F9" s="1397" t="str">
        <f>'RM_1.3.sz.mell.'!F9</f>
        <v xml:space="preserve">… . sz. módosítás </v>
      </c>
      <c r="G9" s="1397" t="str">
        <f>'RM_1.3.sz.mell.'!G9</f>
        <v xml:space="preserve">… . sz. módosítás </v>
      </c>
      <c r="H9" s="1397" t="str">
        <f>'RM_1.3.sz.mell.'!H9</f>
        <v xml:space="preserve">… . sz. módosítás </v>
      </c>
      <c r="I9" s="1397" t="str">
        <f>'RM_1.3.sz.mell.'!I9</f>
        <v xml:space="preserve">… . sz. módosítás </v>
      </c>
      <c r="J9" s="1397" t="str">
        <f>'RM_1.3.sz.mell.'!J9</f>
        <v>Módosítások összesen</v>
      </c>
      <c r="K9" s="1398" t="str">
        <f>'RM_1.3.sz.mell.'!K9</f>
        <v>….számú módosítás utáni előirányzat</v>
      </c>
    </row>
    <row r="10" spans="1:11" s="1263" customFormat="1" ht="12" customHeight="1" thickBot="1" x14ac:dyDescent="0.25">
      <c r="A10" s="1190" t="s">
        <v>492</v>
      </c>
      <c r="B10" s="1191" t="s">
        <v>493</v>
      </c>
      <c r="C10" s="1235" t="str">
        <f>'RM_1.3.sz.mell.'!C10</f>
        <v>C</v>
      </c>
      <c r="D10" s="1235" t="str">
        <f>'RM_1.3.sz.mell.'!D10</f>
        <v>D</v>
      </c>
      <c r="E10" s="1235" t="str">
        <f>'RM_1.3.sz.mell.'!E10</f>
        <v>E</v>
      </c>
      <c r="F10" s="1235" t="str">
        <f>'RM_1.3.sz.mell.'!F10</f>
        <v>F</v>
      </c>
      <c r="G10" s="1235" t="str">
        <f>'RM_1.3.sz.mell.'!G10</f>
        <v>G</v>
      </c>
      <c r="H10" s="1235" t="str">
        <f>'RM_1.3.sz.mell.'!H10</f>
        <v>H</v>
      </c>
      <c r="I10" s="1235" t="str">
        <f>'RM_1.3.sz.mell.'!I10</f>
        <v>I</v>
      </c>
      <c r="J10" s="1235" t="str">
        <f>'RM_1.3.sz.mell.'!J10</f>
        <v>J=(D+…+I)</v>
      </c>
      <c r="K10" s="1257" t="s">
        <v>737</v>
      </c>
    </row>
    <row r="11" spans="1:11" s="1217" customFormat="1" ht="12" customHeight="1" thickBot="1" x14ac:dyDescent="0.3">
      <c r="A11" s="1192" t="s">
        <v>18</v>
      </c>
      <c r="B11" s="1193" t="s">
        <v>251</v>
      </c>
      <c r="C11" s="395">
        <f>'RM_1.3.sz.mell.'!C11</f>
        <v>0</v>
      </c>
      <c r="D11" s="395">
        <f>'RM_1.3.sz.mell.'!D11</f>
        <v>0</v>
      </c>
      <c r="E11" s="395">
        <f>'RM_1.3.sz.mell.'!E11</f>
        <v>0</v>
      </c>
      <c r="F11" s="395">
        <f>'RM_1.3.sz.mell.'!F11</f>
        <v>0</v>
      </c>
      <c r="G11" s="395">
        <f>'RM_1.3.sz.mell.'!G11</f>
        <v>0</v>
      </c>
      <c r="H11" s="395">
        <f>'RM_1.3.sz.mell.'!H11</f>
        <v>0</v>
      </c>
      <c r="I11" s="395">
        <f>'RM_1.3.sz.mell.'!I11</f>
        <v>0</v>
      </c>
      <c r="J11" s="395">
        <f>'RM_1.3.sz.mell.'!J11</f>
        <v>0</v>
      </c>
      <c r="K11" s="263">
        <f>+K12+K13+K14+K15+K16+K17</f>
        <v>0</v>
      </c>
    </row>
    <row r="12" spans="1:11" s="1217" customFormat="1" ht="12" customHeight="1" x14ac:dyDescent="0.25">
      <c r="A12" s="1194" t="s">
        <v>97</v>
      </c>
      <c r="B12" s="1195" t="s">
        <v>252</v>
      </c>
      <c r="C12" s="680">
        <f>'RM_1.3.sz.mell.'!C12</f>
        <v>0</v>
      </c>
      <c r="D12" s="680">
        <f>'RM_1.3.sz.mell.'!D12</f>
        <v>0</v>
      </c>
      <c r="E12" s="680">
        <f>'RM_1.3.sz.mell.'!E12</f>
        <v>0</v>
      </c>
      <c r="F12" s="680">
        <f>'RM_1.3.sz.mell.'!F12</f>
        <v>0</v>
      </c>
      <c r="G12" s="680">
        <f>'RM_1.3.sz.mell.'!G12</f>
        <v>0</v>
      </c>
      <c r="H12" s="680">
        <f>'RM_1.3.sz.mell.'!H12</f>
        <v>0</v>
      </c>
      <c r="I12" s="680">
        <f>'RM_1.3.sz.mell.'!I12</f>
        <v>0</v>
      </c>
      <c r="J12" s="680">
        <f>'RM_1.3.sz.mell.'!J12</f>
        <v>0</v>
      </c>
      <c r="K12" s="681">
        <f t="shared" ref="K12:K17" si="0">C12+J12</f>
        <v>0</v>
      </c>
    </row>
    <row r="13" spans="1:11" s="1217" customFormat="1" ht="12" customHeight="1" x14ac:dyDescent="0.25">
      <c r="A13" s="1196" t="s">
        <v>98</v>
      </c>
      <c r="B13" s="1197" t="s">
        <v>253</v>
      </c>
      <c r="C13" s="680">
        <f>'RM_1.3.sz.mell.'!C13</f>
        <v>0</v>
      </c>
      <c r="D13" s="680">
        <f>'RM_1.3.sz.mell.'!D13</f>
        <v>0</v>
      </c>
      <c r="E13" s="680">
        <f>'RM_1.3.sz.mell.'!E13</f>
        <v>0</v>
      </c>
      <c r="F13" s="680">
        <f>'RM_1.3.sz.mell.'!F13</f>
        <v>0</v>
      </c>
      <c r="G13" s="680">
        <f>'RM_1.3.sz.mell.'!G13</f>
        <v>0</v>
      </c>
      <c r="H13" s="680">
        <f>'RM_1.3.sz.mell.'!H13</f>
        <v>0</v>
      </c>
      <c r="I13" s="680">
        <f>'RM_1.3.sz.mell.'!I13</f>
        <v>0</v>
      </c>
      <c r="J13" s="680">
        <f>'RM_1.3.sz.mell.'!J13</f>
        <v>0</v>
      </c>
      <c r="K13" s="681">
        <f t="shared" si="0"/>
        <v>0</v>
      </c>
    </row>
    <row r="14" spans="1:11" s="1217" customFormat="1" ht="12" customHeight="1" x14ac:dyDescent="0.25">
      <c r="A14" s="1196" t="s">
        <v>99</v>
      </c>
      <c r="B14" s="1197" t="s">
        <v>254</v>
      </c>
      <c r="C14" s="680">
        <f>'RM_1.3.sz.mell.'!C14</f>
        <v>0</v>
      </c>
      <c r="D14" s="680">
        <f>'RM_1.3.sz.mell.'!D14</f>
        <v>0</v>
      </c>
      <c r="E14" s="680">
        <f>'RM_1.3.sz.mell.'!E14</f>
        <v>0</v>
      </c>
      <c r="F14" s="680">
        <f>'RM_1.3.sz.mell.'!F14</f>
        <v>0</v>
      </c>
      <c r="G14" s="680">
        <f>'RM_1.3.sz.mell.'!G14</f>
        <v>0</v>
      </c>
      <c r="H14" s="680">
        <f>'RM_1.3.sz.mell.'!H14</f>
        <v>0</v>
      </c>
      <c r="I14" s="680">
        <f>'RM_1.3.sz.mell.'!I14</f>
        <v>0</v>
      </c>
      <c r="J14" s="680">
        <f>'RM_1.3.sz.mell.'!J14</f>
        <v>0</v>
      </c>
      <c r="K14" s="681">
        <f t="shared" si="0"/>
        <v>0</v>
      </c>
    </row>
    <row r="15" spans="1:11" s="1217" customFormat="1" ht="12" customHeight="1" x14ac:dyDescent="0.25">
      <c r="A15" s="1196" t="s">
        <v>100</v>
      </c>
      <c r="B15" s="1197" t="s">
        <v>255</v>
      </c>
      <c r="C15" s="680">
        <f>'RM_1.3.sz.mell.'!C15</f>
        <v>0</v>
      </c>
      <c r="D15" s="680">
        <f>'RM_1.3.sz.mell.'!D15</f>
        <v>0</v>
      </c>
      <c r="E15" s="680">
        <f>'RM_1.3.sz.mell.'!E15</f>
        <v>0</v>
      </c>
      <c r="F15" s="680">
        <f>'RM_1.3.sz.mell.'!F15</f>
        <v>0</v>
      </c>
      <c r="G15" s="680">
        <f>'RM_1.3.sz.mell.'!G15</f>
        <v>0</v>
      </c>
      <c r="H15" s="680">
        <f>'RM_1.3.sz.mell.'!H15</f>
        <v>0</v>
      </c>
      <c r="I15" s="680">
        <f>'RM_1.3.sz.mell.'!I15</f>
        <v>0</v>
      </c>
      <c r="J15" s="680">
        <f>'RM_1.3.sz.mell.'!J15</f>
        <v>0</v>
      </c>
      <c r="K15" s="681">
        <f t="shared" si="0"/>
        <v>0</v>
      </c>
    </row>
    <row r="16" spans="1:11" s="1217" customFormat="1" ht="12" customHeight="1" x14ac:dyDescent="0.25">
      <c r="A16" s="1196" t="s">
        <v>147</v>
      </c>
      <c r="B16" s="1198" t="s">
        <v>431</v>
      </c>
      <c r="C16" s="680">
        <f>'RM_1.3.sz.mell.'!C16</f>
        <v>0</v>
      </c>
      <c r="D16" s="680">
        <f>'RM_1.3.sz.mell.'!D16</f>
        <v>0</v>
      </c>
      <c r="E16" s="680">
        <f>'RM_1.3.sz.mell.'!E16</f>
        <v>0</v>
      </c>
      <c r="F16" s="680">
        <f>'RM_1.3.sz.mell.'!F16</f>
        <v>0</v>
      </c>
      <c r="G16" s="680">
        <f>'RM_1.3.sz.mell.'!G16</f>
        <v>0</v>
      </c>
      <c r="H16" s="680">
        <f>'RM_1.3.sz.mell.'!H16</f>
        <v>0</v>
      </c>
      <c r="I16" s="680">
        <f>'RM_1.3.sz.mell.'!I16</f>
        <v>0</v>
      </c>
      <c r="J16" s="680">
        <f>'RM_1.3.sz.mell.'!J16</f>
        <v>0</v>
      </c>
      <c r="K16" s="681">
        <f t="shared" si="0"/>
        <v>0</v>
      </c>
    </row>
    <row r="17" spans="1:11" s="1217" customFormat="1" ht="12" customHeight="1" thickBot="1" x14ac:dyDescent="0.3">
      <c r="A17" s="1199" t="s">
        <v>101</v>
      </c>
      <c r="B17" s="1200" t="s">
        <v>432</v>
      </c>
      <c r="C17" s="680">
        <f>'RM_1.3.sz.mell.'!C17</f>
        <v>0</v>
      </c>
      <c r="D17" s="680">
        <f>'RM_1.3.sz.mell.'!D17</f>
        <v>0</v>
      </c>
      <c r="E17" s="680">
        <f>'RM_1.3.sz.mell.'!E17</f>
        <v>0</v>
      </c>
      <c r="F17" s="680">
        <f>'RM_1.3.sz.mell.'!F17</f>
        <v>0</v>
      </c>
      <c r="G17" s="680">
        <f>'RM_1.3.sz.mell.'!G17</f>
        <v>0</v>
      </c>
      <c r="H17" s="680">
        <f>'RM_1.3.sz.mell.'!H17</f>
        <v>0</v>
      </c>
      <c r="I17" s="680">
        <f>'RM_1.3.sz.mell.'!I17</f>
        <v>0</v>
      </c>
      <c r="J17" s="680">
        <f>'RM_1.3.sz.mell.'!J17</f>
        <v>0</v>
      </c>
      <c r="K17" s="681">
        <f t="shared" si="0"/>
        <v>0</v>
      </c>
    </row>
    <row r="18" spans="1:11" s="1217" customFormat="1" ht="12" customHeight="1" thickBot="1" x14ac:dyDescent="0.3">
      <c r="A18" s="1192" t="s">
        <v>19</v>
      </c>
      <c r="B18" s="1201" t="s">
        <v>256</v>
      </c>
      <c r="C18" s="395">
        <f>'RM_1.3.sz.mell.'!C18</f>
        <v>0</v>
      </c>
      <c r="D18" s="395">
        <f>'RM_1.3.sz.mell.'!D18</f>
        <v>0</v>
      </c>
      <c r="E18" s="395">
        <f>'RM_1.3.sz.mell.'!E18</f>
        <v>0</v>
      </c>
      <c r="F18" s="395">
        <f>'RM_1.3.sz.mell.'!F18</f>
        <v>0</v>
      </c>
      <c r="G18" s="395">
        <f>'RM_1.3.sz.mell.'!G18</f>
        <v>0</v>
      </c>
      <c r="H18" s="395">
        <f>'RM_1.3.sz.mell.'!H18</f>
        <v>0</v>
      </c>
      <c r="I18" s="395">
        <f>'RM_1.3.sz.mell.'!I18</f>
        <v>0</v>
      </c>
      <c r="J18" s="395">
        <f>'RM_1.3.sz.mell.'!J18</f>
        <v>0</v>
      </c>
      <c r="K18" s="263">
        <f>+K19+K20+K21+K22+K23</f>
        <v>0</v>
      </c>
    </row>
    <row r="19" spans="1:11" s="1217" customFormat="1" ht="12" customHeight="1" x14ac:dyDescent="0.25">
      <c r="A19" s="1194" t="s">
        <v>103</v>
      </c>
      <c r="B19" s="1195" t="s">
        <v>257</v>
      </c>
      <c r="C19" s="680">
        <f>'RM_1.3.sz.mell.'!C19</f>
        <v>0</v>
      </c>
      <c r="D19" s="680">
        <f>'RM_1.3.sz.mell.'!D19</f>
        <v>0</v>
      </c>
      <c r="E19" s="680">
        <f>'RM_1.3.sz.mell.'!E19</f>
        <v>0</v>
      </c>
      <c r="F19" s="680">
        <f>'RM_1.3.sz.mell.'!F19</f>
        <v>0</v>
      </c>
      <c r="G19" s="680">
        <f>'RM_1.3.sz.mell.'!G19</f>
        <v>0</v>
      </c>
      <c r="H19" s="680">
        <f>'RM_1.3.sz.mell.'!H19</f>
        <v>0</v>
      </c>
      <c r="I19" s="680">
        <f>'RM_1.3.sz.mell.'!I19</f>
        <v>0</v>
      </c>
      <c r="J19" s="680">
        <f>'RM_1.3.sz.mell.'!J19</f>
        <v>0</v>
      </c>
      <c r="K19" s="681">
        <f t="shared" ref="K19:K24" si="1">C19+J19</f>
        <v>0</v>
      </c>
    </row>
    <row r="20" spans="1:11" s="1217" customFormat="1" ht="12" customHeight="1" x14ac:dyDescent="0.25">
      <c r="A20" s="1196" t="s">
        <v>104</v>
      </c>
      <c r="B20" s="1197" t="s">
        <v>258</v>
      </c>
      <c r="C20" s="680">
        <f>'RM_1.3.sz.mell.'!C20</f>
        <v>0</v>
      </c>
      <c r="D20" s="680">
        <f>'RM_1.3.sz.mell.'!D20</f>
        <v>0</v>
      </c>
      <c r="E20" s="680">
        <f>'RM_1.3.sz.mell.'!E20</f>
        <v>0</v>
      </c>
      <c r="F20" s="680">
        <f>'RM_1.3.sz.mell.'!F20</f>
        <v>0</v>
      </c>
      <c r="G20" s="680">
        <f>'RM_1.3.sz.mell.'!G20</f>
        <v>0</v>
      </c>
      <c r="H20" s="680">
        <f>'RM_1.3.sz.mell.'!H20</f>
        <v>0</v>
      </c>
      <c r="I20" s="680">
        <f>'RM_1.3.sz.mell.'!I20</f>
        <v>0</v>
      </c>
      <c r="J20" s="680">
        <f>'RM_1.3.sz.mell.'!J20</f>
        <v>0</v>
      </c>
      <c r="K20" s="681">
        <f t="shared" si="1"/>
        <v>0</v>
      </c>
    </row>
    <row r="21" spans="1:11" s="1217" customFormat="1" ht="12" customHeight="1" x14ac:dyDescent="0.25">
      <c r="A21" s="1196" t="s">
        <v>105</v>
      </c>
      <c r="B21" s="1197" t="s">
        <v>421</v>
      </c>
      <c r="C21" s="680">
        <f>'RM_1.3.sz.mell.'!C21</f>
        <v>0</v>
      </c>
      <c r="D21" s="680">
        <f>'RM_1.3.sz.mell.'!D21</f>
        <v>0</v>
      </c>
      <c r="E21" s="680">
        <f>'RM_1.3.sz.mell.'!E21</f>
        <v>0</v>
      </c>
      <c r="F21" s="680">
        <f>'RM_1.3.sz.mell.'!F21</f>
        <v>0</v>
      </c>
      <c r="G21" s="680">
        <f>'RM_1.3.sz.mell.'!G21</f>
        <v>0</v>
      </c>
      <c r="H21" s="680">
        <f>'RM_1.3.sz.mell.'!H21</f>
        <v>0</v>
      </c>
      <c r="I21" s="680">
        <f>'RM_1.3.sz.mell.'!I21</f>
        <v>0</v>
      </c>
      <c r="J21" s="680">
        <f>'RM_1.3.sz.mell.'!J21</f>
        <v>0</v>
      </c>
      <c r="K21" s="681">
        <f t="shared" si="1"/>
        <v>0</v>
      </c>
    </row>
    <row r="22" spans="1:11" s="1217" customFormat="1" ht="12" customHeight="1" x14ac:dyDescent="0.25">
      <c r="A22" s="1196" t="s">
        <v>106</v>
      </c>
      <c r="B22" s="1197" t="s">
        <v>422</v>
      </c>
      <c r="C22" s="680">
        <f>'RM_1.3.sz.mell.'!C22</f>
        <v>0</v>
      </c>
      <c r="D22" s="680">
        <f>'RM_1.3.sz.mell.'!D22</f>
        <v>0</v>
      </c>
      <c r="E22" s="680">
        <f>'RM_1.3.sz.mell.'!E22</f>
        <v>0</v>
      </c>
      <c r="F22" s="680">
        <f>'RM_1.3.sz.mell.'!F22</f>
        <v>0</v>
      </c>
      <c r="G22" s="680">
        <f>'RM_1.3.sz.mell.'!G22</f>
        <v>0</v>
      </c>
      <c r="H22" s="680">
        <f>'RM_1.3.sz.mell.'!H22</f>
        <v>0</v>
      </c>
      <c r="I22" s="680">
        <f>'RM_1.3.sz.mell.'!I22</f>
        <v>0</v>
      </c>
      <c r="J22" s="680">
        <f>'RM_1.3.sz.mell.'!J22</f>
        <v>0</v>
      </c>
      <c r="K22" s="681">
        <f t="shared" si="1"/>
        <v>0</v>
      </c>
    </row>
    <row r="23" spans="1:11" s="1217" customFormat="1" ht="12" customHeight="1" x14ac:dyDescent="0.25">
      <c r="A23" s="1196" t="s">
        <v>107</v>
      </c>
      <c r="B23" s="1197" t="s">
        <v>259</v>
      </c>
      <c r="C23" s="680">
        <f>'RM_1.3.sz.mell.'!C23</f>
        <v>0</v>
      </c>
      <c r="D23" s="680">
        <f>'RM_1.3.sz.mell.'!D23</f>
        <v>0</v>
      </c>
      <c r="E23" s="680">
        <f>'RM_1.3.sz.mell.'!E23</f>
        <v>0</v>
      </c>
      <c r="F23" s="680">
        <f>'RM_1.3.sz.mell.'!F23</f>
        <v>0</v>
      </c>
      <c r="G23" s="680">
        <f>'RM_1.3.sz.mell.'!G23</f>
        <v>0</v>
      </c>
      <c r="H23" s="680">
        <f>'RM_1.3.sz.mell.'!H23</f>
        <v>0</v>
      </c>
      <c r="I23" s="680">
        <f>'RM_1.3.sz.mell.'!I23</f>
        <v>0</v>
      </c>
      <c r="J23" s="680">
        <f>'RM_1.3.sz.mell.'!J23</f>
        <v>0</v>
      </c>
      <c r="K23" s="681">
        <f t="shared" si="1"/>
        <v>0</v>
      </c>
    </row>
    <row r="24" spans="1:11" s="1217" customFormat="1" ht="12" customHeight="1" thickBot="1" x14ac:dyDescent="0.3">
      <c r="A24" s="1199" t="s">
        <v>116</v>
      </c>
      <c r="B24" s="1200" t="s">
        <v>260</v>
      </c>
      <c r="C24" s="680">
        <f>'RM_1.3.sz.mell.'!C24</f>
        <v>0</v>
      </c>
      <c r="D24" s="680">
        <f>'RM_1.3.sz.mell.'!D24</f>
        <v>0</v>
      </c>
      <c r="E24" s="680">
        <f>'RM_1.3.sz.mell.'!E24</f>
        <v>0</v>
      </c>
      <c r="F24" s="680">
        <f>'RM_1.3.sz.mell.'!F24</f>
        <v>0</v>
      </c>
      <c r="G24" s="680">
        <f>'RM_1.3.sz.mell.'!G24</f>
        <v>0</v>
      </c>
      <c r="H24" s="680">
        <f>'RM_1.3.sz.mell.'!H24</f>
        <v>0</v>
      </c>
      <c r="I24" s="680">
        <f>'RM_1.3.sz.mell.'!I24</f>
        <v>0</v>
      </c>
      <c r="J24" s="680">
        <f>'RM_1.3.sz.mell.'!J24</f>
        <v>0</v>
      </c>
      <c r="K24" s="681">
        <f t="shared" si="1"/>
        <v>0</v>
      </c>
    </row>
    <row r="25" spans="1:11" s="1217" customFormat="1" ht="12" customHeight="1" thickBot="1" x14ac:dyDescent="0.3">
      <c r="A25" s="1192" t="s">
        <v>20</v>
      </c>
      <c r="B25" s="1193" t="s">
        <v>261</v>
      </c>
      <c r="C25" s="395">
        <f>'RM_1.3.sz.mell.'!C25</f>
        <v>0</v>
      </c>
      <c r="D25" s="395">
        <f>'RM_1.3.sz.mell.'!D25</f>
        <v>0</v>
      </c>
      <c r="E25" s="395">
        <f>'RM_1.3.sz.mell.'!E25</f>
        <v>0</v>
      </c>
      <c r="F25" s="395">
        <f>'RM_1.3.sz.mell.'!F25</f>
        <v>0</v>
      </c>
      <c r="G25" s="395">
        <f>'RM_1.3.sz.mell.'!G25</f>
        <v>0</v>
      </c>
      <c r="H25" s="395">
        <f>'RM_1.3.sz.mell.'!H25</f>
        <v>0</v>
      </c>
      <c r="I25" s="395">
        <f>'RM_1.3.sz.mell.'!I25</f>
        <v>0</v>
      </c>
      <c r="J25" s="395">
        <f>'RM_1.3.sz.mell.'!J25</f>
        <v>0</v>
      </c>
      <c r="K25" s="263">
        <f>+K26+K27+K28+K29+K30</f>
        <v>0</v>
      </c>
    </row>
    <row r="26" spans="1:11" s="1217" customFormat="1" ht="12" customHeight="1" x14ac:dyDescent="0.25">
      <c r="A26" s="1194" t="s">
        <v>86</v>
      </c>
      <c r="B26" s="1195" t="s">
        <v>262</v>
      </c>
      <c r="C26" s="680">
        <f>'RM_1.3.sz.mell.'!C26</f>
        <v>0</v>
      </c>
      <c r="D26" s="680">
        <f>'RM_1.3.sz.mell.'!D26</f>
        <v>0</v>
      </c>
      <c r="E26" s="680">
        <f>'RM_1.3.sz.mell.'!E26</f>
        <v>0</v>
      </c>
      <c r="F26" s="680">
        <f>'RM_1.3.sz.mell.'!F26</f>
        <v>0</v>
      </c>
      <c r="G26" s="680">
        <f>'RM_1.3.sz.mell.'!G26</f>
        <v>0</v>
      </c>
      <c r="H26" s="680">
        <f>'RM_1.3.sz.mell.'!H26</f>
        <v>0</v>
      </c>
      <c r="I26" s="680">
        <f>'RM_1.3.sz.mell.'!I26</f>
        <v>0</v>
      </c>
      <c r="J26" s="680">
        <f>'RM_1.3.sz.mell.'!J26</f>
        <v>0</v>
      </c>
      <c r="K26" s="681">
        <f t="shared" ref="K26:K31" si="2">C26+J26</f>
        <v>0</v>
      </c>
    </row>
    <row r="27" spans="1:11" s="1217" customFormat="1" ht="12" customHeight="1" x14ac:dyDescent="0.25">
      <c r="A27" s="1196" t="s">
        <v>87</v>
      </c>
      <c r="B27" s="1197" t="s">
        <v>263</v>
      </c>
      <c r="C27" s="680">
        <f>'RM_1.3.sz.mell.'!C27</f>
        <v>0</v>
      </c>
      <c r="D27" s="680">
        <f>'RM_1.3.sz.mell.'!D27</f>
        <v>0</v>
      </c>
      <c r="E27" s="680">
        <f>'RM_1.3.sz.mell.'!E27</f>
        <v>0</v>
      </c>
      <c r="F27" s="680">
        <f>'RM_1.3.sz.mell.'!F27</f>
        <v>0</v>
      </c>
      <c r="G27" s="680">
        <f>'RM_1.3.sz.mell.'!G27</f>
        <v>0</v>
      </c>
      <c r="H27" s="680">
        <f>'RM_1.3.sz.mell.'!H27</f>
        <v>0</v>
      </c>
      <c r="I27" s="680">
        <f>'RM_1.3.sz.mell.'!I27</f>
        <v>0</v>
      </c>
      <c r="J27" s="680">
        <f>'RM_1.3.sz.mell.'!J27</f>
        <v>0</v>
      </c>
      <c r="K27" s="681">
        <f t="shared" si="2"/>
        <v>0</v>
      </c>
    </row>
    <row r="28" spans="1:11" s="1217" customFormat="1" ht="12" customHeight="1" x14ac:dyDescent="0.25">
      <c r="A28" s="1196" t="s">
        <v>88</v>
      </c>
      <c r="B28" s="1197" t="s">
        <v>423</v>
      </c>
      <c r="C28" s="680">
        <f>'RM_1.3.sz.mell.'!C28</f>
        <v>0</v>
      </c>
      <c r="D28" s="680">
        <f>'RM_1.3.sz.mell.'!D28</f>
        <v>0</v>
      </c>
      <c r="E28" s="680">
        <f>'RM_1.3.sz.mell.'!E28</f>
        <v>0</v>
      </c>
      <c r="F28" s="680">
        <f>'RM_1.3.sz.mell.'!F28</f>
        <v>0</v>
      </c>
      <c r="G28" s="680">
        <f>'RM_1.3.sz.mell.'!G28</f>
        <v>0</v>
      </c>
      <c r="H28" s="680">
        <f>'RM_1.3.sz.mell.'!H28</f>
        <v>0</v>
      </c>
      <c r="I28" s="680">
        <f>'RM_1.3.sz.mell.'!I28</f>
        <v>0</v>
      </c>
      <c r="J28" s="680">
        <f>'RM_1.3.sz.mell.'!J28</f>
        <v>0</v>
      </c>
      <c r="K28" s="681">
        <f t="shared" si="2"/>
        <v>0</v>
      </c>
    </row>
    <row r="29" spans="1:11" s="1217" customFormat="1" ht="12" customHeight="1" x14ac:dyDescent="0.25">
      <c r="A29" s="1196" t="s">
        <v>89</v>
      </c>
      <c r="B29" s="1197" t="s">
        <v>424</v>
      </c>
      <c r="C29" s="680">
        <f>'RM_1.3.sz.mell.'!C29</f>
        <v>0</v>
      </c>
      <c r="D29" s="680">
        <f>'RM_1.3.sz.mell.'!D29</f>
        <v>0</v>
      </c>
      <c r="E29" s="680">
        <f>'RM_1.3.sz.mell.'!E29</f>
        <v>0</v>
      </c>
      <c r="F29" s="680">
        <f>'RM_1.3.sz.mell.'!F29</f>
        <v>0</v>
      </c>
      <c r="G29" s="680">
        <f>'RM_1.3.sz.mell.'!G29</f>
        <v>0</v>
      </c>
      <c r="H29" s="680">
        <f>'RM_1.3.sz.mell.'!H29</f>
        <v>0</v>
      </c>
      <c r="I29" s="680">
        <f>'RM_1.3.sz.mell.'!I29</f>
        <v>0</v>
      </c>
      <c r="J29" s="680">
        <f>'RM_1.3.sz.mell.'!J29</f>
        <v>0</v>
      </c>
      <c r="K29" s="681">
        <f t="shared" si="2"/>
        <v>0</v>
      </c>
    </row>
    <row r="30" spans="1:11" s="1217" customFormat="1" ht="12" customHeight="1" x14ac:dyDescent="0.25">
      <c r="A30" s="1196" t="s">
        <v>170</v>
      </c>
      <c r="B30" s="1197" t="s">
        <v>264</v>
      </c>
      <c r="C30" s="680">
        <f>'RM_1.3.sz.mell.'!C30</f>
        <v>0</v>
      </c>
      <c r="D30" s="680">
        <f>'RM_1.3.sz.mell.'!D30</f>
        <v>0</v>
      </c>
      <c r="E30" s="680">
        <f>'RM_1.3.sz.mell.'!E30</f>
        <v>0</v>
      </c>
      <c r="F30" s="680">
        <f>'RM_1.3.sz.mell.'!F30</f>
        <v>0</v>
      </c>
      <c r="G30" s="680">
        <f>'RM_1.3.sz.mell.'!G30</f>
        <v>0</v>
      </c>
      <c r="H30" s="680">
        <f>'RM_1.3.sz.mell.'!H30</f>
        <v>0</v>
      </c>
      <c r="I30" s="680">
        <f>'RM_1.3.sz.mell.'!I30</f>
        <v>0</v>
      </c>
      <c r="J30" s="680">
        <f>'RM_1.3.sz.mell.'!J30</f>
        <v>0</v>
      </c>
      <c r="K30" s="681">
        <f t="shared" si="2"/>
        <v>0</v>
      </c>
    </row>
    <row r="31" spans="1:11" s="1217" customFormat="1" ht="12" customHeight="1" thickBot="1" x14ac:dyDescent="0.3">
      <c r="A31" s="1199" t="s">
        <v>171</v>
      </c>
      <c r="B31" s="1202" t="s">
        <v>265</v>
      </c>
      <c r="C31" s="680">
        <f>'RM_1.3.sz.mell.'!C31</f>
        <v>0</v>
      </c>
      <c r="D31" s="680">
        <f>'RM_1.3.sz.mell.'!D31</f>
        <v>0</v>
      </c>
      <c r="E31" s="680">
        <f>'RM_1.3.sz.mell.'!E31</f>
        <v>0</v>
      </c>
      <c r="F31" s="680">
        <f>'RM_1.3.sz.mell.'!F31</f>
        <v>0</v>
      </c>
      <c r="G31" s="680">
        <f>'RM_1.3.sz.mell.'!G31</f>
        <v>0</v>
      </c>
      <c r="H31" s="680">
        <f>'RM_1.3.sz.mell.'!H31</f>
        <v>0</v>
      </c>
      <c r="I31" s="680">
        <f>'RM_1.3.sz.mell.'!I31</f>
        <v>0</v>
      </c>
      <c r="J31" s="680">
        <f>'RM_1.3.sz.mell.'!J31</f>
        <v>0</v>
      </c>
      <c r="K31" s="681">
        <f t="shared" si="2"/>
        <v>0</v>
      </c>
    </row>
    <row r="32" spans="1:11" s="1217" customFormat="1" ht="12" customHeight="1" thickBot="1" x14ac:dyDescent="0.3">
      <c r="A32" s="1192" t="s">
        <v>172</v>
      </c>
      <c r="B32" s="1193" t="s">
        <v>559</v>
      </c>
      <c r="C32" s="402">
        <f>'RM_1.3.sz.mell.'!C32</f>
        <v>0</v>
      </c>
      <c r="D32" s="402">
        <f>'RM_1.3.sz.mell.'!D32</f>
        <v>0</v>
      </c>
      <c r="E32" s="402">
        <f>'RM_1.3.sz.mell.'!E32</f>
        <v>0</v>
      </c>
      <c r="F32" s="402">
        <f>'RM_1.3.sz.mell.'!F32</f>
        <v>0</v>
      </c>
      <c r="G32" s="402">
        <f>'RM_1.3.sz.mell.'!G32</f>
        <v>0</v>
      </c>
      <c r="H32" s="402">
        <f>'RM_1.3.sz.mell.'!H32</f>
        <v>0</v>
      </c>
      <c r="I32" s="402">
        <f>'RM_1.3.sz.mell.'!I32</f>
        <v>0</v>
      </c>
      <c r="J32" s="402">
        <f>'RM_1.3.sz.mell.'!J32</f>
        <v>0</v>
      </c>
      <c r="K32" s="444">
        <f>+K33+K34+K35+K36+K37+K38+K39</f>
        <v>0</v>
      </c>
    </row>
    <row r="33" spans="1:11" s="1217" customFormat="1" ht="12" customHeight="1" x14ac:dyDescent="0.25">
      <c r="A33" s="1194" t="s">
        <v>267</v>
      </c>
      <c r="B33" s="1195" t="s">
        <v>554</v>
      </c>
      <c r="C33" s="680">
        <f>'RM_1.3.sz.mell.'!C33</f>
        <v>0</v>
      </c>
      <c r="D33" s="680">
        <f>'RM_1.3.sz.mell.'!D33</f>
        <v>0</v>
      </c>
      <c r="E33" s="680">
        <f>'RM_1.3.sz.mell.'!E33</f>
        <v>0</v>
      </c>
      <c r="F33" s="680">
        <f>'RM_1.3.sz.mell.'!F33</f>
        <v>0</v>
      </c>
      <c r="G33" s="680">
        <f>'RM_1.3.sz.mell.'!G33</f>
        <v>0</v>
      </c>
      <c r="H33" s="680">
        <f>'RM_1.3.sz.mell.'!H33</f>
        <v>0</v>
      </c>
      <c r="I33" s="680">
        <f>'RM_1.3.sz.mell.'!I33</f>
        <v>0</v>
      </c>
      <c r="J33" s="680">
        <f>'RM_1.3.sz.mell.'!J33</f>
        <v>0</v>
      </c>
      <c r="K33" s="681">
        <f t="shared" ref="K33:K39" si="3">C33+J33</f>
        <v>0</v>
      </c>
    </row>
    <row r="34" spans="1:11" s="1217" customFormat="1" ht="12" customHeight="1" x14ac:dyDescent="0.25">
      <c r="A34" s="1196" t="s">
        <v>268</v>
      </c>
      <c r="B34" s="1197" t="s">
        <v>555</v>
      </c>
      <c r="C34" s="680">
        <f>'RM_1.3.sz.mell.'!C34</f>
        <v>0</v>
      </c>
      <c r="D34" s="680">
        <f>'RM_1.3.sz.mell.'!D34</f>
        <v>0</v>
      </c>
      <c r="E34" s="680">
        <f>'RM_1.3.sz.mell.'!E34</f>
        <v>0</v>
      </c>
      <c r="F34" s="680">
        <f>'RM_1.3.sz.mell.'!F34</f>
        <v>0</v>
      </c>
      <c r="G34" s="680">
        <f>'RM_1.3.sz.mell.'!G34</f>
        <v>0</v>
      </c>
      <c r="H34" s="680">
        <f>'RM_1.3.sz.mell.'!H34</f>
        <v>0</v>
      </c>
      <c r="I34" s="680">
        <f>'RM_1.3.sz.mell.'!I34</f>
        <v>0</v>
      </c>
      <c r="J34" s="680">
        <f>'RM_1.3.sz.mell.'!J34</f>
        <v>0</v>
      </c>
      <c r="K34" s="681">
        <f t="shared" si="3"/>
        <v>0</v>
      </c>
    </row>
    <row r="35" spans="1:11" s="1217" customFormat="1" ht="12" customHeight="1" x14ac:dyDescent="0.25">
      <c r="A35" s="1196" t="s">
        <v>269</v>
      </c>
      <c r="B35" s="1197" t="s">
        <v>556</v>
      </c>
      <c r="C35" s="680">
        <f>'RM_1.3.sz.mell.'!C35</f>
        <v>0</v>
      </c>
      <c r="D35" s="680">
        <f>'RM_1.3.sz.mell.'!D35</f>
        <v>0</v>
      </c>
      <c r="E35" s="680">
        <f>'RM_1.3.sz.mell.'!E35</f>
        <v>0</v>
      </c>
      <c r="F35" s="680">
        <f>'RM_1.3.sz.mell.'!F35</f>
        <v>0</v>
      </c>
      <c r="G35" s="680">
        <f>'RM_1.3.sz.mell.'!G35</f>
        <v>0</v>
      </c>
      <c r="H35" s="680">
        <f>'RM_1.3.sz.mell.'!H35</f>
        <v>0</v>
      </c>
      <c r="I35" s="680">
        <f>'RM_1.3.sz.mell.'!I35</f>
        <v>0</v>
      </c>
      <c r="J35" s="680">
        <f>'RM_1.3.sz.mell.'!J35</f>
        <v>0</v>
      </c>
      <c r="K35" s="681">
        <f t="shared" si="3"/>
        <v>0</v>
      </c>
    </row>
    <row r="36" spans="1:11" s="1217" customFormat="1" ht="12" customHeight="1" x14ac:dyDescent="0.25">
      <c r="A36" s="1196" t="s">
        <v>270</v>
      </c>
      <c r="B36" s="1197" t="s">
        <v>557</v>
      </c>
      <c r="C36" s="680">
        <f>'RM_1.3.sz.mell.'!C36</f>
        <v>0</v>
      </c>
      <c r="D36" s="680">
        <f>'RM_1.3.sz.mell.'!D36</f>
        <v>0</v>
      </c>
      <c r="E36" s="680">
        <f>'RM_1.3.sz.mell.'!E36</f>
        <v>0</v>
      </c>
      <c r="F36" s="680">
        <f>'RM_1.3.sz.mell.'!F36</f>
        <v>0</v>
      </c>
      <c r="G36" s="680">
        <f>'RM_1.3.sz.mell.'!G36</f>
        <v>0</v>
      </c>
      <c r="H36" s="680">
        <f>'RM_1.3.sz.mell.'!H36</f>
        <v>0</v>
      </c>
      <c r="I36" s="680">
        <f>'RM_1.3.sz.mell.'!I36</f>
        <v>0</v>
      </c>
      <c r="J36" s="680">
        <f>'RM_1.3.sz.mell.'!J36</f>
        <v>0</v>
      </c>
      <c r="K36" s="681">
        <f t="shared" si="3"/>
        <v>0</v>
      </c>
    </row>
    <row r="37" spans="1:11" s="1217" customFormat="1" ht="12" customHeight="1" x14ac:dyDescent="0.25">
      <c r="A37" s="1196" t="s">
        <v>551</v>
      </c>
      <c r="B37" s="1197" t="s">
        <v>271</v>
      </c>
      <c r="C37" s="680">
        <f>'RM_1.3.sz.mell.'!C37</f>
        <v>0</v>
      </c>
      <c r="D37" s="680">
        <f>'RM_1.3.sz.mell.'!D37</f>
        <v>0</v>
      </c>
      <c r="E37" s="680">
        <f>'RM_1.3.sz.mell.'!E37</f>
        <v>0</v>
      </c>
      <c r="F37" s="680">
        <f>'RM_1.3.sz.mell.'!F37</f>
        <v>0</v>
      </c>
      <c r="G37" s="680">
        <f>'RM_1.3.sz.mell.'!G37</f>
        <v>0</v>
      </c>
      <c r="H37" s="680">
        <f>'RM_1.3.sz.mell.'!H37</f>
        <v>0</v>
      </c>
      <c r="I37" s="680">
        <f>'RM_1.3.sz.mell.'!I37</f>
        <v>0</v>
      </c>
      <c r="J37" s="680">
        <f>'RM_1.3.sz.mell.'!J37</f>
        <v>0</v>
      </c>
      <c r="K37" s="681">
        <f t="shared" si="3"/>
        <v>0</v>
      </c>
    </row>
    <row r="38" spans="1:11" s="1217" customFormat="1" ht="12" customHeight="1" x14ac:dyDescent="0.25">
      <c r="A38" s="1196" t="s">
        <v>552</v>
      </c>
      <c r="B38" s="1197" t="s">
        <v>272</v>
      </c>
      <c r="C38" s="680">
        <f>'RM_1.3.sz.mell.'!C38</f>
        <v>0</v>
      </c>
      <c r="D38" s="680">
        <f>'RM_1.3.sz.mell.'!D38</f>
        <v>0</v>
      </c>
      <c r="E38" s="680">
        <f>'RM_1.3.sz.mell.'!E38</f>
        <v>0</v>
      </c>
      <c r="F38" s="680">
        <f>'RM_1.3.sz.mell.'!F38</f>
        <v>0</v>
      </c>
      <c r="G38" s="680">
        <f>'RM_1.3.sz.mell.'!G38</f>
        <v>0</v>
      </c>
      <c r="H38" s="680">
        <f>'RM_1.3.sz.mell.'!H38</f>
        <v>0</v>
      </c>
      <c r="I38" s="680">
        <f>'RM_1.3.sz.mell.'!I38</f>
        <v>0</v>
      </c>
      <c r="J38" s="680">
        <f>'RM_1.3.sz.mell.'!J38</f>
        <v>0</v>
      </c>
      <c r="K38" s="681">
        <f t="shared" si="3"/>
        <v>0</v>
      </c>
    </row>
    <row r="39" spans="1:11" s="1217" customFormat="1" ht="12" customHeight="1" thickBot="1" x14ac:dyDescent="0.3">
      <c r="A39" s="1199" t="s">
        <v>553</v>
      </c>
      <c r="B39" s="1202" t="s">
        <v>273</v>
      </c>
      <c r="C39" s="680">
        <f>'RM_1.3.sz.mell.'!C39</f>
        <v>0</v>
      </c>
      <c r="D39" s="680">
        <f>'RM_1.3.sz.mell.'!D39</f>
        <v>0</v>
      </c>
      <c r="E39" s="680">
        <f>'RM_1.3.sz.mell.'!E39</f>
        <v>0</v>
      </c>
      <c r="F39" s="680">
        <f>'RM_1.3.sz.mell.'!F39</f>
        <v>0</v>
      </c>
      <c r="G39" s="680">
        <f>'RM_1.3.sz.mell.'!G39</f>
        <v>0</v>
      </c>
      <c r="H39" s="680">
        <f>'RM_1.3.sz.mell.'!H39</f>
        <v>0</v>
      </c>
      <c r="I39" s="680">
        <f>'RM_1.3.sz.mell.'!I39</f>
        <v>0</v>
      </c>
      <c r="J39" s="680">
        <f>'RM_1.3.sz.mell.'!J39</f>
        <v>0</v>
      </c>
      <c r="K39" s="681">
        <f t="shared" si="3"/>
        <v>0</v>
      </c>
    </row>
    <row r="40" spans="1:11" s="1217" customFormat="1" ht="12" customHeight="1" thickBot="1" x14ac:dyDescent="0.3">
      <c r="A40" s="1192" t="s">
        <v>22</v>
      </c>
      <c r="B40" s="1193" t="s">
        <v>433</v>
      </c>
      <c r="C40" s="395">
        <f>'RM_1.3.sz.mell.'!C40</f>
        <v>0</v>
      </c>
      <c r="D40" s="395">
        <f>'RM_1.3.sz.mell.'!D40</f>
        <v>0</v>
      </c>
      <c r="E40" s="395">
        <f>'RM_1.3.sz.mell.'!E40</f>
        <v>0</v>
      </c>
      <c r="F40" s="395">
        <f>'RM_1.3.sz.mell.'!F40</f>
        <v>0</v>
      </c>
      <c r="G40" s="395">
        <f>'RM_1.3.sz.mell.'!G40</f>
        <v>0</v>
      </c>
      <c r="H40" s="395">
        <f>'RM_1.3.sz.mell.'!H40</f>
        <v>0</v>
      </c>
      <c r="I40" s="395">
        <f>'RM_1.3.sz.mell.'!I40</f>
        <v>0</v>
      </c>
      <c r="J40" s="395">
        <f>'RM_1.3.sz.mell.'!J40</f>
        <v>0</v>
      </c>
      <c r="K40" s="263">
        <f>SUM(K41:K51)</f>
        <v>0</v>
      </c>
    </row>
    <row r="41" spans="1:11" s="1217" customFormat="1" ht="12" customHeight="1" x14ac:dyDescent="0.25">
      <c r="A41" s="1194" t="s">
        <v>90</v>
      </c>
      <c r="B41" s="1195" t="s">
        <v>276</v>
      </c>
      <c r="C41" s="680">
        <f>'RM_1.3.sz.mell.'!C41</f>
        <v>0</v>
      </c>
      <c r="D41" s="680">
        <f>'RM_1.3.sz.mell.'!D41</f>
        <v>0</v>
      </c>
      <c r="E41" s="680">
        <f>'RM_1.3.sz.mell.'!E41</f>
        <v>0</v>
      </c>
      <c r="F41" s="680">
        <f>'RM_1.3.sz.mell.'!F41</f>
        <v>0</v>
      </c>
      <c r="G41" s="680">
        <f>'RM_1.3.sz.mell.'!G41</f>
        <v>0</v>
      </c>
      <c r="H41" s="680">
        <f>'RM_1.3.sz.mell.'!H41</f>
        <v>0</v>
      </c>
      <c r="I41" s="680">
        <f>'RM_1.3.sz.mell.'!I41</f>
        <v>0</v>
      </c>
      <c r="J41" s="680">
        <f>'RM_1.3.sz.mell.'!J41</f>
        <v>0</v>
      </c>
      <c r="K41" s="681">
        <f t="shared" ref="K41:K51" si="4">C41+J41</f>
        <v>0</v>
      </c>
    </row>
    <row r="42" spans="1:11" s="1217" customFormat="1" ht="12" customHeight="1" x14ac:dyDescent="0.25">
      <c r="A42" s="1196" t="s">
        <v>91</v>
      </c>
      <c r="B42" s="1197" t="s">
        <v>277</v>
      </c>
      <c r="C42" s="680">
        <f>'RM_1.3.sz.mell.'!C42</f>
        <v>0</v>
      </c>
      <c r="D42" s="680">
        <f>'RM_1.3.sz.mell.'!D42</f>
        <v>0</v>
      </c>
      <c r="E42" s="680">
        <f>'RM_1.3.sz.mell.'!E42</f>
        <v>0</v>
      </c>
      <c r="F42" s="680">
        <f>'RM_1.3.sz.mell.'!F42</f>
        <v>0</v>
      </c>
      <c r="G42" s="680">
        <f>'RM_1.3.sz.mell.'!G42</f>
        <v>0</v>
      </c>
      <c r="H42" s="680">
        <f>'RM_1.3.sz.mell.'!H42</f>
        <v>0</v>
      </c>
      <c r="I42" s="680">
        <f>'RM_1.3.sz.mell.'!I42</f>
        <v>0</v>
      </c>
      <c r="J42" s="680">
        <f>'RM_1.3.sz.mell.'!J42</f>
        <v>0</v>
      </c>
      <c r="K42" s="681">
        <f t="shared" si="4"/>
        <v>0</v>
      </c>
    </row>
    <row r="43" spans="1:11" s="1217" customFormat="1" ht="12" customHeight="1" x14ac:dyDescent="0.25">
      <c r="A43" s="1196" t="s">
        <v>92</v>
      </c>
      <c r="B43" s="1197" t="s">
        <v>278</v>
      </c>
      <c r="C43" s="680">
        <f>'RM_1.3.sz.mell.'!C43</f>
        <v>0</v>
      </c>
      <c r="D43" s="680">
        <f>'RM_1.3.sz.mell.'!D43</f>
        <v>0</v>
      </c>
      <c r="E43" s="680">
        <f>'RM_1.3.sz.mell.'!E43</f>
        <v>0</v>
      </c>
      <c r="F43" s="680">
        <f>'RM_1.3.sz.mell.'!F43</f>
        <v>0</v>
      </c>
      <c r="G43" s="680">
        <f>'RM_1.3.sz.mell.'!G43</f>
        <v>0</v>
      </c>
      <c r="H43" s="680">
        <f>'RM_1.3.sz.mell.'!H43</f>
        <v>0</v>
      </c>
      <c r="I43" s="680">
        <f>'RM_1.3.sz.mell.'!I43</f>
        <v>0</v>
      </c>
      <c r="J43" s="680">
        <f>'RM_1.3.sz.mell.'!J43</f>
        <v>0</v>
      </c>
      <c r="K43" s="681">
        <f t="shared" si="4"/>
        <v>0</v>
      </c>
    </row>
    <row r="44" spans="1:11" s="1217" customFormat="1" ht="12" customHeight="1" x14ac:dyDescent="0.25">
      <c r="A44" s="1196" t="s">
        <v>174</v>
      </c>
      <c r="B44" s="1197" t="s">
        <v>279</v>
      </c>
      <c r="C44" s="680">
        <f>'RM_1.3.sz.mell.'!C44</f>
        <v>0</v>
      </c>
      <c r="D44" s="680">
        <f>'RM_1.3.sz.mell.'!D44</f>
        <v>0</v>
      </c>
      <c r="E44" s="680">
        <f>'RM_1.3.sz.mell.'!E44</f>
        <v>0</v>
      </c>
      <c r="F44" s="680">
        <f>'RM_1.3.sz.mell.'!F44</f>
        <v>0</v>
      </c>
      <c r="G44" s="680">
        <f>'RM_1.3.sz.mell.'!G44</f>
        <v>0</v>
      </c>
      <c r="H44" s="680">
        <f>'RM_1.3.sz.mell.'!H44</f>
        <v>0</v>
      </c>
      <c r="I44" s="680">
        <f>'RM_1.3.sz.mell.'!I44</f>
        <v>0</v>
      </c>
      <c r="J44" s="680">
        <f>'RM_1.3.sz.mell.'!J44</f>
        <v>0</v>
      </c>
      <c r="K44" s="681">
        <f t="shared" si="4"/>
        <v>0</v>
      </c>
    </row>
    <row r="45" spans="1:11" s="1217" customFormat="1" ht="12" customHeight="1" x14ac:dyDescent="0.25">
      <c r="A45" s="1196" t="s">
        <v>175</v>
      </c>
      <c r="B45" s="1197" t="s">
        <v>280</v>
      </c>
      <c r="C45" s="680">
        <f>'RM_1.3.sz.mell.'!C45</f>
        <v>0</v>
      </c>
      <c r="D45" s="680">
        <f>'RM_1.3.sz.mell.'!D45</f>
        <v>0</v>
      </c>
      <c r="E45" s="680">
        <f>'RM_1.3.sz.mell.'!E45</f>
        <v>0</v>
      </c>
      <c r="F45" s="680">
        <f>'RM_1.3.sz.mell.'!F45</f>
        <v>0</v>
      </c>
      <c r="G45" s="680">
        <f>'RM_1.3.sz.mell.'!G45</f>
        <v>0</v>
      </c>
      <c r="H45" s="680">
        <f>'RM_1.3.sz.mell.'!H45</f>
        <v>0</v>
      </c>
      <c r="I45" s="680">
        <f>'RM_1.3.sz.mell.'!I45</f>
        <v>0</v>
      </c>
      <c r="J45" s="680">
        <f>'RM_1.3.sz.mell.'!J45</f>
        <v>0</v>
      </c>
      <c r="K45" s="681">
        <f t="shared" si="4"/>
        <v>0</v>
      </c>
    </row>
    <row r="46" spans="1:11" s="1217" customFormat="1" ht="12" customHeight="1" x14ac:dyDescent="0.25">
      <c r="A46" s="1196" t="s">
        <v>176</v>
      </c>
      <c r="B46" s="1197" t="s">
        <v>281</v>
      </c>
      <c r="C46" s="680">
        <f>'RM_1.3.sz.mell.'!C46</f>
        <v>0</v>
      </c>
      <c r="D46" s="680">
        <f>'RM_1.3.sz.mell.'!D46</f>
        <v>0</v>
      </c>
      <c r="E46" s="680">
        <f>'RM_1.3.sz.mell.'!E46</f>
        <v>0</v>
      </c>
      <c r="F46" s="680">
        <f>'RM_1.3.sz.mell.'!F46</f>
        <v>0</v>
      </c>
      <c r="G46" s="680">
        <f>'RM_1.3.sz.mell.'!G46</f>
        <v>0</v>
      </c>
      <c r="H46" s="680">
        <f>'RM_1.3.sz.mell.'!H46</f>
        <v>0</v>
      </c>
      <c r="I46" s="680">
        <f>'RM_1.3.sz.mell.'!I46</f>
        <v>0</v>
      </c>
      <c r="J46" s="680">
        <f>'RM_1.3.sz.mell.'!J46</f>
        <v>0</v>
      </c>
      <c r="K46" s="681">
        <f t="shared" si="4"/>
        <v>0</v>
      </c>
    </row>
    <row r="47" spans="1:11" s="1217" customFormat="1" ht="12" customHeight="1" x14ac:dyDescent="0.25">
      <c r="A47" s="1196" t="s">
        <v>177</v>
      </c>
      <c r="B47" s="1197" t="s">
        <v>282</v>
      </c>
      <c r="C47" s="680">
        <f>'RM_1.3.sz.mell.'!C47</f>
        <v>0</v>
      </c>
      <c r="D47" s="680">
        <f>'RM_1.3.sz.mell.'!D47</f>
        <v>0</v>
      </c>
      <c r="E47" s="680">
        <f>'RM_1.3.sz.mell.'!E47</f>
        <v>0</v>
      </c>
      <c r="F47" s="680">
        <f>'RM_1.3.sz.mell.'!F47</f>
        <v>0</v>
      </c>
      <c r="G47" s="680">
        <f>'RM_1.3.sz.mell.'!G47</f>
        <v>0</v>
      </c>
      <c r="H47" s="680">
        <f>'RM_1.3.sz.mell.'!H47</f>
        <v>0</v>
      </c>
      <c r="I47" s="680">
        <f>'RM_1.3.sz.mell.'!I47</f>
        <v>0</v>
      </c>
      <c r="J47" s="680">
        <f>'RM_1.3.sz.mell.'!J47</f>
        <v>0</v>
      </c>
      <c r="K47" s="681">
        <f t="shared" si="4"/>
        <v>0</v>
      </c>
    </row>
    <row r="48" spans="1:11" s="1217" customFormat="1" ht="12" customHeight="1" x14ac:dyDescent="0.25">
      <c r="A48" s="1196" t="s">
        <v>178</v>
      </c>
      <c r="B48" s="1197" t="s">
        <v>558</v>
      </c>
      <c r="C48" s="680">
        <f>'RM_1.3.sz.mell.'!C48</f>
        <v>0</v>
      </c>
      <c r="D48" s="680">
        <f>'RM_1.3.sz.mell.'!D48</f>
        <v>0</v>
      </c>
      <c r="E48" s="680">
        <f>'RM_1.3.sz.mell.'!E48</f>
        <v>0</v>
      </c>
      <c r="F48" s="680">
        <f>'RM_1.3.sz.mell.'!F48</f>
        <v>0</v>
      </c>
      <c r="G48" s="680">
        <f>'RM_1.3.sz.mell.'!G48</f>
        <v>0</v>
      </c>
      <c r="H48" s="680">
        <f>'RM_1.3.sz.mell.'!H48</f>
        <v>0</v>
      </c>
      <c r="I48" s="680">
        <f>'RM_1.3.sz.mell.'!I48</f>
        <v>0</v>
      </c>
      <c r="J48" s="680">
        <f>'RM_1.3.sz.mell.'!J48</f>
        <v>0</v>
      </c>
      <c r="K48" s="681">
        <f t="shared" si="4"/>
        <v>0</v>
      </c>
    </row>
    <row r="49" spans="1:11" s="1217" customFormat="1" ht="12" customHeight="1" x14ac:dyDescent="0.25">
      <c r="A49" s="1196" t="s">
        <v>274</v>
      </c>
      <c r="B49" s="1197" t="s">
        <v>284</v>
      </c>
      <c r="C49" s="680">
        <f>'RM_1.3.sz.mell.'!C49</f>
        <v>0</v>
      </c>
      <c r="D49" s="680">
        <f>'RM_1.3.sz.mell.'!D49</f>
        <v>0</v>
      </c>
      <c r="E49" s="680">
        <f>'RM_1.3.sz.mell.'!E49</f>
        <v>0</v>
      </c>
      <c r="F49" s="680">
        <f>'RM_1.3.sz.mell.'!F49</f>
        <v>0</v>
      </c>
      <c r="G49" s="680">
        <f>'RM_1.3.sz.mell.'!G49</f>
        <v>0</v>
      </c>
      <c r="H49" s="680">
        <f>'RM_1.3.sz.mell.'!H49</f>
        <v>0</v>
      </c>
      <c r="I49" s="680">
        <f>'RM_1.3.sz.mell.'!I49</f>
        <v>0</v>
      </c>
      <c r="J49" s="680">
        <f>'RM_1.3.sz.mell.'!J49</f>
        <v>0</v>
      </c>
      <c r="K49" s="681">
        <f t="shared" si="4"/>
        <v>0</v>
      </c>
    </row>
    <row r="50" spans="1:11" s="1217" customFormat="1" ht="12" customHeight="1" x14ac:dyDescent="0.25">
      <c r="A50" s="1199" t="s">
        <v>275</v>
      </c>
      <c r="B50" s="1202" t="s">
        <v>435</v>
      </c>
      <c r="C50" s="680">
        <f>'RM_1.3.sz.mell.'!C50</f>
        <v>0</v>
      </c>
      <c r="D50" s="680">
        <f>'RM_1.3.sz.mell.'!D50</f>
        <v>0</v>
      </c>
      <c r="E50" s="680">
        <f>'RM_1.3.sz.mell.'!E50</f>
        <v>0</v>
      </c>
      <c r="F50" s="680">
        <f>'RM_1.3.sz.mell.'!F50</f>
        <v>0</v>
      </c>
      <c r="G50" s="680">
        <f>'RM_1.3.sz.mell.'!G50</f>
        <v>0</v>
      </c>
      <c r="H50" s="680">
        <f>'RM_1.3.sz.mell.'!H50</f>
        <v>0</v>
      </c>
      <c r="I50" s="680">
        <f>'RM_1.3.sz.mell.'!I50</f>
        <v>0</v>
      </c>
      <c r="J50" s="680">
        <f>'RM_1.3.sz.mell.'!J50</f>
        <v>0</v>
      </c>
      <c r="K50" s="681">
        <f t="shared" si="4"/>
        <v>0</v>
      </c>
    </row>
    <row r="51" spans="1:11" s="1217" customFormat="1" ht="12" customHeight="1" thickBot="1" x14ac:dyDescent="0.3">
      <c r="A51" s="1203" t="s">
        <v>434</v>
      </c>
      <c r="B51" s="1204" t="s">
        <v>285</v>
      </c>
      <c r="C51" s="702">
        <f>'RM_1.3.sz.mell.'!C51</f>
        <v>0</v>
      </c>
      <c r="D51" s="702">
        <f>'RM_1.3.sz.mell.'!D51</f>
        <v>0</v>
      </c>
      <c r="E51" s="702">
        <f>'RM_1.3.sz.mell.'!E51</f>
        <v>0</v>
      </c>
      <c r="F51" s="702">
        <f>'RM_1.3.sz.mell.'!F51</f>
        <v>0</v>
      </c>
      <c r="G51" s="702">
        <f>'RM_1.3.sz.mell.'!G51</f>
        <v>0</v>
      </c>
      <c r="H51" s="702">
        <f>'RM_1.3.sz.mell.'!H51</f>
        <v>0</v>
      </c>
      <c r="I51" s="702">
        <f>'RM_1.3.sz.mell.'!I51</f>
        <v>0</v>
      </c>
      <c r="J51" s="702">
        <f>'RM_1.3.sz.mell.'!J51</f>
        <v>0</v>
      </c>
      <c r="K51" s="689">
        <f t="shared" si="4"/>
        <v>0</v>
      </c>
    </row>
    <row r="52" spans="1:11" s="1217" customFormat="1" ht="12" customHeight="1" thickBot="1" x14ac:dyDescent="0.3">
      <c r="A52" s="1192" t="s">
        <v>23</v>
      </c>
      <c r="B52" s="1193" t="s">
        <v>286</v>
      </c>
      <c r="C52" s="395">
        <f>'RM_1.3.sz.mell.'!C52</f>
        <v>0</v>
      </c>
      <c r="D52" s="395">
        <f>'RM_1.3.sz.mell.'!D52</f>
        <v>0</v>
      </c>
      <c r="E52" s="395">
        <f>'RM_1.3.sz.mell.'!E52</f>
        <v>0</v>
      </c>
      <c r="F52" s="395">
        <f>'RM_1.3.sz.mell.'!F52</f>
        <v>0</v>
      </c>
      <c r="G52" s="395">
        <f>'RM_1.3.sz.mell.'!G52</f>
        <v>0</v>
      </c>
      <c r="H52" s="395">
        <f>'RM_1.3.sz.mell.'!H52</f>
        <v>0</v>
      </c>
      <c r="I52" s="395">
        <f>'RM_1.3.sz.mell.'!I52</f>
        <v>0</v>
      </c>
      <c r="J52" s="395">
        <f>'RM_1.3.sz.mell.'!J52</f>
        <v>0</v>
      </c>
      <c r="K52" s="263">
        <f>SUM(K53:K57)</f>
        <v>0</v>
      </c>
    </row>
    <row r="53" spans="1:11" s="1217" customFormat="1" ht="12" customHeight="1" x14ac:dyDescent="0.25">
      <c r="A53" s="1194" t="s">
        <v>93</v>
      </c>
      <c r="B53" s="1195" t="s">
        <v>290</v>
      </c>
      <c r="C53" s="684">
        <f>'RM_1.3.sz.mell.'!C53</f>
        <v>0</v>
      </c>
      <c r="D53" s="684">
        <f>'RM_1.3.sz.mell.'!D53</f>
        <v>0</v>
      </c>
      <c r="E53" s="684">
        <f>'RM_1.3.sz.mell.'!E53</f>
        <v>0</v>
      </c>
      <c r="F53" s="684">
        <f>'RM_1.3.sz.mell.'!F53</f>
        <v>0</v>
      </c>
      <c r="G53" s="684">
        <f>'RM_1.3.sz.mell.'!G53</f>
        <v>0</v>
      </c>
      <c r="H53" s="684">
        <f>'RM_1.3.sz.mell.'!H53</f>
        <v>0</v>
      </c>
      <c r="I53" s="684">
        <f>'RM_1.3.sz.mell.'!I53</f>
        <v>0</v>
      </c>
      <c r="J53" s="684">
        <f>'RM_1.3.sz.mell.'!J53</f>
        <v>0</v>
      </c>
      <c r="K53" s="690">
        <f>C53+J53</f>
        <v>0</v>
      </c>
    </row>
    <row r="54" spans="1:11" s="1217" customFormat="1" ht="12" customHeight="1" x14ac:dyDescent="0.25">
      <c r="A54" s="1196" t="s">
        <v>94</v>
      </c>
      <c r="B54" s="1197" t="s">
        <v>291</v>
      </c>
      <c r="C54" s="684">
        <f>'RM_1.3.sz.mell.'!C54</f>
        <v>0</v>
      </c>
      <c r="D54" s="684">
        <f>'RM_1.3.sz.mell.'!D54</f>
        <v>0</v>
      </c>
      <c r="E54" s="684">
        <f>'RM_1.3.sz.mell.'!E54</f>
        <v>0</v>
      </c>
      <c r="F54" s="684">
        <f>'RM_1.3.sz.mell.'!F54</f>
        <v>0</v>
      </c>
      <c r="G54" s="684">
        <f>'RM_1.3.sz.mell.'!G54</f>
        <v>0</v>
      </c>
      <c r="H54" s="684">
        <f>'RM_1.3.sz.mell.'!H54</f>
        <v>0</v>
      </c>
      <c r="I54" s="684">
        <f>'RM_1.3.sz.mell.'!I54</f>
        <v>0</v>
      </c>
      <c r="J54" s="684">
        <f>'RM_1.3.sz.mell.'!J54</f>
        <v>0</v>
      </c>
      <c r="K54" s="690">
        <f>C54+J54</f>
        <v>0</v>
      </c>
    </row>
    <row r="55" spans="1:11" s="1217" customFormat="1" ht="12" customHeight="1" x14ac:dyDescent="0.25">
      <c r="A55" s="1196" t="s">
        <v>287</v>
      </c>
      <c r="B55" s="1197" t="s">
        <v>292</v>
      </c>
      <c r="C55" s="684">
        <f>'RM_1.3.sz.mell.'!C55</f>
        <v>0</v>
      </c>
      <c r="D55" s="684">
        <f>'RM_1.3.sz.mell.'!D55</f>
        <v>0</v>
      </c>
      <c r="E55" s="684">
        <f>'RM_1.3.sz.mell.'!E55</f>
        <v>0</v>
      </c>
      <c r="F55" s="684">
        <f>'RM_1.3.sz.mell.'!F55</f>
        <v>0</v>
      </c>
      <c r="G55" s="684">
        <f>'RM_1.3.sz.mell.'!G55</f>
        <v>0</v>
      </c>
      <c r="H55" s="684">
        <f>'RM_1.3.sz.mell.'!H55</f>
        <v>0</v>
      </c>
      <c r="I55" s="684">
        <f>'RM_1.3.sz.mell.'!I55</f>
        <v>0</v>
      </c>
      <c r="J55" s="684">
        <f>'RM_1.3.sz.mell.'!J55</f>
        <v>0</v>
      </c>
      <c r="K55" s="690">
        <f>C55+J55</f>
        <v>0</v>
      </c>
    </row>
    <row r="56" spans="1:11" s="1217" customFormat="1" ht="12" customHeight="1" x14ac:dyDescent="0.25">
      <c r="A56" s="1196" t="s">
        <v>288</v>
      </c>
      <c r="B56" s="1197" t="s">
        <v>293</v>
      </c>
      <c r="C56" s="684">
        <f>'RM_1.3.sz.mell.'!C56</f>
        <v>0</v>
      </c>
      <c r="D56" s="684">
        <f>'RM_1.3.sz.mell.'!D56</f>
        <v>0</v>
      </c>
      <c r="E56" s="684">
        <f>'RM_1.3.sz.mell.'!E56</f>
        <v>0</v>
      </c>
      <c r="F56" s="684">
        <f>'RM_1.3.sz.mell.'!F56</f>
        <v>0</v>
      </c>
      <c r="G56" s="684">
        <f>'RM_1.3.sz.mell.'!G56</f>
        <v>0</v>
      </c>
      <c r="H56" s="684">
        <f>'RM_1.3.sz.mell.'!H56</f>
        <v>0</v>
      </c>
      <c r="I56" s="684">
        <f>'RM_1.3.sz.mell.'!I56</f>
        <v>0</v>
      </c>
      <c r="J56" s="684">
        <f>'RM_1.3.sz.mell.'!J56</f>
        <v>0</v>
      </c>
      <c r="K56" s="690">
        <f>C56+J56</f>
        <v>0</v>
      </c>
    </row>
    <row r="57" spans="1:11" s="1217" customFormat="1" ht="12" customHeight="1" thickBot="1" x14ac:dyDescent="0.3">
      <c r="A57" s="1199" t="s">
        <v>289</v>
      </c>
      <c r="B57" s="1200" t="s">
        <v>294</v>
      </c>
      <c r="C57" s="684">
        <f>'RM_1.3.sz.mell.'!C57</f>
        <v>0</v>
      </c>
      <c r="D57" s="684">
        <f>'RM_1.3.sz.mell.'!D57</f>
        <v>0</v>
      </c>
      <c r="E57" s="684">
        <f>'RM_1.3.sz.mell.'!E57</f>
        <v>0</v>
      </c>
      <c r="F57" s="684">
        <f>'RM_1.3.sz.mell.'!F57</f>
        <v>0</v>
      </c>
      <c r="G57" s="684">
        <f>'RM_1.3.sz.mell.'!G57</f>
        <v>0</v>
      </c>
      <c r="H57" s="684">
        <f>'RM_1.3.sz.mell.'!H57</f>
        <v>0</v>
      </c>
      <c r="I57" s="684">
        <f>'RM_1.3.sz.mell.'!I57</f>
        <v>0</v>
      </c>
      <c r="J57" s="684">
        <f>'RM_1.3.sz.mell.'!J57</f>
        <v>0</v>
      </c>
      <c r="K57" s="690">
        <f>C57+J57</f>
        <v>0</v>
      </c>
    </row>
    <row r="58" spans="1:11" s="1217" customFormat="1" ht="12" customHeight="1" thickBot="1" x14ac:dyDescent="0.3">
      <c r="A58" s="1192" t="s">
        <v>179</v>
      </c>
      <c r="B58" s="1193" t="s">
        <v>295</v>
      </c>
      <c r="C58" s="395">
        <f>'RM_1.3.sz.mell.'!C58</f>
        <v>0</v>
      </c>
      <c r="D58" s="395">
        <f>'RM_1.3.sz.mell.'!D58</f>
        <v>0</v>
      </c>
      <c r="E58" s="395">
        <f>'RM_1.3.sz.mell.'!E58</f>
        <v>0</v>
      </c>
      <c r="F58" s="395">
        <f>'RM_1.3.sz.mell.'!F58</f>
        <v>0</v>
      </c>
      <c r="G58" s="395">
        <f>'RM_1.3.sz.mell.'!G58</f>
        <v>0</v>
      </c>
      <c r="H58" s="395">
        <f>'RM_1.3.sz.mell.'!H58</f>
        <v>0</v>
      </c>
      <c r="I58" s="395">
        <f>'RM_1.3.sz.mell.'!I58</f>
        <v>0</v>
      </c>
      <c r="J58" s="395">
        <f>'RM_1.3.sz.mell.'!J58</f>
        <v>0</v>
      </c>
      <c r="K58" s="263">
        <f>SUM(K59:K61)</f>
        <v>0</v>
      </c>
    </row>
    <row r="59" spans="1:11" s="1217" customFormat="1" ht="12" customHeight="1" x14ac:dyDescent="0.25">
      <c r="A59" s="1194" t="s">
        <v>95</v>
      </c>
      <c r="B59" s="1195" t="s">
        <v>296</v>
      </c>
      <c r="C59" s="680">
        <f>'RM_1.3.sz.mell.'!C59</f>
        <v>0</v>
      </c>
      <c r="D59" s="680">
        <f>'RM_1.3.sz.mell.'!D59</f>
        <v>0</v>
      </c>
      <c r="E59" s="680">
        <f>'RM_1.3.sz.mell.'!E59</f>
        <v>0</v>
      </c>
      <c r="F59" s="680">
        <f>'RM_1.3.sz.mell.'!F59</f>
        <v>0</v>
      </c>
      <c r="G59" s="680">
        <f>'RM_1.3.sz.mell.'!G59</f>
        <v>0</v>
      </c>
      <c r="H59" s="680">
        <f>'RM_1.3.sz.mell.'!H59</f>
        <v>0</v>
      </c>
      <c r="I59" s="680">
        <f>'RM_1.3.sz.mell.'!I59</f>
        <v>0</v>
      </c>
      <c r="J59" s="680">
        <f>'RM_1.3.sz.mell.'!J59</f>
        <v>0</v>
      </c>
      <c r="K59" s="681">
        <f>C59+J59</f>
        <v>0</v>
      </c>
    </row>
    <row r="60" spans="1:11" s="1217" customFormat="1" ht="12" customHeight="1" x14ac:dyDescent="0.25">
      <c r="A60" s="1196" t="s">
        <v>96</v>
      </c>
      <c r="B60" s="1197" t="s">
        <v>425</v>
      </c>
      <c r="C60" s="680">
        <f>'RM_1.3.sz.mell.'!C60</f>
        <v>0</v>
      </c>
      <c r="D60" s="680">
        <f>'RM_1.3.sz.mell.'!D60</f>
        <v>0</v>
      </c>
      <c r="E60" s="680">
        <f>'RM_1.3.sz.mell.'!E60</f>
        <v>0</v>
      </c>
      <c r="F60" s="680">
        <f>'RM_1.3.sz.mell.'!F60</f>
        <v>0</v>
      </c>
      <c r="G60" s="680">
        <f>'RM_1.3.sz.mell.'!G60</f>
        <v>0</v>
      </c>
      <c r="H60" s="680">
        <f>'RM_1.3.sz.mell.'!H60</f>
        <v>0</v>
      </c>
      <c r="I60" s="680">
        <f>'RM_1.3.sz.mell.'!I60</f>
        <v>0</v>
      </c>
      <c r="J60" s="680">
        <f>'RM_1.3.sz.mell.'!J60</f>
        <v>0</v>
      </c>
      <c r="K60" s="681">
        <f>C60+J60</f>
        <v>0</v>
      </c>
    </row>
    <row r="61" spans="1:11" s="1217" customFormat="1" ht="12" customHeight="1" x14ac:dyDescent="0.25">
      <c r="A61" s="1196" t="s">
        <v>299</v>
      </c>
      <c r="B61" s="1197" t="s">
        <v>297</v>
      </c>
      <c r="C61" s="680">
        <f>'RM_1.3.sz.mell.'!C61</f>
        <v>0</v>
      </c>
      <c r="D61" s="680">
        <f>'RM_1.3.sz.mell.'!D61</f>
        <v>0</v>
      </c>
      <c r="E61" s="680">
        <f>'RM_1.3.sz.mell.'!E61</f>
        <v>0</v>
      </c>
      <c r="F61" s="680">
        <f>'RM_1.3.sz.mell.'!F61</f>
        <v>0</v>
      </c>
      <c r="G61" s="680">
        <f>'RM_1.3.sz.mell.'!G61</f>
        <v>0</v>
      </c>
      <c r="H61" s="680">
        <f>'RM_1.3.sz.mell.'!H61</f>
        <v>0</v>
      </c>
      <c r="I61" s="680">
        <f>'RM_1.3.sz.mell.'!I61</f>
        <v>0</v>
      </c>
      <c r="J61" s="680">
        <f>'RM_1.3.sz.mell.'!J61</f>
        <v>0</v>
      </c>
      <c r="K61" s="681">
        <f>C61+J61</f>
        <v>0</v>
      </c>
    </row>
    <row r="62" spans="1:11" s="1217" customFormat="1" ht="12" customHeight="1" thickBot="1" x14ac:dyDescent="0.3">
      <c r="A62" s="1199" t="s">
        <v>300</v>
      </c>
      <c r="B62" s="1200" t="s">
        <v>298</v>
      </c>
      <c r="C62" s="680">
        <f>'RM_1.3.sz.mell.'!C62</f>
        <v>0</v>
      </c>
      <c r="D62" s="680">
        <f>'RM_1.3.sz.mell.'!D62</f>
        <v>0</v>
      </c>
      <c r="E62" s="680">
        <f>'RM_1.3.sz.mell.'!E62</f>
        <v>0</v>
      </c>
      <c r="F62" s="680">
        <f>'RM_1.3.sz.mell.'!F62</f>
        <v>0</v>
      </c>
      <c r="G62" s="680">
        <f>'RM_1.3.sz.mell.'!G62</f>
        <v>0</v>
      </c>
      <c r="H62" s="680">
        <f>'RM_1.3.sz.mell.'!H62</f>
        <v>0</v>
      </c>
      <c r="I62" s="680">
        <f>'RM_1.3.sz.mell.'!I62</f>
        <v>0</v>
      </c>
      <c r="J62" s="680">
        <f>'RM_1.3.sz.mell.'!J62</f>
        <v>0</v>
      </c>
      <c r="K62" s="681">
        <f>C62+J62</f>
        <v>0</v>
      </c>
    </row>
    <row r="63" spans="1:11" s="1217" customFormat="1" ht="12" customHeight="1" thickBot="1" x14ac:dyDescent="0.3">
      <c r="A63" s="1192" t="s">
        <v>25</v>
      </c>
      <c r="B63" s="1201" t="s">
        <v>301</v>
      </c>
      <c r="C63" s="395">
        <f>'RM_1.3.sz.mell.'!C63</f>
        <v>0</v>
      </c>
      <c r="D63" s="395">
        <f>'RM_1.3.sz.mell.'!D63</f>
        <v>0</v>
      </c>
      <c r="E63" s="395">
        <f>'RM_1.3.sz.mell.'!E63</f>
        <v>0</v>
      </c>
      <c r="F63" s="395">
        <f>'RM_1.3.sz.mell.'!F63</f>
        <v>0</v>
      </c>
      <c r="G63" s="395">
        <f>'RM_1.3.sz.mell.'!G63</f>
        <v>0</v>
      </c>
      <c r="H63" s="395">
        <f>'RM_1.3.sz.mell.'!H63</f>
        <v>0</v>
      </c>
      <c r="I63" s="395">
        <f>'RM_1.3.sz.mell.'!I63</f>
        <v>0</v>
      </c>
      <c r="J63" s="395">
        <f>'RM_1.3.sz.mell.'!J63</f>
        <v>0</v>
      </c>
      <c r="K63" s="263">
        <f>SUM(K64:K66)</f>
        <v>0</v>
      </c>
    </row>
    <row r="64" spans="1:11" s="1217" customFormat="1" ht="12" customHeight="1" x14ac:dyDescent="0.25">
      <c r="A64" s="1194" t="s">
        <v>180</v>
      </c>
      <c r="B64" s="1195" t="s">
        <v>303</v>
      </c>
      <c r="C64" s="691">
        <f>'RM_1.3.sz.mell.'!C64</f>
        <v>0</v>
      </c>
      <c r="D64" s="691">
        <f>'RM_1.3.sz.mell.'!D64</f>
        <v>0</v>
      </c>
      <c r="E64" s="691">
        <f>'RM_1.3.sz.mell.'!E64</f>
        <v>0</v>
      </c>
      <c r="F64" s="691">
        <f>'RM_1.3.sz.mell.'!F64</f>
        <v>0</v>
      </c>
      <c r="G64" s="691">
        <f>'RM_1.3.sz.mell.'!G64</f>
        <v>0</v>
      </c>
      <c r="H64" s="691">
        <f>'RM_1.3.sz.mell.'!H64</f>
        <v>0</v>
      </c>
      <c r="I64" s="691">
        <f>'RM_1.3.sz.mell.'!I64</f>
        <v>0</v>
      </c>
      <c r="J64" s="691">
        <f>'RM_1.3.sz.mell.'!J64</f>
        <v>0</v>
      </c>
      <c r="K64" s="692">
        <f>C64+J64</f>
        <v>0</v>
      </c>
    </row>
    <row r="65" spans="1:11" s="1217" customFormat="1" ht="12" customHeight="1" x14ac:dyDescent="0.25">
      <c r="A65" s="1196" t="s">
        <v>181</v>
      </c>
      <c r="B65" s="1197" t="s">
        <v>426</v>
      </c>
      <c r="C65" s="691">
        <f>'RM_1.3.sz.mell.'!C65</f>
        <v>0</v>
      </c>
      <c r="D65" s="691">
        <f>'RM_1.3.sz.mell.'!D65</f>
        <v>0</v>
      </c>
      <c r="E65" s="691">
        <f>'RM_1.3.sz.mell.'!E65</f>
        <v>0</v>
      </c>
      <c r="F65" s="691">
        <f>'RM_1.3.sz.mell.'!F65</f>
        <v>0</v>
      </c>
      <c r="G65" s="691">
        <f>'RM_1.3.sz.mell.'!G65</f>
        <v>0</v>
      </c>
      <c r="H65" s="691">
        <f>'RM_1.3.sz.mell.'!H65</f>
        <v>0</v>
      </c>
      <c r="I65" s="691">
        <f>'RM_1.3.sz.mell.'!I65</f>
        <v>0</v>
      </c>
      <c r="J65" s="691">
        <f>'RM_1.3.sz.mell.'!J65</f>
        <v>0</v>
      </c>
      <c r="K65" s="692">
        <f>C65+J65</f>
        <v>0</v>
      </c>
    </row>
    <row r="66" spans="1:11" s="1217" customFormat="1" ht="12" customHeight="1" x14ac:dyDescent="0.25">
      <c r="A66" s="1196" t="s">
        <v>230</v>
      </c>
      <c r="B66" s="1197" t="s">
        <v>304</v>
      </c>
      <c r="C66" s="691">
        <f>'RM_1.3.sz.mell.'!C66</f>
        <v>0</v>
      </c>
      <c r="D66" s="691">
        <f>'RM_1.3.sz.mell.'!D66</f>
        <v>0</v>
      </c>
      <c r="E66" s="691">
        <f>'RM_1.3.sz.mell.'!E66</f>
        <v>0</v>
      </c>
      <c r="F66" s="691">
        <f>'RM_1.3.sz.mell.'!F66</f>
        <v>0</v>
      </c>
      <c r="G66" s="691">
        <f>'RM_1.3.sz.mell.'!G66</f>
        <v>0</v>
      </c>
      <c r="H66" s="691">
        <f>'RM_1.3.sz.mell.'!H66</f>
        <v>0</v>
      </c>
      <c r="I66" s="691">
        <f>'RM_1.3.sz.mell.'!I66</f>
        <v>0</v>
      </c>
      <c r="J66" s="691">
        <f>'RM_1.3.sz.mell.'!J66</f>
        <v>0</v>
      </c>
      <c r="K66" s="692">
        <f>C66+J66</f>
        <v>0</v>
      </c>
    </row>
    <row r="67" spans="1:11" s="1217" customFormat="1" ht="12" customHeight="1" thickBot="1" x14ac:dyDescent="0.3">
      <c r="A67" s="1199" t="s">
        <v>302</v>
      </c>
      <c r="B67" s="1200" t="s">
        <v>305</v>
      </c>
      <c r="C67" s="691">
        <f>'RM_1.3.sz.mell.'!C67</f>
        <v>0</v>
      </c>
      <c r="D67" s="691">
        <f>'RM_1.3.sz.mell.'!D67</f>
        <v>0</v>
      </c>
      <c r="E67" s="691">
        <f>'RM_1.3.sz.mell.'!E67</f>
        <v>0</v>
      </c>
      <c r="F67" s="691">
        <f>'RM_1.3.sz.mell.'!F67</f>
        <v>0</v>
      </c>
      <c r="G67" s="691">
        <f>'RM_1.3.sz.mell.'!G67</f>
        <v>0</v>
      </c>
      <c r="H67" s="691">
        <f>'RM_1.3.sz.mell.'!H67</f>
        <v>0</v>
      </c>
      <c r="I67" s="691">
        <f>'RM_1.3.sz.mell.'!I67</f>
        <v>0</v>
      </c>
      <c r="J67" s="691">
        <f>'RM_1.3.sz.mell.'!J67</f>
        <v>0</v>
      </c>
      <c r="K67" s="692">
        <f>C67+J67</f>
        <v>0</v>
      </c>
    </row>
    <row r="68" spans="1:11" s="1217" customFormat="1" ht="12" customHeight="1" thickBot="1" x14ac:dyDescent="0.3">
      <c r="A68" s="1205" t="s">
        <v>475</v>
      </c>
      <c r="B68" s="1193" t="s">
        <v>306</v>
      </c>
      <c r="C68" s="402">
        <f>'RM_1.3.sz.mell.'!C68</f>
        <v>0</v>
      </c>
      <c r="D68" s="402">
        <f>'RM_1.3.sz.mell.'!D68</f>
        <v>0</v>
      </c>
      <c r="E68" s="402">
        <f>'RM_1.3.sz.mell.'!E68</f>
        <v>0</v>
      </c>
      <c r="F68" s="402">
        <f>'RM_1.3.sz.mell.'!F68</f>
        <v>0</v>
      </c>
      <c r="G68" s="402">
        <f>'RM_1.3.sz.mell.'!G68</f>
        <v>0</v>
      </c>
      <c r="H68" s="402">
        <f>'RM_1.3.sz.mell.'!H68</f>
        <v>0</v>
      </c>
      <c r="I68" s="402">
        <f>'RM_1.3.sz.mell.'!I68</f>
        <v>0</v>
      </c>
      <c r="J68" s="402">
        <f>'RM_1.3.sz.mell.'!J68</f>
        <v>0</v>
      </c>
      <c r="K68" s="444">
        <f>+K11+K18+K25+K32+K40+K52+K58+K63</f>
        <v>0</v>
      </c>
    </row>
    <row r="69" spans="1:11" s="1217" customFormat="1" ht="12" customHeight="1" thickBot="1" x14ac:dyDescent="0.3">
      <c r="A69" s="1206" t="s">
        <v>307</v>
      </c>
      <c r="B69" s="1201" t="s">
        <v>308</v>
      </c>
      <c r="C69" s="395">
        <f>'RM_1.3.sz.mell.'!C69</f>
        <v>0</v>
      </c>
      <c r="D69" s="395">
        <f>'RM_1.3.sz.mell.'!D69</f>
        <v>0</v>
      </c>
      <c r="E69" s="395">
        <f>'RM_1.3.sz.mell.'!E69</f>
        <v>0</v>
      </c>
      <c r="F69" s="395">
        <f>'RM_1.3.sz.mell.'!F69</f>
        <v>0</v>
      </c>
      <c r="G69" s="395">
        <f>'RM_1.3.sz.mell.'!G69</f>
        <v>0</v>
      </c>
      <c r="H69" s="395">
        <f>'RM_1.3.sz.mell.'!H69</f>
        <v>0</v>
      </c>
      <c r="I69" s="395">
        <f>'RM_1.3.sz.mell.'!I69</f>
        <v>0</v>
      </c>
      <c r="J69" s="395">
        <f>'RM_1.3.sz.mell.'!J69</f>
        <v>0</v>
      </c>
      <c r="K69" s="263">
        <f>SUM(K70:K72)</f>
        <v>0</v>
      </c>
    </row>
    <row r="70" spans="1:11" s="1217" customFormat="1" ht="12" customHeight="1" x14ac:dyDescent="0.25">
      <c r="A70" s="1194" t="s">
        <v>336</v>
      </c>
      <c r="B70" s="1195" t="s">
        <v>309</v>
      </c>
      <c r="C70" s="691">
        <f>'RM_1.3.sz.mell.'!C70</f>
        <v>0</v>
      </c>
      <c r="D70" s="691">
        <f>'RM_1.3.sz.mell.'!D70</f>
        <v>0</v>
      </c>
      <c r="E70" s="691">
        <f>'RM_1.3.sz.mell.'!E70</f>
        <v>0</v>
      </c>
      <c r="F70" s="691">
        <f>'RM_1.3.sz.mell.'!F70</f>
        <v>0</v>
      </c>
      <c r="G70" s="691">
        <f>'RM_1.3.sz.mell.'!G70</f>
        <v>0</v>
      </c>
      <c r="H70" s="691">
        <f>'RM_1.3.sz.mell.'!H70</f>
        <v>0</v>
      </c>
      <c r="I70" s="691">
        <f>'RM_1.3.sz.mell.'!I70</f>
        <v>0</v>
      </c>
      <c r="J70" s="691">
        <f>'RM_1.3.sz.mell.'!J70</f>
        <v>0</v>
      </c>
      <c r="K70" s="692">
        <f>C70+J70</f>
        <v>0</v>
      </c>
    </row>
    <row r="71" spans="1:11" s="1217" customFormat="1" ht="12" customHeight="1" x14ac:dyDescent="0.25">
      <c r="A71" s="1196" t="s">
        <v>345</v>
      </c>
      <c r="B71" s="1197" t="s">
        <v>310</v>
      </c>
      <c r="C71" s="691">
        <f>'RM_1.3.sz.mell.'!C71</f>
        <v>0</v>
      </c>
      <c r="D71" s="691">
        <f>'RM_1.3.sz.mell.'!D71</f>
        <v>0</v>
      </c>
      <c r="E71" s="691">
        <f>'RM_1.3.sz.mell.'!E71</f>
        <v>0</v>
      </c>
      <c r="F71" s="691">
        <f>'RM_1.3.sz.mell.'!F71</f>
        <v>0</v>
      </c>
      <c r="G71" s="691">
        <f>'RM_1.3.sz.mell.'!G71</f>
        <v>0</v>
      </c>
      <c r="H71" s="691">
        <f>'RM_1.3.sz.mell.'!H71</f>
        <v>0</v>
      </c>
      <c r="I71" s="691">
        <f>'RM_1.3.sz.mell.'!I71</f>
        <v>0</v>
      </c>
      <c r="J71" s="691">
        <f>'RM_1.3.sz.mell.'!J71</f>
        <v>0</v>
      </c>
      <c r="K71" s="692">
        <f>C71+J71</f>
        <v>0</v>
      </c>
    </row>
    <row r="72" spans="1:11" s="1217" customFormat="1" ht="12" customHeight="1" thickBot="1" x14ac:dyDescent="0.3">
      <c r="A72" s="1203" t="s">
        <v>346</v>
      </c>
      <c r="B72" s="1207" t="s">
        <v>460</v>
      </c>
      <c r="C72" s="688">
        <f>'RM_1.3.sz.mell.'!C72</f>
        <v>0</v>
      </c>
      <c r="D72" s="688">
        <f>'RM_1.3.sz.mell.'!D72</f>
        <v>0</v>
      </c>
      <c r="E72" s="688">
        <f>'RM_1.3.sz.mell.'!E72</f>
        <v>0</v>
      </c>
      <c r="F72" s="688">
        <f>'RM_1.3.sz.mell.'!F72</f>
        <v>0</v>
      </c>
      <c r="G72" s="688">
        <f>'RM_1.3.sz.mell.'!G72</f>
        <v>0</v>
      </c>
      <c r="H72" s="688">
        <f>'RM_1.3.sz.mell.'!H72</f>
        <v>0</v>
      </c>
      <c r="I72" s="688">
        <f>'RM_1.3.sz.mell.'!I72</f>
        <v>0</v>
      </c>
      <c r="J72" s="688">
        <f>'RM_1.3.sz.mell.'!J72</f>
        <v>0</v>
      </c>
      <c r="K72" s="694">
        <f>C72+J72</f>
        <v>0</v>
      </c>
    </row>
    <row r="73" spans="1:11" s="1217" customFormat="1" ht="12" customHeight="1" thickBot="1" x14ac:dyDescent="0.3">
      <c r="A73" s="1206" t="s">
        <v>312</v>
      </c>
      <c r="B73" s="1201" t="s">
        <v>313</v>
      </c>
      <c r="C73" s="395">
        <f>'RM_1.3.sz.mell.'!C73</f>
        <v>0</v>
      </c>
      <c r="D73" s="395">
        <f>'RM_1.3.sz.mell.'!D73</f>
        <v>0</v>
      </c>
      <c r="E73" s="395">
        <f>'RM_1.3.sz.mell.'!E73</f>
        <v>0</v>
      </c>
      <c r="F73" s="395">
        <f>'RM_1.3.sz.mell.'!F73</f>
        <v>0</v>
      </c>
      <c r="G73" s="395">
        <f>'RM_1.3.sz.mell.'!G73</f>
        <v>0</v>
      </c>
      <c r="H73" s="395">
        <f>'RM_1.3.sz.mell.'!H73</f>
        <v>0</v>
      </c>
      <c r="I73" s="395">
        <f>'RM_1.3.sz.mell.'!I73</f>
        <v>0</v>
      </c>
      <c r="J73" s="395">
        <f>'RM_1.3.sz.mell.'!J73</f>
        <v>0</v>
      </c>
      <c r="K73" s="263">
        <f>SUM(K74:K77)</f>
        <v>0</v>
      </c>
    </row>
    <row r="74" spans="1:11" s="1217" customFormat="1" ht="12" customHeight="1" x14ac:dyDescent="0.25">
      <c r="A74" s="1194" t="s">
        <v>148</v>
      </c>
      <c r="B74" s="1208" t="s">
        <v>314</v>
      </c>
      <c r="C74" s="691">
        <f>'RM_1.3.sz.mell.'!C74</f>
        <v>0</v>
      </c>
      <c r="D74" s="691">
        <f>'RM_1.3.sz.mell.'!D74</f>
        <v>0</v>
      </c>
      <c r="E74" s="691">
        <f>'RM_1.3.sz.mell.'!E74</f>
        <v>0</v>
      </c>
      <c r="F74" s="691">
        <f>'RM_1.3.sz.mell.'!F74</f>
        <v>0</v>
      </c>
      <c r="G74" s="691">
        <f>'RM_1.3.sz.mell.'!G74</f>
        <v>0</v>
      </c>
      <c r="H74" s="691">
        <f>'RM_1.3.sz.mell.'!H74</f>
        <v>0</v>
      </c>
      <c r="I74" s="691">
        <f>'RM_1.3.sz.mell.'!I74</f>
        <v>0</v>
      </c>
      <c r="J74" s="691">
        <f>'RM_1.3.sz.mell.'!J74</f>
        <v>0</v>
      </c>
      <c r="K74" s="692">
        <f>C74+J74</f>
        <v>0</v>
      </c>
    </row>
    <row r="75" spans="1:11" s="1217" customFormat="1" ht="12" customHeight="1" x14ac:dyDescent="0.25">
      <c r="A75" s="1196" t="s">
        <v>149</v>
      </c>
      <c r="B75" s="1208" t="s">
        <v>570</v>
      </c>
      <c r="C75" s="691">
        <f>'RM_1.3.sz.mell.'!C75</f>
        <v>0</v>
      </c>
      <c r="D75" s="691">
        <f>'RM_1.3.sz.mell.'!D75</f>
        <v>0</v>
      </c>
      <c r="E75" s="691">
        <f>'RM_1.3.sz.mell.'!E75</f>
        <v>0</v>
      </c>
      <c r="F75" s="691">
        <f>'RM_1.3.sz.mell.'!F75</f>
        <v>0</v>
      </c>
      <c r="G75" s="691">
        <f>'RM_1.3.sz.mell.'!G75</f>
        <v>0</v>
      </c>
      <c r="H75" s="691">
        <f>'RM_1.3.sz.mell.'!H75</f>
        <v>0</v>
      </c>
      <c r="I75" s="691">
        <f>'RM_1.3.sz.mell.'!I75</f>
        <v>0</v>
      </c>
      <c r="J75" s="691">
        <f>'RM_1.3.sz.mell.'!J75</f>
        <v>0</v>
      </c>
      <c r="K75" s="692">
        <f>C75+J75</f>
        <v>0</v>
      </c>
    </row>
    <row r="76" spans="1:11" s="1217" customFormat="1" ht="12" customHeight="1" x14ac:dyDescent="0.25">
      <c r="A76" s="1196" t="s">
        <v>337</v>
      </c>
      <c r="B76" s="1208" t="s">
        <v>315</v>
      </c>
      <c r="C76" s="691">
        <f>'RM_1.3.sz.mell.'!C76</f>
        <v>0</v>
      </c>
      <c r="D76" s="691">
        <f>'RM_1.3.sz.mell.'!D76</f>
        <v>0</v>
      </c>
      <c r="E76" s="691">
        <f>'RM_1.3.sz.mell.'!E76</f>
        <v>0</v>
      </c>
      <c r="F76" s="691">
        <f>'RM_1.3.sz.mell.'!F76</f>
        <v>0</v>
      </c>
      <c r="G76" s="691">
        <f>'RM_1.3.sz.mell.'!G76</f>
        <v>0</v>
      </c>
      <c r="H76" s="691">
        <f>'RM_1.3.sz.mell.'!H76</f>
        <v>0</v>
      </c>
      <c r="I76" s="691">
        <f>'RM_1.3.sz.mell.'!I76</f>
        <v>0</v>
      </c>
      <c r="J76" s="691">
        <f>'RM_1.3.sz.mell.'!J76</f>
        <v>0</v>
      </c>
      <c r="K76" s="692">
        <f>C76+J76</f>
        <v>0</v>
      </c>
    </row>
    <row r="77" spans="1:11" s="1217" customFormat="1" ht="12" customHeight="1" thickBot="1" x14ac:dyDescent="0.3">
      <c r="A77" s="1199" t="s">
        <v>338</v>
      </c>
      <c r="B77" s="1209" t="s">
        <v>571</v>
      </c>
      <c r="C77" s="691">
        <f>'RM_1.3.sz.mell.'!C77</f>
        <v>0</v>
      </c>
      <c r="D77" s="691">
        <f>'RM_1.3.sz.mell.'!D77</f>
        <v>0</v>
      </c>
      <c r="E77" s="691">
        <f>'RM_1.3.sz.mell.'!E77</f>
        <v>0</v>
      </c>
      <c r="F77" s="691">
        <f>'RM_1.3.sz.mell.'!F77</f>
        <v>0</v>
      </c>
      <c r="G77" s="691">
        <f>'RM_1.3.sz.mell.'!G77</f>
        <v>0</v>
      </c>
      <c r="H77" s="691">
        <f>'RM_1.3.sz.mell.'!H77</f>
        <v>0</v>
      </c>
      <c r="I77" s="691">
        <f>'RM_1.3.sz.mell.'!I77</f>
        <v>0</v>
      </c>
      <c r="J77" s="691">
        <f>'RM_1.3.sz.mell.'!J77</f>
        <v>0</v>
      </c>
      <c r="K77" s="692">
        <f>C77+J77</f>
        <v>0</v>
      </c>
    </row>
    <row r="78" spans="1:11" s="1217" customFormat="1" ht="12" customHeight="1" thickBot="1" x14ac:dyDescent="0.3">
      <c r="A78" s="1206" t="s">
        <v>316</v>
      </c>
      <c r="B78" s="1201" t="s">
        <v>317</v>
      </c>
      <c r="C78" s="395">
        <f>'RM_1.3.sz.mell.'!C78</f>
        <v>0</v>
      </c>
      <c r="D78" s="395">
        <f>'RM_1.3.sz.mell.'!D78</f>
        <v>0</v>
      </c>
      <c r="E78" s="395">
        <f>'RM_1.3.sz.mell.'!E78</f>
        <v>0</v>
      </c>
      <c r="F78" s="395">
        <f>'RM_1.3.sz.mell.'!F78</f>
        <v>0</v>
      </c>
      <c r="G78" s="395">
        <f>'RM_1.3.sz.mell.'!G78</f>
        <v>0</v>
      </c>
      <c r="H78" s="395">
        <f>'RM_1.3.sz.mell.'!H78</f>
        <v>0</v>
      </c>
      <c r="I78" s="395">
        <f>'RM_1.3.sz.mell.'!I78</f>
        <v>0</v>
      </c>
      <c r="J78" s="395">
        <f>'RM_1.3.sz.mell.'!J78</f>
        <v>0</v>
      </c>
      <c r="K78" s="263">
        <f>SUM(K79:K80)</f>
        <v>0</v>
      </c>
    </row>
    <row r="79" spans="1:11" s="1217" customFormat="1" ht="12" customHeight="1" x14ac:dyDescent="0.25">
      <c r="A79" s="1194" t="s">
        <v>339</v>
      </c>
      <c r="B79" s="1195" t="s">
        <v>318</v>
      </c>
      <c r="C79" s="691">
        <f>'RM_1.3.sz.mell.'!C79</f>
        <v>0</v>
      </c>
      <c r="D79" s="691">
        <f>'RM_1.3.sz.mell.'!D79</f>
        <v>0</v>
      </c>
      <c r="E79" s="691">
        <f>'RM_1.3.sz.mell.'!E79</f>
        <v>0</v>
      </c>
      <c r="F79" s="691">
        <f>'RM_1.3.sz.mell.'!F79</f>
        <v>0</v>
      </c>
      <c r="G79" s="691">
        <f>'RM_1.3.sz.mell.'!G79</f>
        <v>0</v>
      </c>
      <c r="H79" s="691">
        <f>'RM_1.3.sz.mell.'!H79</f>
        <v>0</v>
      </c>
      <c r="I79" s="691">
        <f>'RM_1.3.sz.mell.'!I79</f>
        <v>0</v>
      </c>
      <c r="J79" s="691">
        <f>'RM_1.3.sz.mell.'!J79</f>
        <v>0</v>
      </c>
      <c r="K79" s="692">
        <f>C79+J79</f>
        <v>0</v>
      </c>
    </row>
    <row r="80" spans="1:11" s="1217" customFormat="1" ht="12" customHeight="1" thickBot="1" x14ac:dyDescent="0.3">
      <c r="A80" s="1199" t="s">
        <v>340</v>
      </c>
      <c r="B80" s="1200" t="s">
        <v>319</v>
      </c>
      <c r="C80" s="691">
        <f>'RM_1.3.sz.mell.'!C80</f>
        <v>0</v>
      </c>
      <c r="D80" s="691">
        <f>'RM_1.3.sz.mell.'!D80</f>
        <v>0</v>
      </c>
      <c r="E80" s="691">
        <f>'RM_1.3.sz.mell.'!E80</f>
        <v>0</v>
      </c>
      <c r="F80" s="691">
        <f>'RM_1.3.sz.mell.'!F80</f>
        <v>0</v>
      </c>
      <c r="G80" s="691">
        <f>'RM_1.3.sz.mell.'!G80</f>
        <v>0</v>
      </c>
      <c r="H80" s="691">
        <f>'RM_1.3.sz.mell.'!H80</f>
        <v>0</v>
      </c>
      <c r="I80" s="691">
        <f>'RM_1.3.sz.mell.'!I80</f>
        <v>0</v>
      </c>
      <c r="J80" s="691">
        <f>'RM_1.3.sz.mell.'!J80</f>
        <v>0</v>
      </c>
      <c r="K80" s="692">
        <f>C80+J80</f>
        <v>0</v>
      </c>
    </row>
    <row r="81" spans="1:11" s="1217" customFormat="1" ht="12" customHeight="1" thickBot="1" x14ac:dyDescent="0.3">
      <c r="A81" s="1206" t="s">
        <v>320</v>
      </c>
      <c r="B81" s="1201" t="s">
        <v>321</v>
      </c>
      <c r="C81" s="395">
        <f>'RM_1.3.sz.mell.'!C81</f>
        <v>0</v>
      </c>
      <c r="D81" s="395">
        <f>'RM_1.3.sz.mell.'!D81</f>
        <v>0</v>
      </c>
      <c r="E81" s="395">
        <f>'RM_1.3.sz.mell.'!E81</f>
        <v>0</v>
      </c>
      <c r="F81" s="395">
        <f>'RM_1.3.sz.mell.'!F81</f>
        <v>0</v>
      </c>
      <c r="G81" s="395">
        <f>'RM_1.3.sz.mell.'!G81</f>
        <v>0</v>
      </c>
      <c r="H81" s="395">
        <f>'RM_1.3.sz.mell.'!H81</f>
        <v>0</v>
      </c>
      <c r="I81" s="395">
        <f>'RM_1.3.sz.mell.'!I81</f>
        <v>0</v>
      </c>
      <c r="J81" s="395">
        <f>'RM_1.3.sz.mell.'!J81</f>
        <v>0</v>
      </c>
      <c r="K81" s="263">
        <f>SUM(K82:K84)</f>
        <v>0</v>
      </c>
    </row>
    <row r="82" spans="1:11" s="1217" customFormat="1" ht="12" customHeight="1" x14ac:dyDescent="0.25">
      <c r="A82" s="1194" t="s">
        <v>341</v>
      </c>
      <c r="B82" s="1195" t="s">
        <v>322</v>
      </c>
      <c r="C82" s="691">
        <f>'RM_1.3.sz.mell.'!C82</f>
        <v>0</v>
      </c>
      <c r="D82" s="691">
        <f>'RM_1.3.sz.mell.'!D82</f>
        <v>0</v>
      </c>
      <c r="E82" s="691">
        <f>'RM_1.3.sz.mell.'!E82</f>
        <v>0</v>
      </c>
      <c r="F82" s="691">
        <f>'RM_1.3.sz.mell.'!F82</f>
        <v>0</v>
      </c>
      <c r="G82" s="691">
        <f>'RM_1.3.sz.mell.'!G82</f>
        <v>0</v>
      </c>
      <c r="H82" s="691">
        <f>'RM_1.3.sz.mell.'!H82</f>
        <v>0</v>
      </c>
      <c r="I82" s="691">
        <f>'RM_1.3.sz.mell.'!I82</f>
        <v>0</v>
      </c>
      <c r="J82" s="691">
        <f>'RM_1.3.sz.mell.'!J82</f>
        <v>0</v>
      </c>
      <c r="K82" s="692">
        <f>C82+J82</f>
        <v>0</v>
      </c>
    </row>
    <row r="83" spans="1:11" s="1217" customFormat="1" ht="12" customHeight="1" x14ac:dyDescent="0.25">
      <c r="A83" s="1196" t="s">
        <v>342</v>
      </c>
      <c r="B83" s="1197" t="s">
        <v>323</v>
      </c>
      <c r="C83" s="691">
        <f>'RM_1.3.sz.mell.'!C83</f>
        <v>0</v>
      </c>
      <c r="D83" s="691">
        <f>'RM_1.3.sz.mell.'!D83</f>
        <v>0</v>
      </c>
      <c r="E83" s="691">
        <f>'RM_1.3.sz.mell.'!E83</f>
        <v>0</v>
      </c>
      <c r="F83" s="691">
        <f>'RM_1.3.sz.mell.'!F83</f>
        <v>0</v>
      </c>
      <c r="G83" s="691">
        <f>'RM_1.3.sz.mell.'!G83</f>
        <v>0</v>
      </c>
      <c r="H83" s="691">
        <f>'RM_1.3.sz.mell.'!H83</f>
        <v>0</v>
      </c>
      <c r="I83" s="691">
        <f>'RM_1.3.sz.mell.'!I83</f>
        <v>0</v>
      </c>
      <c r="J83" s="691">
        <f>'RM_1.3.sz.mell.'!J83</f>
        <v>0</v>
      </c>
      <c r="K83" s="692">
        <f>C83+J83</f>
        <v>0</v>
      </c>
    </row>
    <row r="84" spans="1:11" s="1217" customFormat="1" ht="12" customHeight="1" thickBot="1" x14ac:dyDescent="0.3">
      <c r="A84" s="1199" t="s">
        <v>343</v>
      </c>
      <c r="B84" s="1200" t="s">
        <v>738</v>
      </c>
      <c r="C84" s="691">
        <f>'RM_1.3.sz.mell.'!C84</f>
        <v>0</v>
      </c>
      <c r="D84" s="691">
        <f>'RM_1.3.sz.mell.'!D84</f>
        <v>0</v>
      </c>
      <c r="E84" s="691">
        <f>'RM_1.3.sz.mell.'!E84</f>
        <v>0</v>
      </c>
      <c r="F84" s="691">
        <f>'RM_1.3.sz.mell.'!F84</f>
        <v>0</v>
      </c>
      <c r="G84" s="691">
        <f>'RM_1.3.sz.mell.'!G84</f>
        <v>0</v>
      </c>
      <c r="H84" s="691">
        <f>'RM_1.3.sz.mell.'!H84</f>
        <v>0</v>
      </c>
      <c r="I84" s="691">
        <f>'RM_1.3.sz.mell.'!I84</f>
        <v>0</v>
      </c>
      <c r="J84" s="691">
        <f>'RM_1.3.sz.mell.'!J84</f>
        <v>0</v>
      </c>
      <c r="K84" s="692">
        <f>C84+J84</f>
        <v>0</v>
      </c>
    </row>
    <row r="85" spans="1:11" s="1217" customFormat="1" ht="12" customHeight="1" thickBot="1" x14ac:dyDescent="0.3">
      <c r="A85" s="1206" t="s">
        <v>324</v>
      </c>
      <c r="B85" s="1201" t="s">
        <v>344</v>
      </c>
      <c r="C85" s="395">
        <f>'RM_1.3.sz.mell.'!C85</f>
        <v>0</v>
      </c>
      <c r="D85" s="395">
        <f>'RM_1.3.sz.mell.'!D85</f>
        <v>0</v>
      </c>
      <c r="E85" s="395">
        <f>'RM_1.3.sz.mell.'!E85</f>
        <v>0</v>
      </c>
      <c r="F85" s="395">
        <f>'RM_1.3.sz.mell.'!F85</f>
        <v>0</v>
      </c>
      <c r="G85" s="395">
        <f>'RM_1.3.sz.mell.'!G85</f>
        <v>0</v>
      </c>
      <c r="H85" s="395">
        <f>'RM_1.3.sz.mell.'!H85</f>
        <v>0</v>
      </c>
      <c r="I85" s="395">
        <f>'RM_1.3.sz.mell.'!I85</f>
        <v>0</v>
      </c>
      <c r="J85" s="395">
        <f>'RM_1.3.sz.mell.'!J85</f>
        <v>0</v>
      </c>
      <c r="K85" s="263">
        <f>SUM(K86:K89)</f>
        <v>0</v>
      </c>
    </row>
    <row r="86" spans="1:11" s="1217" customFormat="1" ht="12" customHeight="1" x14ac:dyDescent="0.25">
      <c r="A86" s="1210" t="s">
        <v>325</v>
      </c>
      <c r="B86" s="1195" t="s">
        <v>326</v>
      </c>
      <c r="C86" s="691">
        <f>'RM_1.3.sz.mell.'!C86</f>
        <v>0</v>
      </c>
      <c r="D86" s="691">
        <f>'RM_1.3.sz.mell.'!D86</f>
        <v>0</v>
      </c>
      <c r="E86" s="691">
        <f>'RM_1.3.sz.mell.'!E86</f>
        <v>0</v>
      </c>
      <c r="F86" s="691">
        <f>'RM_1.3.sz.mell.'!F86</f>
        <v>0</v>
      </c>
      <c r="G86" s="691">
        <f>'RM_1.3.sz.mell.'!G86</f>
        <v>0</v>
      </c>
      <c r="H86" s="691">
        <f>'RM_1.3.sz.mell.'!H86</f>
        <v>0</v>
      </c>
      <c r="I86" s="691">
        <f>'RM_1.3.sz.mell.'!I86</f>
        <v>0</v>
      </c>
      <c r="J86" s="691">
        <f>'RM_1.3.sz.mell.'!J86</f>
        <v>0</v>
      </c>
      <c r="K86" s="692">
        <f t="shared" ref="K86:K91" si="5">C86+J86</f>
        <v>0</v>
      </c>
    </row>
    <row r="87" spans="1:11" s="1217" customFormat="1" ht="12" customHeight="1" x14ac:dyDescent="0.25">
      <c r="A87" s="1211" t="s">
        <v>327</v>
      </c>
      <c r="B87" s="1197" t="s">
        <v>328</v>
      </c>
      <c r="C87" s="691">
        <f>'RM_1.3.sz.mell.'!C87</f>
        <v>0</v>
      </c>
      <c r="D87" s="691">
        <f>'RM_1.3.sz.mell.'!D87</f>
        <v>0</v>
      </c>
      <c r="E87" s="691">
        <f>'RM_1.3.sz.mell.'!E87</f>
        <v>0</v>
      </c>
      <c r="F87" s="691">
        <f>'RM_1.3.sz.mell.'!F87</f>
        <v>0</v>
      </c>
      <c r="G87" s="691">
        <f>'RM_1.3.sz.mell.'!G87</f>
        <v>0</v>
      </c>
      <c r="H87" s="691">
        <f>'RM_1.3.sz.mell.'!H87</f>
        <v>0</v>
      </c>
      <c r="I87" s="691">
        <f>'RM_1.3.sz.mell.'!I87</f>
        <v>0</v>
      </c>
      <c r="J87" s="691">
        <f>'RM_1.3.sz.mell.'!J87</f>
        <v>0</v>
      </c>
      <c r="K87" s="692">
        <f t="shared" si="5"/>
        <v>0</v>
      </c>
    </row>
    <row r="88" spans="1:11" s="1217" customFormat="1" ht="12" customHeight="1" x14ac:dyDescent="0.25">
      <c r="A88" s="1211" t="s">
        <v>329</v>
      </c>
      <c r="B88" s="1197" t="s">
        <v>330</v>
      </c>
      <c r="C88" s="691">
        <f>'RM_1.3.sz.mell.'!C88</f>
        <v>0</v>
      </c>
      <c r="D88" s="691">
        <f>'RM_1.3.sz.mell.'!D88</f>
        <v>0</v>
      </c>
      <c r="E88" s="691">
        <f>'RM_1.3.sz.mell.'!E88</f>
        <v>0</v>
      </c>
      <c r="F88" s="691">
        <f>'RM_1.3.sz.mell.'!F88</f>
        <v>0</v>
      </c>
      <c r="G88" s="691">
        <f>'RM_1.3.sz.mell.'!G88</f>
        <v>0</v>
      </c>
      <c r="H88" s="691">
        <f>'RM_1.3.sz.mell.'!H88</f>
        <v>0</v>
      </c>
      <c r="I88" s="691">
        <f>'RM_1.3.sz.mell.'!I88</f>
        <v>0</v>
      </c>
      <c r="J88" s="691">
        <f>'RM_1.3.sz.mell.'!J88</f>
        <v>0</v>
      </c>
      <c r="K88" s="692">
        <f t="shared" si="5"/>
        <v>0</v>
      </c>
    </row>
    <row r="89" spans="1:11" s="1217" customFormat="1" ht="12" customHeight="1" thickBot="1" x14ac:dyDescent="0.3">
      <c r="A89" s="1212" t="s">
        <v>331</v>
      </c>
      <c r="B89" s="1200" t="s">
        <v>332</v>
      </c>
      <c r="C89" s="691">
        <f>'RM_1.3.sz.mell.'!C89</f>
        <v>0</v>
      </c>
      <c r="D89" s="691">
        <f>'RM_1.3.sz.mell.'!D89</f>
        <v>0</v>
      </c>
      <c r="E89" s="691">
        <f>'RM_1.3.sz.mell.'!E89</f>
        <v>0</v>
      </c>
      <c r="F89" s="691">
        <f>'RM_1.3.sz.mell.'!F89</f>
        <v>0</v>
      </c>
      <c r="G89" s="691">
        <f>'RM_1.3.sz.mell.'!G89</f>
        <v>0</v>
      </c>
      <c r="H89" s="691">
        <f>'RM_1.3.sz.mell.'!H89</f>
        <v>0</v>
      </c>
      <c r="I89" s="691">
        <f>'RM_1.3.sz.mell.'!I89</f>
        <v>0</v>
      </c>
      <c r="J89" s="691">
        <f>'RM_1.3.sz.mell.'!J89</f>
        <v>0</v>
      </c>
      <c r="K89" s="692">
        <f t="shared" si="5"/>
        <v>0</v>
      </c>
    </row>
    <row r="90" spans="1:11" s="1217" customFormat="1" ht="12" customHeight="1" thickBot="1" x14ac:dyDescent="0.3">
      <c r="A90" s="1206" t="s">
        <v>333</v>
      </c>
      <c r="B90" s="1201" t="s">
        <v>474</v>
      </c>
      <c r="C90" s="395">
        <f>'RM_1.3.sz.mell.'!C90</f>
        <v>0</v>
      </c>
      <c r="D90" s="395">
        <f>'RM_1.3.sz.mell.'!D90</f>
        <v>0</v>
      </c>
      <c r="E90" s="395">
        <f>'RM_1.3.sz.mell.'!E90</f>
        <v>0</v>
      </c>
      <c r="F90" s="395">
        <f>'RM_1.3.sz.mell.'!F90</f>
        <v>0</v>
      </c>
      <c r="G90" s="395">
        <f>'RM_1.3.sz.mell.'!G90</f>
        <v>0</v>
      </c>
      <c r="H90" s="395">
        <f>'RM_1.3.sz.mell.'!H90</f>
        <v>0</v>
      </c>
      <c r="I90" s="395">
        <f>'RM_1.3.sz.mell.'!I90</f>
        <v>0</v>
      </c>
      <c r="J90" s="395">
        <f>'RM_1.3.sz.mell.'!J90</f>
        <v>0</v>
      </c>
      <c r="K90" s="263">
        <f t="shared" si="5"/>
        <v>0</v>
      </c>
    </row>
    <row r="91" spans="1:11" s="1217" customFormat="1" ht="13.5" customHeight="1" thickBot="1" x14ac:dyDescent="0.3">
      <c r="A91" s="1206" t="s">
        <v>335</v>
      </c>
      <c r="B91" s="1201" t="s">
        <v>334</v>
      </c>
      <c r="C91" s="395">
        <f>'RM_1.3.sz.mell.'!C91</f>
        <v>0</v>
      </c>
      <c r="D91" s="395">
        <f>'RM_1.3.sz.mell.'!D91</f>
        <v>0</v>
      </c>
      <c r="E91" s="395">
        <f>'RM_1.3.sz.mell.'!E91</f>
        <v>0</v>
      </c>
      <c r="F91" s="395">
        <f>'RM_1.3.sz.mell.'!F91</f>
        <v>0</v>
      </c>
      <c r="G91" s="395">
        <f>'RM_1.3.sz.mell.'!G91</f>
        <v>0</v>
      </c>
      <c r="H91" s="395">
        <f>'RM_1.3.sz.mell.'!H91</f>
        <v>0</v>
      </c>
      <c r="I91" s="395">
        <f>'RM_1.3.sz.mell.'!I91</f>
        <v>0</v>
      </c>
      <c r="J91" s="395">
        <f>'RM_1.3.sz.mell.'!J91</f>
        <v>0</v>
      </c>
      <c r="K91" s="263">
        <f t="shared" si="5"/>
        <v>0</v>
      </c>
    </row>
    <row r="92" spans="1:11" s="1217" customFormat="1" ht="15.75" customHeight="1" thickBot="1" x14ac:dyDescent="0.3">
      <c r="A92" s="1269" t="s">
        <v>347</v>
      </c>
      <c r="B92" s="1270" t="s">
        <v>477</v>
      </c>
      <c r="C92" s="402">
        <f>'RM_1.3.sz.mell.'!C92</f>
        <v>0</v>
      </c>
      <c r="D92" s="402">
        <f>'RM_1.3.sz.mell.'!D92</f>
        <v>0</v>
      </c>
      <c r="E92" s="402">
        <f>'RM_1.3.sz.mell.'!E92</f>
        <v>0</v>
      </c>
      <c r="F92" s="402">
        <f>'RM_1.3.sz.mell.'!F92</f>
        <v>0</v>
      </c>
      <c r="G92" s="402">
        <f>'RM_1.3.sz.mell.'!G92</f>
        <v>0</v>
      </c>
      <c r="H92" s="402">
        <f>'RM_1.3.sz.mell.'!H92</f>
        <v>0</v>
      </c>
      <c r="I92" s="402">
        <f>'RM_1.3.sz.mell.'!I92</f>
        <v>0</v>
      </c>
      <c r="J92" s="402">
        <f>'RM_1.3.sz.mell.'!J92</f>
        <v>0</v>
      </c>
      <c r="K92" s="444">
        <f>+K69+K73+K78+K81+K85+K91+K90</f>
        <v>0</v>
      </c>
    </row>
    <row r="93" spans="1:11" s="1217" customFormat="1" ht="25.5" customHeight="1" thickBot="1" x14ac:dyDescent="0.3">
      <c r="A93" s="1206" t="s">
        <v>476</v>
      </c>
      <c r="B93" s="1201" t="s">
        <v>478</v>
      </c>
      <c r="C93" s="402">
        <f>'RM_1.3.sz.mell.'!C93</f>
        <v>0</v>
      </c>
      <c r="D93" s="402">
        <f>'RM_1.3.sz.mell.'!D93</f>
        <v>0</v>
      </c>
      <c r="E93" s="402">
        <f>'RM_1.3.sz.mell.'!E93</f>
        <v>0</v>
      </c>
      <c r="F93" s="402">
        <f>'RM_1.3.sz.mell.'!F93</f>
        <v>0</v>
      </c>
      <c r="G93" s="402">
        <f>'RM_1.3.sz.mell.'!G93</f>
        <v>0</v>
      </c>
      <c r="H93" s="402">
        <f>'RM_1.3.sz.mell.'!H93</f>
        <v>0</v>
      </c>
      <c r="I93" s="402">
        <f>'RM_1.3.sz.mell.'!I93</f>
        <v>0</v>
      </c>
      <c r="J93" s="402">
        <f>'RM_1.3.sz.mell.'!J93</f>
        <v>0</v>
      </c>
      <c r="K93" s="444">
        <f>+K68+K92</f>
        <v>0</v>
      </c>
    </row>
    <row r="94" spans="1:11" s="1217" customFormat="1" ht="30.75" customHeight="1" x14ac:dyDescent="0.25">
      <c r="A94" s="1215"/>
      <c r="B94" s="1216"/>
      <c r="C94" s="303"/>
    </row>
    <row r="95" spans="1:11" ht="16.5" customHeight="1" x14ac:dyDescent="0.3">
      <c r="A95" s="1545" t="s">
        <v>47</v>
      </c>
      <c r="B95" s="1545"/>
      <c r="C95" s="1545"/>
      <c r="D95" s="1545"/>
      <c r="E95" s="1545"/>
      <c r="F95" s="1545"/>
      <c r="G95" s="1545"/>
      <c r="H95" s="1545"/>
      <c r="I95" s="1545"/>
      <c r="J95" s="1545"/>
      <c r="K95" s="1545"/>
    </row>
    <row r="96" spans="1:11" s="1219" customFormat="1" ht="16.5" customHeight="1" thickBot="1" x14ac:dyDescent="0.35">
      <c r="A96" s="1550" t="s">
        <v>152</v>
      </c>
      <c r="B96" s="1550"/>
      <c r="C96" s="1218"/>
      <c r="K96" s="1218" t="str">
        <f>K7</f>
        <v>Forintban!</v>
      </c>
    </row>
    <row r="97" spans="1:11" x14ac:dyDescent="0.3">
      <c r="A97" s="1661" t="s">
        <v>68</v>
      </c>
      <c r="B97" s="1663" t="s">
        <v>739</v>
      </c>
      <c r="C97" s="1665" t="str">
        <f>+CONCATENATE(LEFT(E_ÖSSZEFÜGGÉSEK!A6,4),". évi")</f>
        <v>2019. évi</v>
      </c>
      <c r="D97" s="1666"/>
      <c r="E97" s="1667"/>
      <c r="F97" s="1667"/>
      <c r="G97" s="1667"/>
      <c r="H97" s="1667"/>
      <c r="I97" s="1667"/>
      <c r="J97" s="1667"/>
      <c r="K97" s="1668"/>
    </row>
    <row r="98" spans="1:11" ht="34.799999999999997" thickBot="1" x14ac:dyDescent="0.35">
      <c r="A98" s="1662"/>
      <c r="B98" s="1732"/>
      <c r="C98" s="1397" t="str">
        <f>'RM_1.3.sz.mell.'!C98</f>
        <v>Eredeti
előirányzat</v>
      </c>
      <c r="D98" s="1397" t="str">
        <f>'RM_1.3.sz.mell.'!D98</f>
        <v>Módosítás</v>
      </c>
      <c r="E98" s="1397" t="str">
        <f>'RM_1.3.sz.mell.'!E98</f>
        <v xml:space="preserve">… . sz. módosítás </v>
      </c>
      <c r="F98" s="1397" t="str">
        <f>'RM_1.3.sz.mell.'!F98</f>
        <v xml:space="preserve">… . sz. módosítás </v>
      </c>
      <c r="G98" s="1397" t="str">
        <f>'RM_1.3.sz.mell.'!G98</f>
        <v xml:space="preserve">… . sz. módosítás </v>
      </c>
      <c r="H98" s="1397" t="str">
        <f>'RM_1.3.sz.mell.'!H98</f>
        <v xml:space="preserve">… . sz. módosítás </v>
      </c>
      <c r="I98" s="1397" t="str">
        <f>'RM_1.3.sz.mell.'!I98</f>
        <v xml:space="preserve">… . sz. módosítás </v>
      </c>
      <c r="J98" s="1397" t="str">
        <f>'RM_1.3.sz.mell.'!J98</f>
        <v>Módosítások összesen</v>
      </c>
      <c r="K98" s="1398" t="str">
        <f>'RM_1.3.sz.mell.'!K98</f>
        <v>….számú módosítás utáni előirányzat</v>
      </c>
    </row>
    <row r="99" spans="1:11" s="1263" customFormat="1" ht="12" customHeight="1" thickBot="1" x14ac:dyDescent="0.25">
      <c r="A99" s="1220" t="s">
        <v>492</v>
      </c>
      <c r="B99" s="1236" t="s">
        <v>493</v>
      </c>
      <c r="C99" s="1235" t="str">
        <f>'RM_1.3.sz.mell.'!C99</f>
        <v>C</v>
      </c>
      <c r="D99" s="1235" t="str">
        <f>'RM_1.3.sz.mell.'!D99</f>
        <v>D</v>
      </c>
      <c r="E99" s="1235" t="str">
        <f>'RM_1.3.sz.mell.'!E99</f>
        <v>E</v>
      </c>
      <c r="F99" s="1235" t="str">
        <f>'RM_1.3.sz.mell.'!F99</f>
        <v>F</v>
      </c>
      <c r="G99" s="1235" t="str">
        <f>'RM_1.3.sz.mell.'!G99</f>
        <v>G</v>
      </c>
      <c r="H99" s="1235" t="str">
        <f>'RM_1.3.sz.mell.'!H99</f>
        <v>H</v>
      </c>
      <c r="I99" s="1235" t="str">
        <f>'RM_1.3.sz.mell.'!I99</f>
        <v>I</v>
      </c>
      <c r="J99" s="1235" t="str">
        <f>'RM_1.3.sz.mell.'!J99</f>
        <v>J=(D+…+I)</v>
      </c>
      <c r="K99" s="1257" t="s">
        <v>737</v>
      </c>
    </row>
    <row r="100" spans="1:11" ht="12" customHeight="1" thickBot="1" x14ac:dyDescent="0.35">
      <c r="A100" s="1221" t="s">
        <v>18</v>
      </c>
      <c r="B100" s="1237" t="s">
        <v>436</v>
      </c>
      <c r="C100" s="394">
        <f>'RM_1.3.sz.mell.'!C100</f>
        <v>0</v>
      </c>
      <c r="D100" s="394">
        <f>'RM_1.3.sz.mell.'!D100</f>
        <v>0</v>
      </c>
      <c r="E100" s="394">
        <f>'RM_1.3.sz.mell.'!E100</f>
        <v>0</v>
      </c>
      <c r="F100" s="394">
        <f>'RM_1.3.sz.mell.'!F100</f>
        <v>0</v>
      </c>
      <c r="G100" s="394">
        <f>'RM_1.3.sz.mell.'!G100</f>
        <v>0</v>
      </c>
      <c r="H100" s="394">
        <f>'RM_1.3.sz.mell.'!H100</f>
        <v>0</v>
      </c>
      <c r="I100" s="394">
        <f>'RM_1.3.sz.mell.'!I100</f>
        <v>0</v>
      </c>
      <c r="J100" s="394">
        <f>'RM_1.3.sz.mell.'!J100</f>
        <v>0</v>
      </c>
      <c r="K100" s="487">
        <f>K101+K102+K103+K104+K105+K118</f>
        <v>0</v>
      </c>
    </row>
    <row r="101" spans="1:11" ht="12" customHeight="1" x14ac:dyDescent="0.3">
      <c r="A101" s="1223" t="s">
        <v>97</v>
      </c>
      <c r="B101" s="1238" t="s">
        <v>49</v>
      </c>
      <c r="C101" s="696">
        <f>'RM_1.3.sz.mell.'!C101</f>
        <v>0</v>
      </c>
      <c r="D101" s="696">
        <f>'RM_1.3.sz.mell.'!D101</f>
        <v>0</v>
      </c>
      <c r="E101" s="696">
        <f>'RM_1.3.sz.mell.'!E101</f>
        <v>0</v>
      </c>
      <c r="F101" s="696">
        <f>'RM_1.3.sz.mell.'!F101</f>
        <v>0</v>
      </c>
      <c r="G101" s="696">
        <f>'RM_1.3.sz.mell.'!G101</f>
        <v>0</v>
      </c>
      <c r="H101" s="696">
        <f>'RM_1.3.sz.mell.'!H101</f>
        <v>0</v>
      </c>
      <c r="I101" s="696">
        <f>'RM_1.3.sz.mell.'!I101</f>
        <v>0</v>
      </c>
      <c r="J101" s="696">
        <f>'RM_1.3.sz.mell.'!J101</f>
        <v>0</v>
      </c>
      <c r="K101" s="697">
        <f t="shared" ref="K101:K120" si="6">C101+J101</f>
        <v>0</v>
      </c>
    </row>
    <row r="102" spans="1:11" ht="12" customHeight="1" x14ac:dyDescent="0.3">
      <c r="A102" s="1196" t="s">
        <v>98</v>
      </c>
      <c r="B102" s="1239" t="s">
        <v>182</v>
      </c>
      <c r="C102" s="698">
        <f>'RM_1.3.sz.mell.'!C102</f>
        <v>0</v>
      </c>
      <c r="D102" s="698">
        <f>'RM_1.3.sz.mell.'!D102</f>
        <v>0</v>
      </c>
      <c r="E102" s="698">
        <f>'RM_1.3.sz.mell.'!E102</f>
        <v>0</v>
      </c>
      <c r="F102" s="698">
        <f>'RM_1.3.sz.mell.'!F102</f>
        <v>0</v>
      </c>
      <c r="G102" s="698">
        <f>'RM_1.3.sz.mell.'!G102</f>
        <v>0</v>
      </c>
      <c r="H102" s="698">
        <f>'RM_1.3.sz.mell.'!H102</f>
        <v>0</v>
      </c>
      <c r="I102" s="698">
        <f>'RM_1.3.sz.mell.'!I102</f>
        <v>0</v>
      </c>
      <c r="J102" s="698">
        <f>'RM_1.3.sz.mell.'!J102</f>
        <v>0</v>
      </c>
      <c r="K102" s="699">
        <f t="shared" si="6"/>
        <v>0</v>
      </c>
    </row>
    <row r="103" spans="1:11" ht="12" customHeight="1" x14ac:dyDescent="0.3">
      <c r="A103" s="1196" t="s">
        <v>99</v>
      </c>
      <c r="B103" s="1239" t="s">
        <v>139</v>
      </c>
      <c r="C103" s="700">
        <f>'RM_1.3.sz.mell.'!C103</f>
        <v>0</v>
      </c>
      <c r="D103" s="700">
        <f>'RM_1.3.sz.mell.'!D103</f>
        <v>0</v>
      </c>
      <c r="E103" s="700">
        <f>'RM_1.3.sz.mell.'!E103</f>
        <v>0</v>
      </c>
      <c r="F103" s="700">
        <f>'RM_1.3.sz.mell.'!F103</f>
        <v>0</v>
      </c>
      <c r="G103" s="700">
        <f>'RM_1.3.sz.mell.'!G103</f>
        <v>0</v>
      </c>
      <c r="H103" s="700">
        <f>'RM_1.3.sz.mell.'!H103</f>
        <v>0</v>
      </c>
      <c r="I103" s="700">
        <f>'RM_1.3.sz.mell.'!I103</f>
        <v>0</v>
      </c>
      <c r="J103" s="700">
        <f>'RM_1.3.sz.mell.'!J103</f>
        <v>0</v>
      </c>
      <c r="K103" s="701">
        <f t="shared" si="6"/>
        <v>0</v>
      </c>
    </row>
    <row r="104" spans="1:11" ht="12" customHeight="1" x14ac:dyDescent="0.3">
      <c r="A104" s="1196" t="s">
        <v>100</v>
      </c>
      <c r="B104" s="1240" t="s">
        <v>183</v>
      </c>
      <c r="C104" s="700">
        <f>'RM_1.3.sz.mell.'!C104</f>
        <v>0</v>
      </c>
      <c r="D104" s="700">
        <f>'RM_1.3.sz.mell.'!D104</f>
        <v>0</v>
      </c>
      <c r="E104" s="700">
        <f>'RM_1.3.sz.mell.'!E104</f>
        <v>0</v>
      </c>
      <c r="F104" s="700">
        <f>'RM_1.3.sz.mell.'!F104</f>
        <v>0</v>
      </c>
      <c r="G104" s="700">
        <f>'RM_1.3.sz.mell.'!G104</f>
        <v>0</v>
      </c>
      <c r="H104" s="700">
        <f>'RM_1.3.sz.mell.'!H104</f>
        <v>0</v>
      </c>
      <c r="I104" s="700">
        <f>'RM_1.3.sz.mell.'!I104</f>
        <v>0</v>
      </c>
      <c r="J104" s="700">
        <f>'RM_1.3.sz.mell.'!J104</f>
        <v>0</v>
      </c>
      <c r="K104" s="701">
        <f t="shared" si="6"/>
        <v>0</v>
      </c>
    </row>
    <row r="105" spans="1:11" ht="12" customHeight="1" x14ac:dyDescent="0.3">
      <c r="A105" s="1196" t="s">
        <v>111</v>
      </c>
      <c r="B105" s="1225" t="s">
        <v>184</v>
      </c>
      <c r="C105" s="700">
        <f>'RM_1.3.sz.mell.'!C105</f>
        <v>0</v>
      </c>
      <c r="D105" s="700">
        <f>'RM_1.3.sz.mell.'!D105</f>
        <v>0</v>
      </c>
      <c r="E105" s="700">
        <f>'RM_1.3.sz.mell.'!E105</f>
        <v>0</v>
      </c>
      <c r="F105" s="700">
        <f>'RM_1.3.sz.mell.'!F105</f>
        <v>0</v>
      </c>
      <c r="G105" s="700">
        <f>'RM_1.3.sz.mell.'!G105</f>
        <v>0</v>
      </c>
      <c r="H105" s="700">
        <f>'RM_1.3.sz.mell.'!H105</f>
        <v>0</v>
      </c>
      <c r="I105" s="700">
        <f>'RM_1.3.sz.mell.'!I105</f>
        <v>0</v>
      </c>
      <c r="J105" s="700">
        <f>'RM_1.3.sz.mell.'!J105</f>
        <v>0</v>
      </c>
      <c r="K105" s="701">
        <f t="shared" si="6"/>
        <v>0</v>
      </c>
    </row>
    <row r="106" spans="1:11" ht="12" customHeight="1" x14ac:dyDescent="0.3">
      <c r="A106" s="1196" t="s">
        <v>101</v>
      </c>
      <c r="B106" s="1239" t="s">
        <v>441</v>
      </c>
      <c r="C106" s="700">
        <f>'RM_1.3.sz.mell.'!C106</f>
        <v>0</v>
      </c>
      <c r="D106" s="700">
        <f>'RM_1.3.sz.mell.'!D106</f>
        <v>0</v>
      </c>
      <c r="E106" s="700">
        <f>'RM_1.3.sz.mell.'!E106</f>
        <v>0</v>
      </c>
      <c r="F106" s="700">
        <f>'RM_1.3.sz.mell.'!F106</f>
        <v>0</v>
      </c>
      <c r="G106" s="700">
        <f>'RM_1.3.sz.mell.'!G106</f>
        <v>0</v>
      </c>
      <c r="H106" s="700">
        <f>'RM_1.3.sz.mell.'!H106</f>
        <v>0</v>
      </c>
      <c r="I106" s="700">
        <f>'RM_1.3.sz.mell.'!I106</f>
        <v>0</v>
      </c>
      <c r="J106" s="700">
        <f>'RM_1.3.sz.mell.'!J106</f>
        <v>0</v>
      </c>
      <c r="K106" s="701">
        <f t="shared" si="6"/>
        <v>0</v>
      </c>
    </row>
    <row r="107" spans="1:11" ht="12" customHeight="1" x14ac:dyDescent="0.3">
      <c r="A107" s="1196" t="s">
        <v>102</v>
      </c>
      <c r="B107" s="1241" t="s">
        <v>440</v>
      </c>
      <c r="C107" s="700">
        <f>'RM_1.3.sz.mell.'!C107</f>
        <v>0</v>
      </c>
      <c r="D107" s="700">
        <f>'RM_1.3.sz.mell.'!D107</f>
        <v>0</v>
      </c>
      <c r="E107" s="700">
        <f>'RM_1.3.sz.mell.'!E107</f>
        <v>0</v>
      </c>
      <c r="F107" s="700">
        <f>'RM_1.3.sz.mell.'!F107</f>
        <v>0</v>
      </c>
      <c r="G107" s="700">
        <f>'RM_1.3.sz.mell.'!G107</f>
        <v>0</v>
      </c>
      <c r="H107" s="700">
        <f>'RM_1.3.sz.mell.'!H107</f>
        <v>0</v>
      </c>
      <c r="I107" s="700">
        <f>'RM_1.3.sz.mell.'!I107</f>
        <v>0</v>
      </c>
      <c r="J107" s="700">
        <f>'RM_1.3.sz.mell.'!J107</f>
        <v>0</v>
      </c>
      <c r="K107" s="701">
        <f t="shared" si="6"/>
        <v>0</v>
      </c>
    </row>
    <row r="108" spans="1:11" ht="12" customHeight="1" x14ac:dyDescent="0.3">
      <c r="A108" s="1196" t="s">
        <v>112</v>
      </c>
      <c r="B108" s="1241" t="s">
        <v>439</v>
      </c>
      <c r="C108" s="700">
        <f>'RM_1.3.sz.mell.'!C108</f>
        <v>0</v>
      </c>
      <c r="D108" s="700">
        <f>'RM_1.3.sz.mell.'!D108</f>
        <v>0</v>
      </c>
      <c r="E108" s="700">
        <f>'RM_1.3.sz.mell.'!E108</f>
        <v>0</v>
      </c>
      <c r="F108" s="700">
        <f>'RM_1.3.sz.mell.'!F108</f>
        <v>0</v>
      </c>
      <c r="G108" s="700">
        <f>'RM_1.3.sz.mell.'!G108</f>
        <v>0</v>
      </c>
      <c r="H108" s="700">
        <f>'RM_1.3.sz.mell.'!H108</f>
        <v>0</v>
      </c>
      <c r="I108" s="700">
        <f>'RM_1.3.sz.mell.'!I108</f>
        <v>0</v>
      </c>
      <c r="J108" s="700">
        <f>'RM_1.3.sz.mell.'!J108</f>
        <v>0</v>
      </c>
      <c r="K108" s="701">
        <f t="shared" si="6"/>
        <v>0</v>
      </c>
    </row>
    <row r="109" spans="1:11" ht="12" customHeight="1" x14ac:dyDescent="0.3">
      <c r="A109" s="1196" t="s">
        <v>113</v>
      </c>
      <c r="B109" s="1242" t="s">
        <v>350</v>
      </c>
      <c r="C109" s="700">
        <f>'RM_1.3.sz.mell.'!C109</f>
        <v>0</v>
      </c>
      <c r="D109" s="700">
        <f>'RM_1.3.sz.mell.'!D109</f>
        <v>0</v>
      </c>
      <c r="E109" s="700">
        <f>'RM_1.3.sz.mell.'!E109</f>
        <v>0</v>
      </c>
      <c r="F109" s="700">
        <f>'RM_1.3.sz.mell.'!F109</f>
        <v>0</v>
      </c>
      <c r="G109" s="700">
        <f>'RM_1.3.sz.mell.'!G109</f>
        <v>0</v>
      </c>
      <c r="H109" s="700">
        <f>'RM_1.3.sz.mell.'!H109</f>
        <v>0</v>
      </c>
      <c r="I109" s="700">
        <f>'RM_1.3.sz.mell.'!I109</f>
        <v>0</v>
      </c>
      <c r="J109" s="700">
        <f>'RM_1.3.sz.mell.'!J109</f>
        <v>0</v>
      </c>
      <c r="K109" s="701">
        <f t="shared" si="6"/>
        <v>0</v>
      </c>
    </row>
    <row r="110" spans="1:11" ht="12" customHeight="1" x14ac:dyDescent="0.3">
      <c r="A110" s="1196" t="s">
        <v>114</v>
      </c>
      <c r="B110" s="1243" t="s">
        <v>351</v>
      </c>
      <c r="C110" s="700">
        <f>'RM_1.3.sz.mell.'!C110</f>
        <v>0</v>
      </c>
      <c r="D110" s="700">
        <f>'RM_1.3.sz.mell.'!D110</f>
        <v>0</v>
      </c>
      <c r="E110" s="700">
        <f>'RM_1.3.sz.mell.'!E110</f>
        <v>0</v>
      </c>
      <c r="F110" s="700">
        <f>'RM_1.3.sz.mell.'!F110</f>
        <v>0</v>
      </c>
      <c r="G110" s="700">
        <f>'RM_1.3.sz.mell.'!G110</f>
        <v>0</v>
      </c>
      <c r="H110" s="700">
        <f>'RM_1.3.sz.mell.'!H110</f>
        <v>0</v>
      </c>
      <c r="I110" s="700">
        <f>'RM_1.3.sz.mell.'!I110</f>
        <v>0</v>
      </c>
      <c r="J110" s="700">
        <f>'RM_1.3.sz.mell.'!J110</f>
        <v>0</v>
      </c>
      <c r="K110" s="701">
        <f t="shared" si="6"/>
        <v>0</v>
      </c>
    </row>
    <row r="111" spans="1:11" ht="12" customHeight="1" x14ac:dyDescent="0.3">
      <c r="A111" s="1196" t="s">
        <v>115</v>
      </c>
      <c r="B111" s="1243" t="s">
        <v>352</v>
      </c>
      <c r="C111" s="700">
        <f>'RM_1.3.sz.mell.'!C111</f>
        <v>0</v>
      </c>
      <c r="D111" s="700">
        <f>'RM_1.3.sz.mell.'!D111</f>
        <v>0</v>
      </c>
      <c r="E111" s="700">
        <f>'RM_1.3.sz.mell.'!E111</f>
        <v>0</v>
      </c>
      <c r="F111" s="700">
        <f>'RM_1.3.sz.mell.'!F111</f>
        <v>0</v>
      </c>
      <c r="G111" s="700">
        <f>'RM_1.3.sz.mell.'!G111</f>
        <v>0</v>
      </c>
      <c r="H111" s="700">
        <f>'RM_1.3.sz.mell.'!H111</f>
        <v>0</v>
      </c>
      <c r="I111" s="700">
        <f>'RM_1.3.sz.mell.'!I111</f>
        <v>0</v>
      </c>
      <c r="J111" s="700">
        <f>'RM_1.3.sz.mell.'!J111</f>
        <v>0</v>
      </c>
      <c r="K111" s="701">
        <f t="shared" si="6"/>
        <v>0</v>
      </c>
    </row>
    <row r="112" spans="1:11" ht="12" customHeight="1" x14ac:dyDescent="0.3">
      <c r="A112" s="1196" t="s">
        <v>117</v>
      </c>
      <c r="B112" s="1242" t="s">
        <v>353</v>
      </c>
      <c r="C112" s="700">
        <f>'RM_1.3.sz.mell.'!C112</f>
        <v>0</v>
      </c>
      <c r="D112" s="700">
        <f>'RM_1.3.sz.mell.'!D112</f>
        <v>0</v>
      </c>
      <c r="E112" s="700">
        <f>'RM_1.3.sz.mell.'!E112</f>
        <v>0</v>
      </c>
      <c r="F112" s="700">
        <f>'RM_1.3.sz.mell.'!F112</f>
        <v>0</v>
      </c>
      <c r="G112" s="700">
        <f>'RM_1.3.sz.mell.'!G112</f>
        <v>0</v>
      </c>
      <c r="H112" s="700">
        <f>'RM_1.3.sz.mell.'!H112</f>
        <v>0</v>
      </c>
      <c r="I112" s="700">
        <f>'RM_1.3.sz.mell.'!I112</f>
        <v>0</v>
      </c>
      <c r="J112" s="700">
        <f>'RM_1.3.sz.mell.'!J112</f>
        <v>0</v>
      </c>
      <c r="K112" s="701">
        <f t="shared" si="6"/>
        <v>0</v>
      </c>
    </row>
    <row r="113" spans="1:11" ht="12" customHeight="1" x14ac:dyDescent="0.3">
      <c r="A113" s="1196" t="s">
        <v>185</v>
      </c>
      <c r="B113" s="1242" t="s">
        <v>354</v>
      </c>
      <c r="C113" s="700">
        <f>'RM_1.3.sz.mell.'!C113</f>
        <v>0</v>
      </c>
      <c r="D113" s="700">
        <f>'RM_1.3.sz.mell.'!D113</f>
        <v>0</v>
      </c>
      <c r="E113" s="700">
        <f>'RM_1.3.sz.mell.'!E113</f>
        <v>0</v>
      </c>
      <c r="F113" s="700">
        <f>'RM_1.3.sz.mell.'!F113</f>
        <v>0</v>
      </c>
      <c r="G113" s="700">
        <f>'RM_1.3.sz.mell.'!G113</f>
        <v>0</v>
      </c>
      <c r="H113" s="700">
        <f>'RM_1.3.sz.mell.'!H113</f>
        <v>0</v>
      </c>
      <c r="I113" s="700">
        <f>'RM_1.3.sz.mell.'!I113</f>
        <v>0</v>
      </c>
      <c r="J113" s="700">
        <f>'RM_1.3.sz.mell.'!J113</f>
        <v>0</v>
      </c>
      <c r="K113" s="701">
        <f t="shared" si="6"/>
        <v>0</v>
      </c>
    </row>
    <row r="114" spans="1:11" ht="12" customHeight="1" x14ac:dyDescent="0.3">
      <c r="A114" s="1196" t="s">
        <v>348</v>
      </c>
      <c r="B114" s="1243" t="s">
        <v>355</v>
      </c>
      <c r="C114" s="700">
        <f>'RM_1.3.sz.mell.'!C114</f>
        <v>0</v>
      </c>
      <c r="D114" s="700">
        <f>'RM_1.3.sz.mell.'!D114</f>
        <v>0</v>
      </c>
      <c r="E114" s="700">
        <f>'RM_1.3.sz.mell.'!E114</f>
        <v>0</v>
      </c>
      <c r="F114" s="700">
        <f>'RM_1.3.sz.mell.'!F114</f>
        <v>0</v>
      </c>
      <c r="G114" s="700">
        <f>'RM_1.3.sz.mell.'!G114</f>
        <v>0</v>
      </c>
      <c r="H114" s="700">
        <f>'RM_1.3.sz.mell.'!H114</f>
        <v>0</v>
      </c>
      <c r="I114" s="700">
        <f>'RM_1.3.sz.mell.'!I114</f>
        <v>0</v>
      </c>
      <c r="J114" s="700">
        <f>'RM_1.3.sz.mell.'!J114</f>
        <v>0</v>
      </c>
      <c r="K114" s="701">
        <f t="shared" si="6"/>
        <v>0</v>
      </c>
    </row>
    <row r="115" spans="1:11" ht="12" customHeight="1" x14ac:dyDescent="0.3">
      <c r="A115" s="1229" t="s">
        <v>349</v>
      </c>
      <c r="B115" s="1241" t="s">
        <v>356</v>
      </c>
      <c r="C115" s="700">
        <f>'RM_1.3.sz.mell.'!C115</f>
        <v>0</v>
      </c>
      <c r="D115" s="700">
        <f>'RM_1.3.sz.mell.'!D115</f>
        <v>0</v>
      </c>
      <c r="E115" s="700">
        <f>'RM_1.3.sz.mell.'!E115</f>
        <v>0</v>
      </c>
      <c r="F115" s="700">
        <f>'RM_1.3.sz.mell.'!F115</f>
        <v>0</v>
      </c>
      <c r="G115" s="700">
        <f>'RM_1.3.sz.mell.'!G115</f>
        <v>0</v>
      </c>
      <c r="H115" s="700">
        <f>'RM_1.3.sz.mell.'!H115</f>
        <v>0</v>
      </c>
      <c r="I115" s="700">
        <f>'RM_1.3.sz.mell.'!I115</f>
        <v>0</v>
      </c>
      <c r="J115" s="700">
        <f>'RM_1.3.sz.mell.'!J115</f>
        <v>0</v>
      </c>
      <c r="K115" s="701">
        <f t="shared" si="6"/>
        <v>0</v>
      </c>
    </row>
    <row r="116" spans="1:11" ht="12" customHeight="1" x14ac:dyDescent="0.3">
      <c r="A116" s="1196" t="s">
        <v>437</v>
      </c>
      <c r="B116" s="1241" t="s">
        <v>357</v>
      </c>
      <c r="C116" s="700">
        <f>'RM_1.3.sz.mell.'!C116</f>
        <v>0</v>
      </c>
      <c r="D116" s="700">
        <f>'RM_1.3.sz.mell.'!D116</f>
        <v>0</v>
      </c>
      <c r="E116" s="700">
        <f>'RM_1.3.sz.mell.'!E116</f>
        <v>0</v>
      </c>
      <c r="F116" s="700">
        <f>'RM_1.3.sz.mell.'!F116</f>
        <v>0</v>
      </c>
      <c r="G116" s="700">
        <f>'RM_1.3.sz.mell.'!G116</f>
        <v>0</v>
      </c>
      <c r="H116" s="700">
        <f>'RM_1.3.sz.mell.'!H116</f>
        <v>0</v>
      </c>
      <c r="I116" s="700">
        <f>'RM_1.3.sz.mell.'!I116</f>
        <v>0</v>
      </c>
      <c r="J116" s="700">
        <f>'RM_1.3.sz.mell.'!J116</f>
        <v>0</v>
      </c>
      <c r="K116" s="701">
        <f t="shared" si="6"/>
        <v>0</v>
      </c>
    </row>
    <row r="117" spans="1:11" ht="12" customHeight="1" x14ac:dyDescent="0.3">
      <c r="A117" s="1199" t="s">
        <v>438</v>
      </c>
      <c r="B117" s="1241" t="s">
        <v>358</v>
      </c>
      <c r="C117" s="700">
        <f>'RM_1.3.sz.mell.'!C117</f>
        <v>0</v>
      </c>
      <c r="D117" s="700">
        <f>'RM_1.3.sz.mell.'!D117</f>
        <v>0</v>
      </c>
      <c r="E117" s="700">
        <f>'RM_1.3.sz.mell.'!E117</f>
        <v>0</v>
      </c>
      <c r="F117" s="700">
        <f>'RM_1.3.sz.mell.'!F117</f>
        <v>0</v>
      </c>
      <c r="G117" s="700">
        <f>'RM_1.3.sz.mell.'!G117</f>
        <v>0</v>
      </c>
      <c r="H117" s="700">
        <f>'RM_1.3.sz.mell.'!H117</f>
        <v>0</v>
      </c>
      <c r="I117" s="700">
        <f>'RM_1.3.sz.mell.'!I117</f>
        <v>0</v>
      </c>
      <c r="J117" s="700">
        <f>'RM_1.3.sz.mell.'!J117</f>
        <v>0</v>
      </c>
      <c r="K117" s="701">
        <f t="shared" si="6"/>
        <v>0</v>
      </c>
    </row>
    <row r="118" spans="1:11" ht="12" customHeight="1" x14ac:dyDescent="0.3">
      <c r="A118" s="1196" t="s">
        <v>442</v>
      </c>
      <c r="B118" s="1240" t="s">
        <v>50</v>
      </c>
      <c r="C118" s="698">
        <f>'RM_1.3.sz.mell.'!C118</f>
        <v>0</v>
      </c>
      <c r="D118" s="698">
        <f>'RM_1.3.sz.mell.'!D118</f>
        <v>0</v>
      </c>
      <c r="E118" s="698">
        <f>'RM_1.3.sz.mell.'!E118</f>
        <v>0</v>
      </c>
      <c r="F118" s="698">
        <f>'RM_1.3.sz.mell.'!F118</f>
        <v>0</v>
      </c>
      <c r="G118" s="698">
        <f>'RM_1.3.sz.mell.'!G118</f>
        <v>0</v>
      </c>
      <c r="H118" s="698">
        <f>'RM_1.3.sz.mell.'!H118</f>
        <v>0</v>
      </c>
      <c r="I118" s="698">
        <f>'RM_1.3.sz.mell.'!I118</f>
        <v>0</v>
      </c>
      <c r="J118" s="698">
        <f>'RM_1.3.sz.mell.'!J118</f>
        <v>0</v>
      </c>
      <c r="K118" s="699">
        <f t="shared" si="6"/>
        <v>0</v>
      </c>
    </row>
    <row r="119" spans="1:11" ht="12" customHeight="1" x14ac:dyDescent="0.3">
      <c r="A119" s="1196" t="s">
        <v>443</v>
      </c>
      <c r="B119" s="1239" t="s">
        <v>445</v>
      </c>
      <c r="C119" s="698">
        <f>'RM_1.3.sz.mell.'!C119</f>
        <v>0</v>
      </c>
      <c r="D119" s="698">
        <f>'RM_1.3.sz.mell.'!D119</f>
        <v>0</v>
      </c>
      <c r="E119" s="698">
        <f>'RM_1.3.sz.mell.'!E119</f>
        <v>0</v>
      </c>
      <c r="F119" s="698">
        <f>'RM_1.3.sz.mell.'!F119</f>
        <v>0</v>
      </c>
      <c r="G119" s="698">
        <f>'RM_1.3.sz.mell.'!G119</f>
        <v>0</v>
      </c>
      <c r="H119" s="698">
        <f>'RM_1.3.sz.mell.'!H119</f>
        <v>0</v>
      </c>
      <c r="I119" s="698">
        <f>'RM_1.3.sz.mell.'!I119</f>
        <v>0</v>
      </c>
      <c r="J119" s="698">
        <f>'RM_1.3.sz.mell.'!J119</f>
        <v>0</v>
      </c>
      <c r="K119" s="699">
        <f t="shared" si="6"/>
        <v>0</v>
      </c>
    </row>
    <row r="120" spans="1:11" ht="12" customHeight="1" thickBot="1" x14ac:dyDescent="0.35">
      <c r="A120" s="1203" t="s">
        <v>444</v>
      </c>
      <c r="B120" s="1244" t="s">
        <v>446</v>
      </c>
      <c r="C120" s="702">
        <f>'RM_1.3.sz.mell.'!C120</f>
        <v>0</v>
      </c>
      <c r="D120" s="702">
        <f>'RM_1.3.sz.mell.'!D120</f>
        <v>0</v>
      </c>
      <c r="E120" s="702">
        <f>'RM_1.3.sz.mell.'!E120</f>
        <v>0</v>
      </c>
      <c r="F120" s="702">
        <f>'RM_1.3.sz.mell.'!F120</f>
        <v>0</v>
      </c>
      <c r="G120" s="702">
        <f>'RM_1.3.sz.mell.'!G120</f>
        <v>0</v>
      </c>
      <c r="H120" s="702">
        <f>'RM_1.3.sz.mell.'!H120</f>
        <v>0</v>
      </c>
      <c r="I120" s="702">
        <f>'RM_1.3.sz.mell.'!I120</f>
        <v>0</v>
      </c>
      <c r="J120" s="702">
        <f>'RM_1.3.sz.mell.'!J120</f>
        <v>0</v>
      </c>
      <c r="K120" s="689">
        <f t="shared" si="6"/>
        <v>0</v>
      </c>
    </row>
    <row r="121" spans="1:11" ht="12" customHeight="1" thickBot="1" x14ac:dyDescent="0.35">
      <c r="A121" s="1230" t="s">
        <v>19</v>
      </c>
      <c r="B121" s="1245" t="s">
        <v>359</v>
      </c>
      <c r="C121" s="496">
        <f>'RM_1.3.sz.mell.'!C121</f>
        <v>0</v>
      </c>
      <c r="D121" s="496">
        <f>'RM_1.3.sz.mell.'!D121</f>
        <v>0</v>
      </c>
      <c r="E121" s="496">
        <f>'RM_1.3.sz.mell.'!E121</f>
        <v>0</v>
      </c>
      <c r="F121" s="496">
        <f>'RM_1.3.sz.mell.'!F121</f>
        <v>0</v>
      </c>
      <c r="G121" s="496">
        <f>'RM_1.3.sz.mell.'!G121</f>
        <v>0</v>
      </c>
      <c r="H121" s="496">
        <f>'RM_1.3.sz.mell.'!H121</f>
        <v>0</v>
      </c>
      <c r="I121" s="496">
        <f>'RM_1.3.sz.mell.'!I121</f>
        <v>0</v>
      </c>
      <c r="J121" s="496">
        <f>'RM_1.3.sz.mell.'!J121</f>
        <v>0</v>
      </c>
      <c r="K121" s="490">
        <f>+K122+K124+K126</f>
        <v>0</v>
      </c>
    </row>
    <row r="122" spans="1:11" ht="12" customHeight="1" x14ac:dyDescent="0.3">
      <c r="A122" s="1194" t="s">
        <v>103</v>
      </c>
      <c r="B122" s="1239" t="s">
        <v>229</v>
      </c>
      <c r="C122" s="680">
        <f>'RM_1.3.sz.mell.'!C122</f>
        <v>0</v>
      </c>
      <c r="D122" s="680">
        <f>'RM_1.3.sz.mell.'!D122</f>
        <v>0</v>
      </c>
      <c r="E122" s="680">
        <f>'RM_1.3.sz.mell.'!E122</f>
        <v>0</v>
      </c>
      <c r="F122" s="680">
        <f>'RM_1.3.sz.mell.'!F122</f>
        <v>0</v>
      </c>
      <c r="G122" s="680">
        <f>'RM_1.3.sz.mell.'!G122</f>
        <v>0</v>
      </c>
      <c r="H122" s="680">
        <f>'RM_1.3.sz.mell.'!H122</f>
        <v>0</v>
      </c>
      <c r="I122" s="680">
        <f>'RM_1.3.sz.mell.'!I122</f>
        <v>0</v>
      </c>
      <c r="J122" s="680">
        <f>'RM_1.3.sz.mell.'!J122</f>
        <v>0</v>
      </c>
      <c r="K122" s="681">
        <f t="shared" ref="K122:K134" si="7">C122+J122</f>
        <v>0</v>
      </c>
    </row>
    <row r="123" spans="1:11" ht="12" customHeight="1" x14ac:dyDescent="0.3">
      <c r="A123" s="1194" t="s">
        <v>104</v>
      </c>
      <c r="B123" s="1246" t="s">
        <v>363</v>
      </c>
      <c r="C123" s="680">
        <f>'RM_1.3.sz.mell.'!C123</f>
        <v>0</v>
      </c>
      <c r="D123" s="680">
        <f>'RM_1.3.sz.mell.'!D123</f>
        <v>0</v>
      </c>
      <c r="E123" s="680">
        <f>'RM_1.3.sz.mell.'!E123</f>
        <v>0</v>
      </c>
      <c r="F123" s="680">
        <f>'RM_1.3.sz.mell.'!F123</f>
        <v>0</v>
      </c>
      <c r="G123" s="680">
        <f>'RM_1.3.sz.mell.'!G123</f>
        <v>0</v>
      </c>
      <c r="H123" s="680">
        <f>'RM_1.3.sz.mell.'!H123</f>
        <v>0</v>
      </c>
      <c r="I123" s="680">
        <f>'RM_1.3.sz.mell.'!I123</f>
        <v>0</v>
      </c>
      <c r="J123" s="680">
        <f>'RM_1.3.sz.mell.'!J123</f>
        <v>0</v>
      </c>
      <c r="K123" s="681">
        <f t="shared" si="7"/>
        <v>0</v>
      </c>
    </row>
    <row r="124" spans="1:11" ht="12" customHeight="1" x14ac:dyDescent="0.3">
      <c r="A124" s="1194" t="s">
        <v>105</v>
      </c>
      <c r="B124" s="1246" t="s">
        <v>186</v>
      </c>
      <c r="C124" s="698">
        <f>'RM_1.3.sz.mell.'!C124</f>
        <v>0</v>
      </c>
      <c r="D124" s="698">
        <f>'RM_1.3.sz.mell.'!D124</f>
        <v>0</v>
      </c>
      <c r="E124" s="698">
        <f>'RM_1.3.sz.mell.'!E124</f>
        <v>0</v>
      </c>
      <c r="F124" s="698">
        <f>'RM_1.3.sz.mell.'!F124</f>
        <v>0</v>
      </c>
      <c r="G124" s="698">
        <f>'RM_1.3.sz.mell.'!G124</f>
        <v>0</v>
      </c>
      <c r="H124" s="698">
        <f>'RM_1.3.sz.mell.'!H124</f>
        <v>0</v>
      </c>
      <c r="I124" s="698">
        <f>'RM_1.3.sz.mell.'!I124</f>
        <v>0</v>
      </c>
      <c r="J124" s="698">
        <f>'RM_1.3.sz.mell.'!J124</f>
        <v>0</v>
      </c>
      <c r="K124" s="699">
        <f t="shared" si="7"/>
        <v>0</v>
      </c>
    </row>
    <row r="125" spans="1:11" ht="12" customHeight="1" x14ac:dyDescent="0.3">
      <c r="A125" s="1194" t="s">
        <v>106</v>
      </c>
      <c r="B125" s="1246" t="s">
        <v>364</v>
      </c>
      <c r="C125" s="698">
        <f>'RM_1.3.sz.mell.'!C125</f>
        <v>0</v>
      </c>
      <c r="D125" s="698">
        <f>'RM_1.3.sz.mell.'!D125</f>
        <v>0</v>
      </c>
      <c r="E125" s="698">
        <f>'RM_1.3.sz.mell.'!E125</f>
        <v>0</v>
      </c>
      <c r="F125" s="698">
        <f>'RM_1.3.sz.mell.'!F125</f>
        <v>0</v>
      </c>
      <c r="G125" s="698">
        <f>'RM_1.3.sz.mell.'!G125</f>
        <v>0</v>
      </c>
      <c r="H125" s="698">
        <f>'RM_1.3.sz.mell.'!H125</f>
        <v>0</v>
      </c>
      <c r="I125" s="698">
        <f>'RM_1.3.sz.mell.'!I125</f>
        <v>0</v>
      </c>
      <c r="J125" s="698">
        <f>'RM_1.3.sz.mell.'!J125</f>
        <v>0</v>
      </c>
      <c r="K125" s="699">
        <f t="shared" si="7"/>
        <v>0</v>
      </c>
    </row>
    <row r="126" spans="1:11" ht="12" customHeight="1" x14ac:dyDescent="0.3">
      <c r="A126" s="1194" t="s">
        <v>107</v>
      </c>
      <c r="B126" s="1247" t="s">
        <v>231</v>
      </c>
      <c r="C126" s="698">
        <f>'RM_1.3.sz.mell.'!C126</f>
        <v>0</v>
      </c>
      <c r="D126" s="698">
        <f>'RM_1.3.sz.mell.'!D126</f>
        <v>0</v>
      </c>
      <c r="E126" s="698">
        <f>'RM_1.3.sz.mell.'!E126</f>
        <v>0</v>
      </c>
      <c r="F126" s="698">
        <f>'RM_1.3.sz.mell.'!F126</f>
        <v>0</v>
      </c>
      <c r="G126" s="698">
        <f>'RM_1.3.sz.mell.'!G126</f>
        <v>0</v>
      </c>
      <c r="H126" s="698">
        <f>'RM_1.3.sz.mell.'!H126</f>
        <v>0</v>
      </c>
      <c r="I126" s="698">
        <f>'RM_1.3.sz.mell.'!I126</f>
        <v>0</v>
      </c>
      <c r="J126" s="698">
        <f>'RM_1.3.sz.mell.'!J126</f>
        <v>0</v>
      </c>
      <c r="K126" s="699">
        <f t="shared" si="7"/>
        <v>0</v>
      </c>
    </row>
    <row r="127" spans="1:11" ht="12" customHeight="1" x14ac:dyDescent="0.3">
      <c r="A127" s="1194" t="s">
        <v>116</v>
      </c>
      <c r="B127" s="1248" t="s">
        <v>427</v>
      </c>
      <c r="C127" s="698">
        <f>'RM_1.3.sz.mell.'!C127</f>
        <v>0</v>
      </c>
      <c r="D127" s="698">
        <f>'RM_1.3.sz.mell.'!D127</f>
        <v>0</v>
      </c>
      <c r="E127" s="698">
        <f>'RM_1.3.sz.mell.'!E127</f>
        <v>0</v>
      </c>
      <c r="F127" s="698">
        <f>'RM_1.3.sz.mell.'!F127</f>
        <v>0</v>
      </c>
      <c r="G127" s="698">
        <f>'RM_1.3.sz.mell.'!G127</f>
        <v>0</v>
      </c>
      <c r="H127" s="698">
        <f>'RM_1.3.sz.mell.'!H127</f>
        <v>0</v>
      </c>
      <c r="I127" s="698">
        <f>'RM_1.3.sz.mell.'!I127</f>
        <v>0</v>
      </c>
      <c r="J127" s="698">
        <f>'RM_1.3.sz.mell.'!J127</f>
        <v>0</v>
      </c>
      <c r="K127" s="699">
        <f t="shared" si="7"/>
        <v>0</v>
      </c>
    </row>
    <row r="128" spans="1:11" ht="12" customHeight="1" x14ac:dyDescent="0.3">
      <c r="A128" s="1194" t="s">
        <v>118</v>
      </c>
      <c r="B128" s="1249" t="s">
        <v>369</v>
      </c>
      <c r="C128" s="698">
        <f>'RM_1.3.sz.mell.'!C128</f>
        <v>0</v>
      </c>
      <c r="D128" s="698">
        <f>'RM_1.3.sz.mell.'!D128</f>
        <v>0</v>
      </c>
      <c r="E128" s="698">
        <f>'RM_1.3.sz.mell.'!E128</f>
        <v>0</v>
      </c>
      <c r="F128" s="698">
        <f>'RM_1.3.sz.mell.'!F128</f>
        <v>0</v>
      </c>
      <c r="G128" s="698">
        <f>'RM_1.3.sz.mell.'!G128</f>
        <v>0</v>
      </c>
      <c r="H128" s="698">
        <f>'RM_1.3.sz.mell.'!H128</f>
        <v>0</v>
      </c>
      <c r="I128" s="698">
        <f>'RM_1.3.sz.mell.'!I128</f>
        <v>0</v>
      </c>
      <c r="J128" s="698">
        <f>'RM_1.3.sz.mell.'!J128</f>
        <v>0</v>
      </c>
      <c r="K128" s="699">
        <f t="shared" si="7"/>
        <v>0</v>
      </c>
    </row>
    <row r="129" spans="1:11" x14ac:dyDescent="0.3">
      <c r="A129" s="1194" t="s">
        <v>187</v>
      </c>
      <c r="B129" s="1243" t="s">
        <v>352</v>
      </c>
      <c r="C129" s="698">
        <f>'RM_1.3.sz.mell.'!C129</f>
        <v>0</v>
      </c>
      <c r="D129" s="698">
        <f>'RM_1.3.sz.mell.'!D129</f>
        <v>0</v>
      </c>
      <c r="E129" s="698">
        <f>'RM_1.3.sz.mell.'!E129</f>
        <v>0</v>
      </c>
      <c r="F129" s="698">
        <f>'RM_1.3.sz.mell.'!F129</f>
        <v>0</v>
      </c>
      <c r="G129" s="698">
        <f>'RM_1.3.sz.mell.'!G129</f>
        <v>0</v>
      </c>
      <c r="H129" s="698">
        <f>'RM_1.3.sz.mell.'!H129</f>
        <v>0</v>
      </c>
      <c r="I129" s="698">
        <f>'RM_1.3.sz.mell.'!I129</f>
        <v>0</v>
      </c>
      <c r="J129" s="698">
        <f>'RM_1.3.sz.mell.'!J129</f>
        <v>0</v>
      </c>
      <c r="K129" s="699">
        <f t="shared" si="7"/>
        <v>0</v>
      </c>
    </row>
    <row r="130" spans="1:11" ht="12" customHeight="1" x14ac:dyDescent="0.3">
      <c r="A130" s="1194" t="s">
        <v>188</v>
      </c>
      <c r="B130" s="1243" t="s">
        <v>368</v>
      </c>
      <c r="C130" s="698">
        <f>'RM_1.3.sz.mell.'!C130</f>
        <v>0</v>
      </c>
      <c r="D130" s="698">
        <f>'RM_1.3.sz.mell.'!D130</f>
        <v>0</v>
      </c>
      <c r="E130" s="698">
        <f>'RM_1.3.sz.mell.'!E130</f>
        <v>0</v>
      </c>
      <c r="F130" s="698">
        <f>'RM_1.3.sz.mell.'!F130</f>
        <v>0</v>
      </c>
      <c r="G130" s="698">
        <f>'RM_1.3.sz.mell.'!G130</f>
        <v>0</v>
      </c>
      <c r="H130" s="698">
        <f>'RM_1.3.sz.mell.'!H130</f>
        <v>0</v>
      </c>
      <c r="I130" s="698">
        <f>'RM_1.3.sz.mell.'!I130</f>
        <v>0</v>
      </c>
      <c r="J130" s="698">
        <f>'RM_1.3.sz.mell.'!J130</f>
        <v>0</v>
      </c>
      <c r="K130" s="699">
        <f t="shared" si="7"/>
        <v>0</v>
      </c>
    </row>
    <row r="131" spans="1:11" ht="12" customHeight="1" x14ac:dyDescent="0.3">
      <c r="A131" s="1194" t="s">
        <v>189</v>
      </c>
      <c r="B131" s="1243" t="s">
        <v>367</v>
      </c>
      <c r="C131" s="698">
        <f>'RM_1.3.sz.mell.'!C131</f>
        <v>0</v>
      </c>
      <c r="D131" s="698">
        <f>'RM_1.3.sz.mell.'!D131</f>
        <v>0</v>
      </c>
      <c r="E131" s="698">
        <f>'RM_1.3.sz.mell.'!E131</f>
        <v>0</v>
      </c>
      <c r="F131" s="698">
        <f>'RM_1.3.sz.mell.'!F131</f>
        <v>0</v>
      </c>
      <c r="G131" s="698">
        <f>'RM_1.3.sz.mell.'!G131</f>
        <v>0</v>
      </c>
      <c r="H131" s="698">
        <f>'RM_1.3.sz.mell.'!H131</f>
        <v>0</v>
      </c>
      <c r="I131" s="698">
        <f>'RM_1.3.sz.mell.'!I131</f>
        <v>0</v>
      </c>
      <c r="J131" s="698">
        <f>'RM_1.3.sz.mell.'!J131</f>
        <v>0</v>
      </c>
      <c r="K131" s="699">
        <f t="shared" si="7"/>
        <v>0</v>
      </c>
    </row>
    <row r="132" spans="1:11" ht="12" customHeight="1" x14ac:dyDescent="0.3">
      <c r="A132" s="1194" t="s">
        <v>360</v>
      </c>
      <c r="B132" s="1243" t="s">
        <v>355</v>
      </c>
      <c r="C132" s="698">
        <f>'RM_1.3.sz.mell.'!C132</f>
        <v>0</v>
      </c>
      <c r="D132" s="698">
        <f>'RM_1.3.sz.mell.'!D132</f>
        <v>0</v>
      </c>
      <c r="E132" s="698">
        <f>'RM_1.3.sz.mell.'!E132</f>
        <v>0</v>
      </c>
      <c r="F132" s="698">
        <f>'RM_1.3.sz.mell.'!F132</f>
        <v>0</v>
      </c>
      <c r="G132" s="698">
        <f>'RM_1.3.sz.mell.'!G132</f>
        <v>0</v>
      </c>
      <c r="H132" s="698">
        <f>'RM_1.3.sz.mell.'!H132</f>
        <v>0</v>
      </c>
      <c r="I132" s="698">
        <f>'RM_1.3.sz.mell.'!I132</f>
        <v>0</v>
      </c>
      <c r="J132" s="698">
        <f>'RM_1.3.sz.mell.'!J132</f>
        <v>0</v>
      </c>
      <c r="K132" s="699">
        <f t="shared" si="7"/>
        <v>0</v>
      </c>
    </row>
    <row r="133" spans="1:11" ht="12" customHeight="1" x14ac:dyDescent="0.3">
      <c r="A133" s="1194" t="s">
        <v>361</v>
      </c>
      <c r="B133" s="1243" t="s">
        <v>366</v>
      </c>
      <c r="C133" s="698">
        <f>'RM_1.3.sz.mell.'!C133</f>
        <v>0</v>
      </c>
      <c r="D133" s="698">
        <f>'RM_1.3.sz.mell.'!D133</f>
        <v>0</v>
      </c>
      <c r="E133" s="698">
        <f>'RM_1.3.sz.mell.'!E133</f>
        <v>0</v>
      </c>
      <c r="F133" s="698">
        <f>'RM_1.3.sz.mell.'!F133</f>
        <v>0</v>
      </c>
      <c r="G133" s="698">
        <f>'RM_1.3.sz.mell.'!G133</f>
        <v>0</v>
      </c>
      <c r="H133" s="698">
        <f>'RM_1.3.sz.mell.'!H133</f>
        <v>0</v>
      </c>
      <c r="I133" s="698">
        <f>'RM_1.3.sz.mell.'!I133</f>
        <v>0</v>
      </c>
      <c r="J133" s="698">
        <f>'RM_1.3.sz.mell.'!J133</f>
        <v>0</v>
      </c>
      <c r="K133" s="699">
        <f t="shared" si="7"/>
        <v>0</v>
      </c>
    </row>
    <row r="134" spans="1:11" ht="16.2" thickBot="1" x14ac:dyDescent="0.35">
      <c r="A134" s="1229" t="s">
        <v>362</v>
      </c>
      <c r="B134" s="1243" t="s">
        <v>365</v>
      </c>
      <c r="C134" s="700">
        <f>'RM_1.3.sz.mell.'!C134</f>
        <v>0</v>
      </c>
      <c r="D134" s="700">
        <f>'RM_1.3.sz.mell.'!D134</f>
        <v>0</v>
      </c>
      <c r="E134" s="700">
        <f>'RM_1.3.sz.mell.'!E134</f>
        <v>0</v>
      </c>
      <c r="F134" s="700">
        <f>'RM_1.3.sz.mell.'!F134</f>
        <v>0</v>
      </c>
      <c r="G134" s="700">
        <f>'RM_1.3.sz.mell.'!G134</f>
        <v>0</v>
      </c>
      <c r="H134" s="700">
        <f>'RM_1.3.sz.mell.'!H134</f>
        <v>0</v>
      </c>
      <c r="I134" s="700">
        <f>'RM_1.3.sz.mell.'!I134</f>
        <v>0</v>
      </c>
      <c r="J134" s="700">
        <f>'RM_1.3.sz.mell.'!J134</f>
        <v>0</v>
      </c>
      <c r="K134" s="701">
        <f t="shared" si="7"/>
        <v>0</v>
      </c>
    </row>
    <row r="135" spans="1:11" ht="12" customHeight="1" thickBot="1" x14ac:dyDescent="0.35">
      <c r="A135" s="1192" t="s">
        <v>20</v>
      </c>
      <c r="B135" s="1250" t="s">
        <v>447</v>
      </c>
      <c r="C135" s="395">
        <f>'RM_1.3.sz.mell.'!C135</f>
        <v>0</v>
      </c>
      <c r="D135" s="395">
        <f>'RM_1.3.sz.mell.'!D135</f>
        <v>0</v>
      </c>
      <c r="E135" s="395">
        <f>'RM_1.3.sz.mell.'!E135</f>
        <v>0</v>
      </c>
      <c r="F135" s="395">
        <f>'RM_1.3.sz.mell.'!F135</f>
        <v>0</v>
      </c>
      <c r="G135" s="395">
        <f>'RM_1.3.sz.mell.'!G135</f>
        <v>0</v>
      </c>
      <c r="H135" s="395">
        <f>'RM_1.3.sz.mell.'!H135</f>
        <v>0</v>
      </c>
      <c r="I135" s="395">
        <f>'RM_1.3.sz.mell.'!I135</f>
        <v>0</v>
      </c>
      <c r="J135" s="395">
        <f>'RM_1.3.sz.mell.'!J135</f>
        <v>0</v>
      </c>
      <c r="K135" s="263">
        <f>+K100+K121</f>
        <v>0</v>
      </c>
    </row>
    <row r="136" spans="1:11" ht="12" customHeight="1" thickBot="1" x14ac:dyDescent="0.35">
      <c r="A136" s="1192" t="s">
        <v>21</v>
      </c>
      <c r="B136" s="1250" t="s">
        <v>740</v>
      </c>
      <c r="C136" s="395">
        <f>'RM_1.3.sz.mell.'!C136</f>
        <v>0</v>
      </c>
      <c r="D136" s="395">
        <f>'RM_1.3.sz.mell.'!D136</f>
        <v>0</v>
      </c>
      <c r="E136" s="395">
        <f>'RM_1.3.sz.mell.'!E136</f>
        <v>0</v>
      </c>
      <c r="F136" s="395">
        <f>'RM_1.3.sz.mell.'!F136</f>
        <v>0</v>
      </c>
      <c r="G136" s="395">
        <f>'RM_1.3.sz.mell.'!G136</f>
        <v>0</v>
      </c>
      <c r="H136" s="395">
        <f>'RM_1.3.sz.mell.'!H136</f>
        <v>0</v>
      </c>
      <c r="I136" s="395">
        <f>'RM_1.3.sz.mell.'!I136</f>
        <v>0</v>
      </c>
      <c r="J136" s="395">
        <f>'RM_1.3.sz.mell.'!J136</f>
        <v>0</v>
      </c>
      <c r="K136" s="263">
        <f>+K137+K138+K139</f>
        <v>0</v>
      </c>
    </row>
    <row r="137" spans="1:11" ht="12" customHeight="1" x14ac:dyDescent="0.3">
      <c r="A137" s="1194" t="s">
        <v>267</v>
      </c>
      <c r="B137" s="1246" t="s">
        <v>455</v>
      </c>
      <c r="C137" s="698">
        <f>'RM_1.3.sz.mell.'!C137</f>
        <v>0</v>
      </c>
      <c r="D137" s="698">
        <f>'RM_1.3.sz.mell.'!D137</f>
        <v>0</v>
      </c>
      <c r="E137" s="698">
        <f>'RM_1.3.sz.mell.'!E137</f>
        <v>0</v>
      </c>
      <c r="F137" s="698">
        <f>'RM_1.3.sz.mell.'!F137</f>
        <v>0</v>
      </c>
      <c r="G137" s="698">
        <f>'RM_1.3.sz.mell.'!G137</f>
        <v>0</v>
      </c>
      <c r="H137" s="698">
        <f>'RM_1.3.sz.mell.'!H137</f>
        <v>0</v>
      </c>
      <c r="I137" s="698">
        <f>'RM_1.3.sz.mell.'!I137</f>
        <v>0</v>
      </c>
      <c r="J137" s="698">
        <f>'RM_1.3.sz.mell.'!J137</f>
        <v>0</v>
      </c>
      <c r="K137" s="699">
        <f>C137+J137</f>
        <v>0</v>
      </c>
    </row>
    <row r="138" spans="1:11" ht="12" customHeight="1" x14ac:dyDescent="0.3">
      <c r="A138" s="1194" t="s">
        <v>268</v>
      </c>
      <c r="B138" s="1246" t="s">
        <v>456</v>
      </c>
      <c r="C138" s="698">
        <f>'RM_1.3.sz.mell.'!C138</f>
        <v>0</v>
      </c>
      <c r="D138" s="698">
        <f>'RM_1.3.sz.mell.'!D138</f>
        <v>0</v>
      </c>
      <c r="E138" s="698">
        <f>'RM_1.3.sz.mell.'!E138</f>
        <v>0</v>
      </c>
      <c r="F138" s="698">
        <f>'RM_1.3.sz.mell.'!F138</f>
        <v>0</v>
      </c>
      <c r="G138" s="698">
        <f>'RM_1.3.sz.mell.'!G138</f>
        <v>0</v>
      </c>
      <c r="H138" s="698">
        <f>'RM_1.3.sz.mell.'!H138</f>
        <v>0</v>
      </c>
      <c r="I138" s="698">
        <f>'RM_1.3.sz.mell.'!I138</f>
        <v>0</v>
      </c>
      <c r="J138" s="698">
        <f>'RM_1.3.sz.mell.'!J138</f>
        <v>0</v>
      </c>
      <c r="K138" s="699">
        <f>C138+J138</f>
        <v>0</v>
      </c>
    </row>
    <row r="139" spans="1:11" ht="12" customHeight="1" thickBot="1" x14ac:dyDescent="0.35">
      <c r="A139" s="1229" t="s">
        <v>269</v>
      </c>
      <c r="B139" s="1246" t="s">
        <v>457</v>
      </c>
      <c r="C139" s="698">
        <f>'RM_1.3.sz.mell.'!C139</f>
        <v>0</v>
      </c>
      <c r="D139" s="698">
        <f>'RM_1.3.sz.mell.'!D139</f>
        <v>0</v>
      </c>
      <c r="E139" s="698">
        <f>'RM_1.3.sz.mell.'!E139</f>
        <v>0</v>
      </c>
      <c r="F139" s="698">
        <f>'RM_1.3.sz.mell.'!F139</f>
        <v>0</v>
      </c>
      <c r="G139" s="698">
        <f>'RM_1.3.sz.mell.'!G139</f>
        <v>0</v>
      </c>
      <c r="H139" s="698">
        <f>'RM_1.3.sz.mell.'!H139</f>
        <v>0</v>
      </c>
      <c r="I139" s="698">
        <f>'RM_1.3.sz.mell.'!I139</f>
        <v>0</v>
      </c>
      <c r="J139" s="698">
        <f>'RM_1.3.sz.mell.'!J139</f>
        <v>0</v>
      </c>
      <c r="K139" s="699">
        <f>C139+J139</f>
        <v>0</v>
      </c>
    </row>
    <row r="140" spans="1:11" ht="12" customHeight="1" thickBot="1" x14ac:dyDescent="0.35">
      <c r="A140" s="1192" t="s">
        <v>22</v>
      </c>
      <c r="B140" s="1250" t="s">
        <v>449</v>
      </c>
      <c r="C140" s="395">
        <f>'RM_1.3.sz.mell.'!C140</f>
        <v>0</v>
      </c>
      <c r="D140" s="395">
        <f>'RM_1.3.sz.mell.'!D140</f>
        <v>0</v>
      </c>
      <c r="E140" s="395">
        <f>'RM_1.3.sz.mell.'!E140</f>
        <v>0</v>
      </c>
      <c r="F140" s="395">
        <f>'RM_1.3.sz.mell.'!F140</f>
        <v>0</v>
      </c>
      <c r="G140" s="395">
        <f>'RM_1.3.sz.mell.'!G140</f>
        <v>0</v>
      </c>
      <c r="H140" s="395">
        <f>'RM_1.3.sz.mell.'!H140</f>
        <v>0</v>
      </c>
      <c r="I140" s="395">
        <f>'RM_1.3.sz.mell.'!I140</f>
        <v>0</v>
      </c>
      <c r="J140" s="395">
        <f>'RM_1.3.sz.mell.'!J140</f>
        <v>0</v>
      </c>
      <c r="K140" s="263">
        <f>SUM(K141:K146)</f>
        <v>0</v>
      </c>
    </row>
    <row r="141" spans="1:11" ht="12" customHeight="1" x14ac:dyDescent="0.3">
      <c r="A141" s="1194" t="s">
        <v>90</v>
      </c>
      <c r="B141" s="1251" t="s">
        <v>458</v>
      </c>
      <c r="C141" s="698">
        <f>'RM_1.3.sz.mell.'!C141</f>
        <v>0</v>
      </c>
      <c r="D141" s="698">
        <f>'RM_1.3.sz.mell.'!D141</f>
        <v>0</v>
      </c>
      <c r="E141" s="698">
        <f>'RM_1.3.sz.mell.'!E141</f>
        <v>0</v>
      </c>
      <c r="F141" s="698">
        <f>'RM_1.3.sz.mell.'!F141</f>
        <v>0</v>
      </c>
      <c r="G141" s="698">
        <f>'RM_1.3.sz.mell.'!G141</f>
        <v>0</v>
      </c>
      <c r="H141" s="698">
        <f>'RM_1.3.sz.mell.'!H141</f>
        <v>0</v>
      </c>
      <c r="I141" s="698">
        <f>'RM_1.3.sz.mell.'!I141</f>
        <v>0</v>
      </c>
      <c r="J141" s="698">
        <f>'RM_1.3.sz.mell.'!J141</f>
        <v>0</v>
      </c>
      <c r="K141" s="699">
        <f t="shared" ref="K141:K146" si="8">C141+J141</f>
        <v>0</v>
      </c>
    </row>
    <row r="142" spans="1:11" ht="12" customHeight="1" x14ac:dyDescent="0.3">
      <c r="A142" s="1194" t="s">
        <v>91</v>
      </c>
      <c r="B142" s="1251" t="s">
        <v>450</v>
      </c>
      <c r="C142" s="698">
        <f>'RM_1.3.sz.mell.'!C142</f>
        <v>0</v>
      </c>
      <c r="D142" s="698">
        <f>'RM_1.3.sz.mell.'!D142</f>
        <v>0</v>
      </c>
      <c r="E142" s="698">
        <f>'RM_1.3.sz.mell.'!E142</f>
        <v>0</v>
      </c>
      <c r="F142" s="698">
        <f>'RM_1.3.sz.mell.'!F142</f>
        <v>0</v>
      </c>
      <c r="G142" s="698">
        <f>'RM_1.3.sz.mell.'!G142</f>
        <v>0</v>
      </c>
      <c r="H142" s="698">
        <f>'RM_1.3.sz.mell.'!H142</f>
        <v>0</v>
      </c>
      <c r="I142" s="698">
        <f>'RM_1.3.sz.mell.'!I142</f>
        <v>0</v>
      </c>
      <c r="J142" s="698">
        <f>'RM_1.3.sz.mell.'!J142</f>
        <v>0</v>
      </c>
      <c r="K142" s="699">
        <f t="shared" si="8"/>
        <v>0</v>
      </c>
    </row>
    <row r="143" spans="1:11" ht="12" customHeight="1" x14ac:dyDescent="0.3">
      <c r="A143" s="1194" t="s">
        <v>92</v>
      </c>
      <c r="B143" s="1251" t="s">
        <v>451</v>
      </c>
      <c r="C143" s="698">
        <f>'RM_1.3.sz.mell.'!C143</f>
        <v>0</v>
      </c>
      <c r="D143" s="698">
        <f>'RM_1.3.sz.mell.'!D143</f>
        <v>0</v>
      </c>
      <c r="E143" s="698">
        <f>'RM_1.3.sz.mell.'!E143</f>
        <v>0</v>
      </c>
      <c r="F143" s="698">
        <f>'RM_1.3.sz.mell.'!F143</f>
        <v>0</v>
      </c>
      <c r="G143" s="698">
        <f>'RM_1.3.sz.mell.'!G143</f>
        <v>0</v>
      </c>
      <c r="H143" s="698">
        <f>'RM_1.3.sz.mell.'!H143</f>
        <v>0</v>
      </c>
      <c r="I143" s="698">
        <f>'RM_1.3.sz.mell.'!I143</f>
        <v>0</v>
      </c>
      <c r="J143" s="698">
        <f>'RM_1.3.sz.mell.'!J143</f>
        <v>0</v>
      </c>
      <c r="K143" s="699">
        <f t="shared" si="8"/>
        <v>0</v>
      </c>
    </row>
    <row r="144" spans="1:11" ht="12" customHeight="1" x14ac:dyDescent="0.3">
      <c r="A144" s="1194" t="s">
        <v>174</v>
      </c>
      <c r="B144" s="1251" t="s">
        <v>452</v>
      </c>
      <c r="C144" s="698">
        <f>'RM_1.3.sz.mell.'!C144</f>
        <v>0</v>
      </c>
      <c r="D144" s="698">
        <f>'RM_1.3.sz.mell.'!D144</f>
        <v>0</v>
      </c>
      <c r="E144" s="698">
        <f>'RM_1.3.sz.mell.'!E144</f>
        <v>0</v>
      </c>
      <c r="F144" s="698">
        <f>'RM_1.3.sz.mell.'!F144</f>
        <v>0</v>
      </c>
      <c r="G144" s="698">
        <f>'RM_1.3.sz.mell.'!G144</f>
        <v>0</v>
      </c>
      <c r="H144" s="698">
        <f>'RM_1.3.sz.mell.'!H144</f>
        <v>0</v>
      </c>
      <c r="I144" s="698">
        <f>'RM_1.3.sz.mell.'!I144</f>
        <v>0</v>
      </c>
      <c r="J144" s="698">
        <f>'RM_1.3.sz.mell.'!J144</f>
        <v>0</v>
      </c>
      <c r="K144" s="699">
        <f t="shared" si="8"/>
        <v>0</v>
      </c>
    </row>
    <row r="145" spans="1:15" ht="12" customHeight="1" x14ac:dyDescent="0.3">
      <c r="A145" s="1194" t="s">
        <v>175</v>
      </c>
      <c r="B145" s="1251" t="s">
        <v>453</v>
      </c>
      <c r="C145" s="698">
        <f>'RM_1.3.sz.mell.'!C145</f>
        <v>0</v>
      </c>
      <c r="D145" s="698">
        <f>'RM_1.3.sz.mell.'!D145</f>
        <v>0</v>
      </c>
      <c r="E145" s="698">
        <f>'RM_1.3.sz.mell.'!E145</f>
        <v>0</v>
      </c>
      <c r="F145" s="698">
        <f>'RM_1.3.sz.mell.'!F145</f>
        <v>0</v>
      </c>
      <c r="G145" s="698">
        <f>'RM_1.3.sz.mell.'!G145</f>
        <v>0</v>
      </c>
      <c r="H145" s="698">
        <f>'RM_1.3.sz.mell.'!H145</f>
        <v>0</v>
      </c>
      <c r="I145" s="698">
        <f>'RM_1.3.sz.mell.'!I145</f>
        <v>0</v>
      </c>
      <c r="J145" s="698">
        <f>'RM_1.3.sz.mell.'!J145</f>
        <v>0</v>
      </c>
      <c r="K145" s="699">
        <f t="shared" si="8"/>
        <v>0</v>
      </c>
    </row>
    <row r="146" spans="1:15" ht="12" customHeight="1" thickBot="1" x14ac:dyDescent="0.35">
      <c r="A146" s="1229" t="s">
        <v>176</v>
      </c>
      <c r="B146" s="1251" t="s">
        <v>454</v>
      </c>
      <c r="C146" s="698">
        <f>'RM_1.3.sz.mell.'!C146</f>
        <v>0</v>
      </c>
      <c r="D146" s="698">
        <f>'RM_1.3.sz.mell.'!D146</f>
        <v>0</v>
      </c>
      <c r="E146" s="698">
        <f>'RM_1.3.sz.mell.'!E146</f>
        <v>0</v>
      </c>
      <c r="F146" s="698">
        <f>'RM_1.3.sz.mell.'!F146</f>
        <v>0</v>
      </c>
      <c r="G146" s="698">
        <f>'RM_1.3.sz.mell.'!G146</f>
        <v>0</v>
      </c>
      <c r="H146" s="698">
        <f>'RM_1.3.sz.mell.'!H146</f>
        <v>0</v>
      </c>
      <c r="I146" s="698">
        <f>'RM_1.3.sz.mell.'!I146</f>
        <v>0</v>
      </c>
      <c r="J146" s="698">
        <f>'RM_1.3.sz.mell.'!J146</f>
        <v>0</v>
      </c>
      <c r="K146" s="699">
        <f t="shared" si="8"/>
        <v>0</v>
      </c>
    </row>
    <row r="147" spans="1:15" ht="12" customHeight="1" thickBot="1" x14ac:dyDescent="0.35">
      <c r="A147" s="1192" t="s">
        <v>23</v>
      </c>
      <c r="B147" s="1250" t="s">
        <v>462</v>
      </c>
      <c r="C147" s="402">
        <f>'RM_1.3.sz.mell.'!C147</f>
        <v>0</v>
      </c>
      <c r="D147" s="402">
        <f>'RM_1.3.sz.mell.'!D147</f>
        <v>0</v>
      </c>
      <c r="E147" s="402">
        <f>'RM_1.3.sz.mell.'!E147</f>
        <v>0</v>
      </c>
      <c r="F147" s="402">
        <f>'RM_1.3.sz.mell.'!F147</f>
        <v>0</v>
      </c>
      <c r="G147" s="402">
        <f>'RM_1.3.sz.mell.'!G147</f>
        <v>0</v>
      </c>
      <c r="H147" s="402">
        <f>'RM_1.3.sz.mell.'!H147</f>
        <v>0</v>
      </c>
      <c r="I147" s="402">
        <f>'RM_1.3.sz.mell.'!I147</f>
        <v>0</v>
      </c>
      <c r="J147" s="402">
        <f>'RM_1.3.sz.mell.'!J147</f>
        <v>0</v>
      </c>
      <c r="K147" s="444">
        <f>+K148+K149+K150+K151</f>
        <v>0</v>
      </c>
    </row>
    <row r="148" spans="1:15" ht="12" customHeight="1" x14ac:dyDescent="0.3">
      <c r="A148" s="1194" t="s">
        <v>93</v>
      </c>
      <c r="B148" s="1251" t="s">
        <v>370</v>
      </c>
      <c r="C148" s="698">
        <f>'RM_1.3.sz.mell.'!C148</f>
        <v>0</v>
      </c>
      <c r="D148" s="698">
        <f>'RM_1.3.sz.mell.'!D148</f>
        <v>0</v>
      </c>
      <c r="E148" s="698">
        <f>'RM_1.3.sz.mell.'!E148</f>
        <v>0</v>
      </c>
      <c r="F148" s="698">
        <f>'RM_1.3.sz.mell.'!F148</f>
        <v>0</v>
      </c>
      <c r="G148" s="698">
        <f>'RM_1.3.sz.mell.'!G148</f>
        <v>0</v>
      </c>
      <c r="H148" s="698">
        <f>'RM_1.3.sz.mell.'!H148</f>
        <v>0</v>
      </c>
      <c r="I148" s="698">
        <f>'RM_1.3.sz.mell.'!I148</f>
        <v>0</v>
      </c>
      <c r="J148" s="698">
        <f>'RM_1.3.sz.mell.'!J148</f>
        <v>0</v>
      </c>
      <c r="K148" s="699">
        <f>C148+J148</f>
        <v>0</v>
      </c>
    </row>
    <row r="149" spans="1:15" ht="12" customHeight="1" x14ac:dyDescent="0.3">
      <c r="A149" s="1194" t="s">
        <v>94</v>
      </c>
      <c r="B149" s="1251" t="s">
        <v>371</v>
      </c>
      <c r="C149" s="698">
        <f>'RM_1.3.sz.mell.'!C149</f>
        <v>0</v>
      </c>
      <c r="D149" s="698">
        <f>'RM_1.3.sz.mell.'!D149</f>
        <v>0</v>
      </c>
      <c r="E149" s="698">
        <f>'RM_1.3.sz.mell.'!E149</f>
        <v>0</v>
      </c>
      <c r="F149" s="698">
        <f>'RM_1.3.sz.mell.'!F149</f>
        <v>0</v>
      </c>
      <c r="G149" s="698">
        <f>'RM_1.3.sz.mell.'!G149</f>
        <v>0</v>
      </c>
      <c r="H149" s="698">
        <f>'RM_1.3.sz.mell.'!H149</f>
        <v>0</v>
      </c>
      <c r="I149" s="698">
        <f>'RM_1.3.sz.mell.'!I149</f>
        <v>0</v>
      </c>
      <c r="J149" s="698">
        <f>'RM_1.3.sz.mell.'!J149</f>
        <v>0</v>
      </c>
      <c r="K149" s="699">
        <f>C149+J149</f>
        <v>0</v>
      </c>
    </row>
    <row r="150" spans="1:15" ht="12" customHeight="1" x14ac:dyDescent="0.3">
      <c r="A150" s="1194" t="s">
        <v>287</v>
      </c>
      <c r="B150" s="1251" t="s">
        <v>463</v>
      </c>
      <c r="C150" s="698">
        <f>'RM_1.3.sz.mell.'!C150</f>
        <v>0</v>
      </c>
      <c r="D150" s="698">
        <f>'RM_1.3.sz.mell.'!D150</f>
        <v>0</v>
      </c>
      <c r="E150" s="698">
        <f>'RM_1.3.sz.mell.'!E150</f>
        <v>0</v>
      </c>
      <c r="F150" s="698">
        <f>'RM_1.3.sz.mell.'!F150</f>
        <v>0</v>
      </c>
      <c r="G150" s="698">
        <f>'RM_1.3.sz.mell.'!G150</f>
        <v>0</v>
      </c>
      <c r="H150" s="698">
        <f>'RM_1.3.sz.mell.'!H150</f>
        <v>0</v>
      </c>
      <c r="I150" s="698">
        <f>'RM_1.3.sz.mell.'!I150</f>
        <v>0</v>
      </c>
      <c r="J150" s="698">
        <f>'RM_1.3.sz.mell.'!J150</f>
        <v>0</v>
      </c>
      <c r="K150" s="699">
        <f>C150+J150</f>
        <v>0</v>
      </c>
    </row>
    <row r="151" spans="1:15" ht="12" customHeight="1" thickBot="1" x14ac:dyDescent="0.35">
      <c r="A151" s="1229" t="s">
        <v>288</v>
      </c>
      <c r="B151" s="1252" t="s">
        <v>389</v>
      </c>
      <c r="C151" s="698">
        <f>'RM_1.3.sz.mell.'!C151</f>
        <v>0</v>
      </c>
      <c r="D151" s="698">
        <f>'RM_1.3.sz.mell.'!D151</f>
        <v>0</v>
      </c>
      <c r="E151" s="698">
        <f>'RM_1.3.sz.mell.'!E151</f>
        <v>0</v>
      </c>
      <c r="F151" s="698">
        <f>'RM_1.3.sz.mell.'!F151</f>
        <v>0</v>
      </c>
      <c r="G151" s="698">
        <f>'RM_1.3.sz.mell.'!G151</f>
        <v>0</v>
      </c>
      <c r="H151" s="698">
        <f>'RM_1.3.sz.mell.'!H151</f>
        <v>0</v>
      </c>
      <c r="I151" s="698">
        <f>'RM_1.3.sz.mell.'!I151</f>
        <v>0</v>
      </c>
      <c r="J151" s="698">
        <f>'RM_1.3.sz.mell.'!J151</f>
        <v>0</v>
      </c>
      <c r="K151" s="699">
        <f>C151+J151</f>
        <v>0</v>
      </c>
    </row>
    <row r="152" spans="1:15" ht="12" customHeight="1" thickBot="1" x14ac:dyDescent="0.35">
      <c r="A152" s="1192" t="s">
        <v>24</v>
      </c>
      <c r="B152" s="1250" t="s">
        <v>464</v>
      </c>
      <c r="C152" s="497">
        <f>'RM_1.3.sz.mell.'!C152</f>
        <v>0</v>
      </c>
      <c r="D152" s="497">
        <f>'RM_1.3.sz.mell.'!D152</f>
        <v>0</v>
      </c>
      <c r="E152" s="497">
        <f>'RM_1.3.sz.mell.'!E152</f>
        <v>0</v>
      </c>
      <c r="F152" s="497">
        <f>'RM_1.3.sz.mell.'!F152</f>
        <v>0</v>
      </c>
      <c r="G152" s="497">
        <f>'RM_1.3.sz.mell.'!G152</f>
        <v>0</v>
      </c>
      <c r="H152" s="497">
        <f>'RM_1.3.sz.mell.'!H152</f>
        <v>0</v>
      </c>
      <c r="I152" s="497">
        <f>'RM_1.3.sz.mell.'!I152</f>
        <v>0</v>
      </c>
      <c r="J152" s="497">
        <f>'RM_1.3.sz.mell.'!J152</f>
        <v>0</v>
      </c>
      <c r="K152" s="491">
        <f>SUM(K153:K157)</f>
        <v>0</v>
      </c>
    </row>
    <row r="153" spans="1:15" ht="12" customHeight="1" x14ac:dyDescent="0.3">
      <c r="A153" s="1194" t="s">
        <v>95</v>
      </c>
      <c r="B153" s="1251" t="s">
        <v>459</v>
      </c>
      <c r="C153" s="698">
        <f>'RM_1.3.sz.mell.'!C153</f>
        <v>0</v>
      </c>
      <c r="D153" s="698">
        <f>'RM_1.3.sz.mell.'!D153</f>
        <v>0</v>
      </c>
      <c r="E153" s="698">
        <f>'RM_1.3.sz.mell.'!E153</f>
        <v>0</v>
      </c>
      <c r="F153" s="698">
        <f>'RM_1.3.sz.mell.'!F153</f>
        <v>0</v>
      </c>
      <c r="G153" s="698">
        <f>'RM_1.3.sz.mell.'!G153</f>
        <v>0</v>
      </c>
      <c r="H153" s="698">
        <f>'RM_1.3.sz.mell.'!H153</f>
        <v>0</v>
      </c>
      <c r="I153" s="698">
        <f>'RM_1.3.sz.mell.'!I153</f>
        <v>0</v>
      </c>
      <c r="J153" s="698">
        <f>'RM_1.3.sz.mell.'!J153</f>
        <v>0</v>
      </c>
      <c r="K153" s="699">
        <f t="shared" ref="K153:K159" si="9">C153+J153</f>
        <v>0</v>
      </c>
    </row>
    <row r="154" spans="1:15" ht="12" customHeight="1" x14ac:dyDescent="0.3">
      <c r="A154" s="1194" t="s">
        <v>96</v>
      </c>
      <c r="B154" s="1251" t="s">
        <v>466</v>
      </c>
      <c r="C154" s="698">
        <f>'RM_1.3.sz.mell.'!C154</f>
        <v>0</v>
      </c>
      <c r="D154" s="698">
        <f>'RM_1.3.sz.mell.'!D154</f>
        <v>0</v>
      </c>
      <c r="E154" s="698">
        <f>'RM_1.3.sz.mell.'!E154</f>
        <v>0</v>
      </c>
      <c r="F154" s="698">
        <f>'RM_1.3.sz.mell.'!F154</f>
        <v>0</v>
      </c>
      <c r="G154" s="698">
        <f>'RM_1.3.sz.mell.'!G154</f>
        <v>0</v>
      </c>
      <c r="H154" s="698">
        <f>'RM_1.3.sz.mell.'!H154</f>
        <v>0</v>
      </c>
      <c r="I154" s="698">
        <f>'RM_1.3.sz.mell.'!I154</f>
        <v>0</v>
      </c>
      <c r="J154" s="698">
        <f>'RM_1.3.sz.mell.'!J154</f>
        <v>0</v>
      </c>
      <c r="K154" s="699">
        <f t="shared" si="9"/>
        <v>0</v>
      </c>
    </row>
    <row r="155" spans="1:15" ht="12" customHeight="1" x14ac:dyDescent="0.3">
      <c r="A155" s="1194" t="s">
        <v>299</v>
      </c>
      <c r="B155" s="1251" t="s">
        <v>461</v>
      </c>
      <c r="C155" s="698">
        <f>'RM_1.3.sz.mell.'!C155</f>
        <v>0</v>
      </c>
      <c r="D155" s="698">
        <f>'RM_1.3.sz.mell.'!D155</f>
        <v>0</v>
      </c>
      <c r="E155" s="698">
        <f>'RM_1.3.sz.mell.'!E155</f>
        <v>0</v>
      </c>
      <c r="F155" s="698">
        <f>'RM_1.3.sz.mell.'!F155</f>
        <v>0</v>
      </c>
      <c r="G155" s="698">
        <f>'RM_1.3.sz.mell.'!G155</f>
        <v>0</v>
      </c>
      <c r="H155" s="698">
        <f>'RM_1.3.sz.mell.'!H155</f>
        <v>0</v>
      </c>
      <c r="I155" s="698">
        <f>'RM_1.3.sz.mell.'!I155</f>
        <v>0</v>
      </c>
      <c r="J155" s="698">
        <f>'RM_1.3.sz.mell.'!J155</f>
        <v>0</v>
      </c>
      <c r="K155" s="699">
        <f t="shared" si="9"/>
        <v>0</v>
      </c>
    </row>
    <row r="156" spans="1:15" ht="12" customHeight="1" x14ac:dyDescent="0.3">
      <c r="A156" s="1194" t="s">
        <v>300</v>
      </c>
      <c r="B156" s="1251" t="s">
        <v>467</v>
      </c>
      <c r="C156" s="698">
        <f>'RM_1.3.sz.mell.'!C156</f>
        <v>0</v>
      </c>
      <c r="D156" s="698">
        <f>'RM_1.3.sz.mell.'!D156</f>
        <v>0</v>
      </c>
      <c r="E156" s="698">
        <f>'RM_1.3.sz.mell.'!E156</f>
        <v>0</v>
      </c>
      <c r="F156" s="698">
        <f>'RM_1.3.sz.mell.'!F156</f>
        <v>0</v>
      </c>
      <c r="G156" s="698">
        <f>'RM_1.3.sz.mell.'!G156</f>
        <v>0</v>
      </c>
      <c r="H156" s="698">
        <f>'RM_1.3.sz.mell.'!H156</f>
        <v>0</v>
      </c>
      <c r="I156" s="698">
        <f>'RM_1.3.sz.mell.'!I156</f>
        <v>0</v>
      </c>
      <c r="J156" s="698">
        <f>'RM_1.3.sz.mell.'!J156</f>
        <v>0</v>
      </c>
      <c r="K156" s="699">
        <f t="shared" si="9"/>
        <v>0</v>
      </c>
    </row>
    <row r="157" spans="1:15" ht="12" customHeight="1" thickBot="1" x14ac:dyDescent="0.35">
      <c r="A157" s="1194" t="s">
        <v>465</v>
      </c>
      <c r="B157" s="1251" t="s">
        <v>468</v>
      </c>
      <c r="C157" s="700">
        <f>'RM_1.3.sz.mell.'!C157</f>
        <v>0</v>
      </c>
      <c r="D157" s="700">
        <f>'RM_1.3.sz.mell.'!D157</f>
        <v>0</v>
      </c>
      <c r="E157" s="700">
        <f>'RM_1.3.sz.mell.'!E157</f>
        <v>0</v>
      </c>
      <c r="F157" s="700">
        <f>'RM_1.3.sz.mell.'!F157</f>
        <v>0</v>
      </c>
      <c r="G157" s="700">
        <f>'RM_1.3.sz.mell.'!G157</f>
        <v>0</v>
      </c>
      <c r="H157" s="700">
        <f>'RM_1.3.sz.mell.'!H157</f>
        <v>0</v>
      </c>
      <c r="I157" s="700">
        <f>'RM_1.3.sz.mell.'!I157</f>
        <v>0</v>
      </c>
      <c r="J157" s="700">
        <f>'RM_1.3.sz.mell.'!J157</f>
        <v>0</v>
      </c>
      <c r="K157" s="701">
        <f t="shared" si="9"/>
        <v>0</v>
      </c>
    </row>
    <row r="158" spans="1:15" ht="12" customHeight="1" thickBot="1" x14ac:dyDescent="0.35">
      <c r="A158" s="1192" t="s">
        <v>25</v>
      </c>
      <c r="B158" s="1250" t="s">
        <v>469</v>
      </c>
      <c r="C158" s="1254">
        <f>'RM_1.3.sz.mell.'!C158</f>
        <v>0</v>
      </c>
      <c r="D158" s="1254">
        <f>'RM_1.3.sz.mell.'!D158</f>
        <v>0</v>
      </c>
      <c r="E158" s="1254">
        <f>'RM_1.3.sz.mell.'!E158</f>
        <v>0</v>
      </c>
      <c r="F158" s="1254">
        <f>'RM_1.3.sz.mell.'!F158</f>
        <v>0</v>
      </c>
      <c r="G158" s="1254">
        <f>'RM_1.3.sz.mell.'!G158</f>
        <v>0</v>
      </c>
      <c r="H158" s="1254">
        <f>'RM_1.3.sz.mell.'!H158</f>
        <v>0</v>
      </c>
      <c r="I158" s="1254">
        <f>'RM_1.3.sz.mell.'!I158</f>
        <v>0</v>
      </c>
      <c r="J158" s="1254">
        <f>'RM_1.3.sz.mell.'!J158</f>
        <v>0</v>
      </c>
      <c r="K158" s="710">
        <f t="shared" si="9"/>
        <v>0</v>
      </c>
    </row>
    <row r="159" spans="1:15" ht="12" customHeight="1" thickBot="1" x14ac:dyDescent="0.35">
      <c r="A159" s="1192" t="s">
        <v>26</v>
      </c>
      <c r="B159" s="1250" t="s">
        <v>470</v>
      </c>
      <c r="C159" s="680">
        <f>'RM_1.3.sz.mell.'!C159</f>
        <v>0</v>
      </c>
      <c r="D159" s="680">
        <f>'RM_1.3.sz.mell.'!D159</f>
        <v>0</v>
      </c>
      <c r="E159" s="680">
        <f>'RM_1.3.sz.mell.'!E159</f>
        <v>0</v>
      </c>
      <c r="F159" s="680">
        <f>'RM_1.3.sz.mell.'!F159</f>
        <v>0</v>
      </c>
      <c r="G159" s="680">
        <f>'RM_1.3.sz.mell.'!G159</f>
        <v>0</v>
      </c>
      <c r="H159" s="680">
        <f>'RM_1.3.sz.mell.'!H159</f>
        <v>0</v>
      </c>
      <c r="I159" s="680">
        <f>'RM_1.3.sz.mell.'!I159</f>
        <v>0</v>
      </c>
      <c r="J159" s="680">
        <f>'RM_1.3.sz.mell.'!J159</f>
        <v>0</v>
      </c>
      <c r="K159" s="681">
        <f t="shared" si="9"/>
        <v>0</v>
      </c>
    </row>
    <row r="160" spans="1:15" ht="15.15" customHeight="1" thickBot="1" x14ac:dyDescent="0.35">
      <c r="A160" s="1192" t="s">
        <v>27</v>
      </c>
      <c r="B160" s="1250" t="s">
        <v>472</v>
      </c>
      <c r="C160" s="499">
        <f>'RM_1.3.sz.mell.'!C160</f>
        <v>0</v>
      </c>
      <c r="D160" s="499">
        <f>'RM_1.3.sz.mell.'!D160</f>
        <v>0</v>
      </c>
      <c r="E160" s="499">
        <f>'RM_1.3.sz.mell.'!E160</f>
        <v>0</v>
      </c>
      <c r="F160" s="499">
        <f>'RM_1.3.sz.mell.'!F160</f>
        <v>0</v>
      </c>
      <c r="G160" s="499">
        <f>'RM_1.3.sz.mell.'!G160</f>
        <v>0</v>
      </c>
      <c r="H160" s="499">
        <f>'RM_1.3.sz.mell.'!H160</f>
        <v>0</v>
      </c>
      <c r="I160" s="499">
        <f>'RM_1.3.sz.mell.'!I160</f>
        <v>0</v>
      </c>
      <c r="J160" s="499">
        <f>'RM_1.3.sz.mell.'!J160</f>
        <v>0</v>
      </c>
      <c r="K160" s="493">
        <f>+K136+K140+K147+K152+K158+K159</f>
        <v>0</v>
      </c>
      <c r="L160" s="1264"/>
      <c r="M160" s="1265"/>
      <c r="N160" s="1265"/>
      <c r="O160" s="1265"/>
    </row>
    <row r="161" spans="1:11" s="1217" customFormat="1" ht="12.9" customHeight="1" thickBot="1" x14ac:dyDescent="0.3">
      <c r="A161" s="1232" t="s">
        <v>28</v>
      </c>
      <c r="B161" s="1253" t="s">
        <v>471</v>
      </c>
      <c r="C161" s="499">
        <f>'RM_1.3.sz.mell.'!C161</f>
        <v>0</v>
      </c>
      <c r="D161" s="499">
        <f>'RM_1.3.sz.mell.'!D161</f>
        <v>0</v>
      </c>
      <c r="E161" s="499">
        <f>'RM_1.3.sz.mell.'!E161</f>
        <v>0</v>
      </c>
      <c r="F161" s="499">
        <f>'RM_1.3.sz.mell.'!F161</f>
        <v>0</v>
      </c>
      <c r="G161" s="499">
        <f>'RM_1.3.sz.mell.'!G161</f>
        <v>0</v>
      </c>
      <c r="H161" s="499">
        <f>'RM_1.3.sz.mell.'!H161</f>
        <v>0</v>
      </c>
      <c r="I161" s="499">
        <f>'RM_1.3.sz.mell.'!I161</f>
        <v>0</v>
      </c>
      <c r="J161" s="499">
        <f>'RM_1.3.sz.mell.'!J161</f>
        <v>0</v>
      </c>
      <c r="K161" s="493">
        <f>+K135+K160</f>
        <v>0</v>
      </c>
    </row>
    <row r="162" spans="1:11" s="662" customFormat="1" x14ac:dyDescent="0.3">
      <c r="C162" s="662">
        <f>'RM_1.3.sz.mell.'!C162</f>
        <v>0</v>
      </c>
      <c r="D162" s="662">
        <f>'RM_1.3.sz.mell.'!D162</f>
        <v>0</v>
      </c>
      <c r="E162" s="662">
        <f>'RM_1.3.sz.mell.'!E162</f>
        <v>0</v>
      </c>
      <c r="F162" s="662">
        <f>'RM_1.3.sz.mell.'!F162</f>
        <v>0</v>
      </c>
      <c r="G162" s="662">
        <f>'RM_1.3.sz.mell.'!G162</f>
        <v>0</v>
      </c>
      <c r="H162" s="662">
        <f>'RM_1.3.sz.mell.'!H162</f>
        <v>0</v>
      </c>
      <c r="I162" s="662">
        <f>'RM_1.3.sz.mell.'!I162</f>
        <v>0</v>
      </c>
      <c r="J162" s="662">
        <f>'RM_1.3.sz.mell.'!J162</f>
        <v>0</v>
      </c>
      <c r="K162" s="662">
        <f>'RM_1.3.sz.mell.'!K162</f>
        <v>0</v>
      </c>
    </row>
    <row r="163" spans="1:11" x14ac:dyDescent="0.3">
      <c r="A163" s="1669" t="s">
        <v>372</v>
      </c>
      <c r="B163" s="1669"/>
      <c r="C163" s="1669"/>
      <c r="D163" s="1669"/>
      <c r="E163" s="1669"/>
      <c r="F163" s="1669"/>
      <c r="G163" s="1669"/>
      <c r="H163" s="1669"/>
      <c r="I163" s="1669"/>
      <c r="J163" s="1669"/>
      <c r="K163" s="1669"/>
    </row>
    <row r="164" spans="1:11" ht="15.15" customHeight="1" thickBot="1" x14ac:dyDescent="0.35">
      <c r="A164" s="1544" t="s">
        <v>153</v>
      </c>
      <c r="B164" s="1544"/>
      <c r="C164" s="1267"/>
      <c r="K164" s="1267" t="str">
        <f>K96</f>
        <v>Forintban!</v>
      </c>
    </row>
    <row r="165" spans="1:11" ht="25.5" customHeight="1" thickBot="1" x14ac:dyDescent="0.35">
      <c r="A165" s="1192">
        <v>1</v>
      </c>
      <c r="B165" s="1268" t="s">
        <v>473</v>
      </c>
      <c r="C165" s="717">
        <f>+C68-C135</f>
        <v>0</v>
      </c>
      <c r="D165" s="395">
        <f t="shared" ref="D165:K165" si="10">+D68-D135</f>
        <v>0</v>
      </c>
      <c r="E165" s="395">
        <f t="shared" si="10"/>
        <v>0</v>
      </c>
      <c r="F165" s="395">
        <f t="shared" si="10"/>
        <v>0</v>
      </c>
      <c r="G165" s="395">
        <f t="shared" si="10"/>
        <v>0</v>
      </c>
      <c r="H165" s="395">
        <f t="shared" si="10"/>
        <v>0</v>
      </c>
      <c r="I165" s="395">
        <f t="shared" si="10"/>
        <v>0</v>
      </c>
      <c r="J165" s="395">
        <f t="shared" si="10"/>
        <v>0</v>
      </c>
      <c r="K165" s="263">
        <f t="shared" si="10"/>
        <v>0</v>
      </c>
    </row>
    <row r="166" spans="1:11" ht="32.4" customHeight="1" thickBot="1" x14ac:dyDescent="0.35">
      <c r="A166" s="1192" t="s">
        <v>19</v>
      </c>
      <c r="B166" s="1268" t="s">
        <v>479</v>
      </c>
      <c r="C166" s="395">
        <f>+C92-C160</f>
        <v>0</v>
      </c>
      <c r="D166" s="395">
        <f t="shared" ref="D166:K166" si="11">+D92-D160</f>
        <v>0</v>
      </c>
      <c r="E166" s="395">
        <f t="shared" si="11"/>
        <v>0</v>
      </c>
      <c r="F166" s="395">
        <f t="shared" si="11"/>
        <v>0</v>
      </c>
      <c r="G166" s="395">
        <f t="shared" si="11"/>
        <v>0</v>
      </c>
      <c r="H166" s="395">
        <f t="shared" si="11"/>
        <v>0</v>
      </c>
      <c r="I166" s="395">
        <f t="shared" si="11"/>
        <v>0</v>
      </c>
      <c r="J166" s="395">
        <f t="shared" si="11"/>
        <v>0</v>
      </c>
      <c r="K166" s="263">
        <f t="shared" si="11"/>
        <v>0</v>
      </c>
    </row>
  </sheetData>
  <sheetProtection sheet="1"/>
  <mergeCells count="15"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sheetPr>
    <tabColor theme="7"/>
  </sheetPr>
  <dimension ref="A1:O166"/>
  <sheetViews>
    <sheetView view="pageBreakPreview" topLeftCell="A136" zoomScaleNormal="120" zoomScaleSheetLayoutView="100" workbookViewId="0">
      <selection activeCell="K26" sqref="K26"/>
    </sheetView>
  </sheetViews>
  <sheetFormatPr defaultColWidth="9.33203125" defaultRowHeight="15.6" x14ac:dyDescent="0.3"/>
  <cols>
    <col min="1" max="1" width="7.44140625" style="1256" customWidth="1"/>
    <col min="2" max="2" width="59.6640625" style="1256" customWidth="1"/>
    <col min="3" max="3" width="14.77734375" style="1266" customWidth="1"/>
    <col min="4" max="11" width="14.77734375" style="1259" customWidth="1"/>
    <col min="12" max="16384" width="9.33203125" style="1259"/>
  </cols>
  <sheetData>
    <row r="1" spans="1:11" x14ac:dyDescent="0.3">
      <c r="A1" s="1258"/>
      <c r="B1" s="1657" t="str">
        <f>CONCATENATE("1.4. melléklet ",E_ALAPADATOK!A7," ",E_ALAPADATOK!B7," ",E_ALAPADATOK!C7," ",E_ALAPADATOK!D7," ",E_ALAPADATOK!E7," ",E_ALAPADATOK!F7," ",E_ALAPADATOK!G7," ",E_ALAPADATOK!H7)</f>
        <v>1.4. melléklet a Hercegkút Község Önkormányzat Polgármesterének 5 / 2019 ( VI.17. ) önkormányzati rendelete</v>
      </c>
      <c r="C1" s="1658"/>
      <c r="D1" s="1658"/>
      <c r="E1" s="1658"/>
      <c r="F1" s="1658"/>
      <c r="G1" s="1658"/>
      <c r="H1" s="1658"/>
      <c r="I1" s="1658"/>
      <c r="J1" s="1658"/>
      <c r="K1" s="1658"/>
    </row>
    <row r="2" spans="1:11" x14ac:dyDescent="0.3">
      <c r="A2" s="1258"/>
      <c r="B2" s="1258"/>
      <c r="C2" s="1260"/>
      <c r="D2" s="1261"/>
      <c r="E2" s="1261"/>
      <c r="F2" s="1261"/>
      <c r="G2" s="1261"/>
      <c r="H2" s="1261"/>
      <c r="I2" s="1261"/>
      <c r="J2" s="1261"/>
      <c r="K2" s="1261"/>
    </row>
    <row r="3" spans="1:11" x14ac:dyDescent="0.3">
      <c r="A3" s="1659" t="str">
        <f>CONCATENATE(E_ALAPADATOK!A3)</f>
        <v>Hercegkút Község Önkormányzata</v>
      </c>
      <c r="B3" s="1659"/>
      <c r="C3" s="1660"/>
      <c r="D3" s="1659"/>
      <c r="E3" s="1659"/>
      <c r="F3" s="1659"/>
      <c r="G3" s="1659"/>
      <c r="H3" s="1659"/>
      <c r="I3" s="1659"/>
      <c r="J3" s="1659"/>
      <c r="K3" s="1659"/>
    </row>
    <row r="4" spans="1:11" x14ac:dyDescent="0.3">
      <c r="A4" s="1659" t="s">
        <v>767</v>
      </c>
      <c r="B4" s="1659"/>
      <c r="C4" s="1660"/>
      <c r="D4" s="1659"/>
      <c r="E4" s="1659"/>
      <c r="F4" s="1659"/>
      <c r="G4" s="1659"/>
      <c r="H4" s="1659"/>
      <c r="I4" s="1659"/>
      <c r="J4" s="1659"/>
      <c r="K4" s="1659"/>
    </row>
    <row r="5" spans="1:11" x14ac:dyDescent="0.3">
      <c r="A5" s="1258"/>
      <c r="B5" s="1258"/>
      <c r="C5" s="1260"/>
      <c r="D5" s="1261"/>
      <c r="E5" s="1261"/>
      <c r="F5" s="1261"/>
      <c r="G5" s="1261"/>
      <c r="H5" s="1261"/>
      <c r="I5" s="1261"/>
      <c r="J5" s="1261"/>
      <c r="K5" s="1261"/>
    </row>
    <row r="6" spans="1:11" ht="15.9" customHeight="1" x14ac:dyDescent="0.3">
      <c r="A6" s="1548" t="s">
        <v>15</v>
      </c>
      <c r="B6" s="1548"/>
      <c r="C6" s="1548"/>
      <c r="D6" s="1548"/>
      <c r="E6" s="1548"/>
      <c r="F6" s="1548"/>
      <c r="G6" s="1548"/>
      <c r="H6" s="1548"/>
      <c r="I6" s="1548"/>
      <c r="J6" s="1548"/>
      <c r="K6" s="1548"/>
    </row>
    <row r="7" spans="1:11" ht="15.9" customHeight="1" thickBot="1" x14ac:dyDescent="0.35">
      <c r="A7" s="1549" t="s">
        <v>151</v>
      </c>
      <c r="B7" s="1549"/>
      <c r="C7" s="1399"/>
      <c r="K7" s="1399" t="s">
        <v>563</v>
      </c>
    </row>
    <row r="8" spans="1:11" x14ac:dyDescent="0.3">
      <c r="A8" s="1661" t="s">
        <v>68</v>
      </c>
      <c r="B8" s="1663" t="s">
        <v>17</v>
      </c>
      <c r="C8" s="1665" t="str">
        <f>+CONCATENATE(LEFT(E_ÖSSZEFÜGGÉSEK!A6,4),". évi")</f>
        <v>2019. évi</v>
      </c>
      <c r="D8" s="1666"/>
      <c r="E8" s="1667"/>
      <c r="F8" s="1667"/>
      <c r="G8" s="1667"/>
      <c r="H8" s="1667"/>
      <c r="I8" s="1667"/>
      <c r="J8" s="1667"/>
      <c r="K8" s="1668"/>
    </row>
    <row r="9" spans="1:11" ht="34.799999999999997" thickBot="1" x14ac:dyDescent="0.35">
      <c r="A9" s="1662"/>
      <c r="B9" s="1664"/>
      <c r="C9" s="1397" t="str">
        <f>'RM_1.4.sz.mell.'!C9</f>
        <v>Eredeti
előirányzat</v>
      </c>
      <c r="D9" s="1397" t="str">
        <f>'RM_1.4.sz.mell.'!D9</f>
        <v>Módosítás</v>
      </c>
      <c r="E9" s="1397" t="str">
        <f>'RM_1.4.sz.mell.'!E9</f>
        <v xml:space="preserve">… . sz. módosítás </v>
      </c>
      <c r="F9" s="1397" t="str">
        <f>'RM_1.4.sz.mell.'!F9</f>
        <v xml:space="preserve">… . sz. módosítás </v>
      </c>
      <c r="G9" s="1397" t="str">
        <f>'RM_1.4.sz.mell.'!G9</f>
        <v xml:space="preserve">… . sz. módosítás </v>
      </c>
      <c r="H9" s="1397" t="str">
        <f>'RM_1.4.sz.mell.'!H9</f>
        <v xml:space="preserve">… . sz. módosítás </v>
      </c>
      <c r="I9" s="1397" t="str">
        <f>'RM_1.4.sz.mell.'!I9</f>
        <v xml:space="preserve">… . sz. módosítás </v>
      </c>
      <c r="J9" s="1397" t="str">
        <f>'RM_1.4.sz.mell.'!J9</f>
        <v>Módosítások összesen</v>
      </c>
      <c r="K9" s="1398" t="str">
        <f>'RM_1.4.sz.mell.'!K9</f>
        <v>….számú módosítás utáni előirányzat</v>
      </c>
    </row>
    <row r="10" spans="1:11" s="1263" customFormat="1" ht="12" customHeight="1" thickBot="1" x14ac:dyDescent="0.25">
      <c r="A10" s="1190" t="s">
        <v>492</v>
      </c>
      <c r="B10" s="1191" t="s">
        <v>493</v>
      </c>
      <c r="C10" s="1235" t="str">
        <f>'RM_1.4.sz.mell.'!C10</f>
        <v>C</v>
      </c>
      <c r="D10" s="1235" t="str">
        <f>'RM_1.4.sz.mell.'!D10</f>
        <v>D</v>
      </c>
      <c r="E10" s="1235" t="str">
        <f>'RM_1.4.sz.mell.'!E10</f>
        <v>E</v>
      </c>
      <c r="F10" s="1235" t="str">
        <f>'RM_1.4.sz.mell.'!F10</f>
        <v>F</v>
      </c>
      <c r="G10" s="1235" t="str">
        <f>'RM_1.4.sz.mell.'!G10</f>
        <v>G</v>
      </c>
      <c r="H10" s="1235" t="str">
        <f>'RM_1.4.sz.mell.'!H10</f>
        <v>H</v>
      </c>
      <c r="I10" s="1235" t="str">
        <f>'RM_1.4.sz.mell.'!I10</f>
        <v>I</v>
      </c>
      <c r="J10" s="1235" t="str">
        <f>'RM_1.4.sz.mell.'!J10</f>
        <v>J=(D+…+I)</v>
      </c>
      <c r="K10" s="1257" t="s">
        <v>737</v>
      </c>
    </row>
    <row r="11" spans="1:11" s="1217" customFormat="1" ht="12" customHeight="1" thickBot="1" x14ac:dyDescent="0.3">
      <c r="A11" s="1192" t="s">
        <v>18</v>
      </c>
      <c r="B11" s="1193" t="s">
        <v>251</v>
      </c>
      <c r="C11" s="395">
        <f>'RM_1.4.sz.mell.'!C11</f>
        <v>0</v>
      </c>
      <c r="D11" s="395">
        <f>'RM_1.4.sz.mell.'!D11</f>
        <v>0</v>
      </c>
      <c r="E11" s="395">
        <f>'RM_1.4.sz.mell.'!E11</f>
        <v>0</v>
      </c>
      <c r="F11" s="395">
        <f>'RM_1.4.sz.mell.'!F11</f>
        <v>0</v>
      </c>
      <c r="G11" s="395">
        <f>'RM_1.4.sz.mell.'!G11</f>
        <v>0</v>
      </c>
      <c r="H11" s="395">
        <f>'RM_1.4.sz.mell.'!H11</f>
        <v>0</v>
      </c>
      <c r="I11" s="395">
        <f>'RM_1.4.sz.mell.'!I11</f>
        <v>0</v>
      </c>
      <c r="J11" s="395">
        <f>'RM_1.4.sz.mell.'!J11</f>
        <v>0</v>
      </c>
      <c r="K11" s="263">
        <f>+K12+K13+K14+K15+K16+K17</f>
        <v>0</v>
      </c>
    </row>
    <row r="12" spans="1:11" s="1217" customFormat="1" ht="12" customHeight="1" x14ac:dyDescent="0.25">
      <c r="A12" s="1194" t="s">
        <v>97</v>
      </c>
      <c r="B12" s="1195" t="s">
        <v>252</v>
      </c>
      <c r="C12" s="680">
        <f>'RM_1.4.sz.mell.'!C12</f>
        <v>0</v>
      </c>
      <c r="D12" s="680">
        <f>'RM_1.4.sz.mell.'!D12</f>
        <v>0</v>
      </c>
      <c r="E12" s="680">
        <f>'RM_1.4.sz.mell.'!E12</f>
        <v>0</v>
      </c>
      <c r="F12" s="680">
        <f>'RM_1.4.sz.mell.'!F12</f>
        <v>0</v>
      </c>
      <c r="G12" s="680">
        <f>'RM_1.4.sz.mell.'!G12</f>
        <v>0</v>
      </c>
      <c r="H12" s="680">
        <f>'RM_1.4.sz.mell.'!H12</f>
        <v>0</v>
      </c>
      <c r="I12" s="680">
        <f>'RM_1.4.sz.mell.'!I12</f>
        <v>0</v>
      </c>
      <c r="J12" s="680">
        <f>'RM_1.4.sz.mell.'!J12</f>
        <v>0</v>
      </c>
      <c r="K12" s="681">
        <f t="shared" ref="K12:K17" si="0">C12+J12</f>
        <v>0</v>
      </c>
    </row>
    <row r="13" spans="1:11" s="1217" customFormat="1" ht="12" customHeight="1" x14ac:dyDescent="0.25">
      <c r="A13" s="1196" t="s">
        <v>98</v>
      </c>
      <c r="B13" s="1197" t="s">
        <v>253</v>
      </c>
      <c r="C13" s="680">
        <f>'RM_1.4.sz.mell.'!C13</f>
        <v>0</v>
      </c>
      <c r="D13" s="680">
        <f>'RM_1.4.sz.mell.'!D13</f>
        <v>0</v>
      </c>
      <c r="E13" s="680">
        <f>'RM_1.4.sz.mell.'!E13</f>
        <v>0</v>
      </c>
      <c r="F13" s="680">
        <f>'RM_1.4.sz.mell.'!F13</f>
        <v>0</v>
      </c>
      <c r="G13" s="680">
        <f>'RM_1.4.sz.mell.'!G13</f>
        <v>0</v>
      </c>
      <c r="H13" s="680">
        <f>'RM_1.4.sz.mell.'!H13</f>
        <v>0</v>
      </c>
      <c r="I13" s="680">
        <f>'RM_1.4.sz.mell.'!I13</f>
        <v>0</v>
      </c>
      <c r="J13" s="680">
        <f>'RM_1.4.sz.mell.'!J13</f>
        <v>0</v>
      </c>
      <c r="K13" s="681">
        <f t="shared" si="0"/>
        <v>0</v>
      </c>
    </row>
    <row r="14" spans="1:11" s="1217" customFormat="1" ht="12" customHeight="1" x14ac:dyDescent="0.25">
      <c r="A14" s="1196" t="s">
        <v>99</v>
      </c>
      <c r="B14" s="1197" t="s">
        <v>254</v>
      </c>
      <c r="C14" s="680">
        <f>'RM_1.4.sz.mell.'!C14</f>
        <v>0</v>
      </c>
      <c r="D14" s="680">
        <f>'RM_1.4.sz.mell.'!D14</f>
        <v>0</v>
      </c>
      <c r="E14" s="680">
        <f>'RM_1.4.sz.mell.'!E14</f>
        <v>0</v>
      </c>
      <c r="F14" s="680">
        <f>'RM_1.4.sz.mell.'!F14</f>
        <v>0</v>
      </c>
      <c r="G14" s="680">
        <f>'RM_1.4.sz.mell.'!G14</f>
        <v>0</v>
      </c>
      <c r="H14" s="680">
        <f>'RM_1.4.sz.mell.'!H14</f>
        <v>0</v>
      </c>
      <c r="I14" s="680">
        <f>'RM_1.4.sz.mell.'!I14</f>
        <v>0</v>
      </c>
      <c r="J14" s="680">
        <f>'RM_1.4.sz.mell.'!J14</f>
        <v>0</v>
      </c>
      <c r="K14" s="681">
        <f t="shared" si="0"/>
        <v>0</v>
      </c>
    </row>
    <row r="15" spans="1:11" s="1217" customFormat="1" ht="12" customHeight="1" x14ac:dyDescent="0.25">
      <c r="A15" s="1196" t="s">
        <v>100</v>
      </c>
      <c r="B15" s="1197" t="s">
        <v>255</v>
      </c>
      <c r="C15" s="680">
        <f>'RM_1.4.sz.mell.'!C15</f>
        <v>0</v>
      </c>
      <c r="D15" s="680">
        <f>'RM_1.4.sz.mell.'!D15</f>
        <v>0</v>
      </c>
      <c r="E15" s="680">
        <f>'RM_1.4.sz.mell.'!E15</f>
        <v>0</v>
      </c>
      <c r="F15" s="680">
        <f>'RM_1.4.sz.mell.'!F15</f>
        <v>0</v>
      </c>
      <c r="G15" s="680">
        <f>'RM_1.4.sz.mell.'!G15</f>
        <v>0</v>
      </c>
      <c r="H15" s="680">
        <f>'RM_1.4.sz.mell.'!H15</f>
        <v>0</v>
      </c>
      <c r="I15" s="680">
        <f>'RM_1.4.sz.mell.'!I15</f>
        <v>0</v>
      </c>
      <c r="J15" s="680">
        <f>'RM_1.4.sz.mell.'!J15</f>
        <v>0</v>
      </c>
      <c r="K15" s="681">
        <f t="shared" si="0"/>
        <v>0</v>
      </c>
    </row>
    <row r="16" spans="1:11" s="1217" customFormat="1" ht="12" customHeight="1" x14ac:dyDescent="0.25">
      <c r="A16" s="1196" t="s">
        <v>147</v>
      </c>
      <c r="B16" s="1198" t="s">
        <v>431</v>
      </c>
      <c r="C16" s="680">
        <f>'RM_1.4.sz.mell.'!C16</f>
        <v>0</v>
      </c>
      <c r="D16" s="680">
        <f>'RM_1.4.sz.mell.'!D16</f>
        <v>0</v>
      </c>
      <c r="E16" s="680">
        <f>'RM_1.4.sz.mell.'!E16</f>
        <v>0</v>
      </c>
      <c r="F16" s="680">
        <f>'RM_1.4.sz.mell.'!F16</f>
        <v>0</v>
      </c>
      <c r="G16" s="680">
        <f>'RM_1.4.sz.mell.'!G16</f>
        <v>0</v>
      </c>
      <c r="H16" s="680">
        <f>'RM_1.4.sz.mell.'!H16</f>
        <v>0</v>
      </c>
      <c r="I16" s="680">
        <f>'RM_1.4.sz.mell.'!I16</f>
        <v>0</v>
      </c>
      <c r="J16" s="680">
        <f>'RM_1.4.sz.mell.'!J16</f>
        <v>0</v>
      </c>
      <c r="K16" s="681">
        <f t="shared" si="0"/>
        <v>0</v>
      </c>
    </row>
    <row r="17" spans="1:11" s="1217" customFormat="1" ht="12" customHeight="1" thickBot="1" x14ac:dyDescent="0.3">
      <c r="A17" s="1199" t="s">
        <v>101</v>
      </c>
      <c r="B17" s="1200" t="s">
        <v>432</v>
      </c>
      <c r="C17" s="680">
        <f>'RM_1.4.sz.mell.'!C17</f>
        <v>0</v>
      </c>
      <c r="D17" s="680">
        <f>'RM_1.4.sz.mell.'!D17</f>
        <v>0</v>
      </c>
      <c r="E17" s="680">
        <f>'RM_1.4.sz.mell.'!E17</f>
        <v>0</v>
      </c>
      <c r="F17" s="680">
        <f>'RM_1.4.sz.mell.'!F17</f>
        <v>0</v>
      </c>
      <c r="G17" s="680">
        <f>'RM_1.4.sz.mell.'!G17</f>
        <v>0</v>
      </c>
      <c r="H17" s="680">
        <f>'RM_1.4.sz.mell.'!H17</f>
        <v>0</v>
      </c>
      <c r="I17" s="680">
        <f>'RM_1.4.sz.mell.'!I17</f>
        <v>0</v>
      </c>
      <c r="J17" s="680">
        <f>'RM_1.4.sz.mell.'!J17</f>
        <v>0</v>
      </c>
      <c r="K17" s="681">
        <f t="shared" si="0"/>
        <v>0</v>
      </c>
    </row>
    <row r="18" spans="1:11" s="1217" customFormat="1" ht="12" customHeight="1" thickBot="1" x14ac:dyDescent="0.3">
      <c r="A18" s="1192" t="s">
        <v>19</v>
      </c>
      <c r="B18" s="1201" t="s">
        <v>256</v>
      </c>
      <c r="C18" s="395">
        <f>'RM_1.4.sz.mell.'!C18</f>
        <v>0</v>
      </c>
      <c r="D18" s="395">
        <f>'RM_1.4.sz.mell.'!D18</f>
        <v>0</v>
      </c>
      <c r="E18" s="395">
        <f>'RM_1.4.sz.mell.'!E18</f>
        <v>0</v>
      </c>
      <c r="F18" s="395">
        <f>'RM_1.4.sz.mell.'!F18</f>
        <v>0</v>
      </c>
      <c r="G18" s="395">
        <f>'RM_1.4.sz.mell.'!G18</f>
        <v>0</v>
      </c>
      <c r="H18" s="395">
        <f>'RM_1.4.sz.mell.'!H18</f>
        <v>0</v>
      </c>
      <c r="I18" s="395">
        <f>'RM_1.4.sz.mell.'!I18</f>
        <v>0</v>
      </c>
      <c r="J18" s="395">
        <f>'RM_1.4.sz.mell.'!J18</f>
        <v>0</v>
      </c>
      <c r="K18" s="263">
        <f>+K19+K20+K21+K22+K23</f>
        <v>0</v>
      </c>
    </row>
    <row r="19" spans="1:11" s="1217" customFormat="1" ht="12" customHeight="1" x14ac:dyDescent="0.25">
      <c r="A19" s="1194" t="s">
        <v>103</v>
      </c>
      <c r="B19" s="1195" t="s">
        <v>257</v>
      </c>
      <c r="C19" s="680">
        <f>'RM_1.4.sz.mell.'!C19</f>
        <v>0</v>
      </c>
      <c r="D19" s="680">
        <f>'RM_1.4.sz.mell.'!D19</f>
        <v>0</v>
      </c>
      <c r="E19" s="680">
        <f>'RM_1.4.sz.mell.'!E19</f>
        <v>0</v>
      </c>
      <c r="F19" s="680">
        <f>'RM_1.4.sz.mell.'!F19</f>
        <v>0</v>
      </c>
      <c r="G19" s="680">
        <f>'RM_1.4.sz.mell.'!G19</f>
        <v>0</v>
      </c>
      <c r="H19" s="680">
        <f>'RM_1.4.sz.mell.'!H19</f>
        <v>0</v>
      </c>
      <c r="I19" s="680">
        <f>'RM_1.4.sz.mell.'!I19</f>
        <v>0</v>
      </c>
      <c r="J19" s="680">
        <f>'RM_1.4.sz.mell.'!J19</f>
        <v>0</v>
      </c>
      <c r="K19" s="681">
        <f t="shared" ref="K19:K24" si="1">C19+J19</f>
        <v>0</v>
      </c>
    </row>
    <row r="20" spans="1:11" s="1217" customFormat="1" ht="12" customHeight="1" x14ac:dyDescent="0.25">
      <c r="A20" s="1196" t="s">
        <v>104</v>
      </c>
      <c r="B20" s="1197" t="s">
        <v>258</v>
      </c>
      <c r="C20" s="680">
        <f>'RM_1.4.sz.mell.'!C20</f>
        <v>0</v>
      </c>
      <c r="D20" s="680">
        <f>'RM_1.4.sz.mell.'!D20</f>
        <v>0</v>
      </c>
      <c r="E20" s="680">
        <f>'RM_1.4.sz.mell.'!E20</f>
        <v>0</v>
      </c>
      <c r="F20" s="680">
        <f>'RM_1.4.sz.mell.'!F20</f>
        <v>0</v>
      </c>
      <c r="G20" s="680">
        <f>'RM_1.4.sz.mell.'!G20</f>
        <v>0</v>
      </c>
      <c r="H20" s="680">
        <f>'RM_1.4.sz.mell.'!H20</f>
        <v>0</v>
      </c>
      <c r="I20" s="680">
        <f>'RM_1.4.sz.mell.'!I20</f>
        <v>0</v>
      </c>
      <c r="J20" s="680">
        <f>'RM_1.4.sz.mell.'!J20</f>
        <v>0</v>
      </c>
      <c r="K20" s="681">
        <f t="shared" si="1"/>
        <v>0</v>
      </c>
    </row>
    <row r="21" spans="1:11" s="1217" customFormat="1" ht="12" customHeight="1" x14ac:dyDescent="0.25">
      <c r="A21" s="1196" t="s">
        <v>105</v>
      </c>
      <c r="B21" s="1197" t="s">
        <v>421</v>
      </c>
      <c r="C21" s="680">
        <f>'RM_1.4.sz.mell.'!C21</f>
        <v>0</v>
      </c>
      <c r="D21" s="680">
        <f>'RM_1.4.sz.mell.'!D21</f>
        <v>0</v>
      </c>
      <c r="E21" s="680">
        <f>'RM_1.4.sz.mell.'!E21</f>
        <v>0</v>
      </c>
      <c r="F21" s="680">
        <f>'RM_1.4.sz.mell.'!F21</f>
        <v>0</v>
      </c>
      <c r="G21" s="680">
        <f>'RM_1.4.sz.mell.'!G21</f>
        <v>0</v>
      </c>
      <c r="H21" s="680">
        <f>'RM_1.4.sz.mell.'!H21</f>
        <v>0</v>
      </c>
      <c r="I21" s="680">
        <f>'RM_1.4.sz.mell.'!I21</f>
        <v>0</v>
      </c>
      <c r="J21" s="680">
        <f>'RM_1.4.sz.mell.'!J21</f>
        <v>0</v>
      </c>
      <c r="K21" s="681">
        <f t="shared" si="1"/>
        <v>0</v>
      </c>
    </row>
    <row r="22" spans="1:11" s="1217" customFormat="1" ht="12" customHeight="1" x14ac:dyDescent="0.25">
      <c r="A22" s="1196" t="s">
        <v>106</v>
      </c>
      <c r="B22" s="1197" t="s">
        <v>422</v>
      </c>
      <c r="C22" s="680">
        <f>'RM_1.4.sz.mell.'!C22</f>
        <v>0</v>
      </c>
      <c r="D22" s="680">
        <f>'RM_1.4.sz.mell.'!D22</f>
        <v>0</v>
      </c>
      <c r="E22" s="680">
        <f>'RM_1.4.sz.mell.'!E22</f>
        <v>0</v>
      </c>
      <c r="F22" s="680">
        <f>'RM_1.4.sz.mell.'!F22</f>
        <v>0</v>
      </c>
      <c r="G22" s="680">
        <f>'RM_1.4.sz.mell.'!G22</f>
        <v>0</v>
      </c>
      <c r="H22" s="680">
        <f>'RM_1.4.sz.mell.'!H22</f>
        <v>0</v>
      </c>
      <c r="I22" s="680">
        <f>'RM_1.4.sz.mell.'!I22</f>
        <v>0</v>
      </c>
      <c r="J22" s="680">
        <f>'RM_1.4.sz.mell.'!J22</f>
        <v>0</v>
      </c>
      <c r="K22" s="681">
        <f t="shared" si="1"/>
        <v>0</v>
      </c>
    </row>
    <row r="23" spans="1:11" s="1217" customFormat="1" ht="12" customHeight="1" x14ac:dyDescent="0.25">
      <c r="A23" s="1196" t="s">
        <v>107</v>
      </c>
      <c r="B23" s="1197" t="s">
        <v>259</v>
      </c>
      <c r="C23" s="680">
        <f>'RM_1.4.sz.mell.'!C23</f>
        <v>0</v>
      </c>
      <c r="D23" s="680">
        <f>'RM_1.4.sz.mell.'!D23</f>
        <v>0</v>
      </c>
      <c r="E23" s="680">
        <f>'RM_1.4.sz.mell.'!E23</f>
        <v>0</v>
      </c>
      <c r="F23" s="680">
        <f>'RM_1.4.sz.mell.'!F23</f>
        <v>0</v>
      </c>
      <c r="G23" s="680">
        <f>'RM_1.4.sz.mell.'!G23</f>
        <v>0</v>
      </c>
      <c r="H23" s="680">
        <f>'RM_1.4.sz.mell.'!H23</f>
        <v>0</v>
      </c>
      <c r="I23" s="680">
        <f>'RM_1.4.sz.mell.'!I23</f>
        <v>0</v>
      </c>
      <c r="J23" s="680">
        <f>'RM_1.4.sz.mell.'!J23</f>
        <v>0</v>
      </c>
      <c r="K23" s="681">
        <f t="shared" si="1"/>
        <v>0</v>
      </c>
    </row>
    <row r="24" spans="1:11" s="1217" customFormat="1" ht="12" customHeight="1" thickBot="1" x14ac:dyDescent="0.3">
      <c r="A24" s="1199" t="s">
        <v>116</v>
      </c>
      <c r="B24" s="1200" t="s">
        <v>260</v>
      </c>
      <c r="C24" s="680">
        <f>'RM_1.4.sz.mell.'!C24</f>
        <v>0</v>
      </c>
      <c r="D24" s="680">
        <f>'RM_1.4.sz.mell.'!D24</f>
        <v>0</v>
      </c>
      <c r="E24" s="680">
        <f>'RM_1.4.sz.mell.'!E24</f>
        <v>0</v>
      </c>
      <c r="F24" s="680">
        <f>'RM_1.4.sz.mell.'!F24</f>
        <v>0</v>
      </c>
      <c r="G24" s="680">
        <f>'RM_1.4.sz.mell.'!G24</f>
        <v>0</v>
      </c>
      <c r="H24" s="680">
        <f>'RM_1.4.sz.mell.'!H24</f>
        <v>0</v>
      </c>
      <c r="I24" s="680">
        <f>'RM_1.4.sz.mell.'!I24</f>
        <v>0</v>
      </c>
      <c r="J24" s="680">
        <f>'RM_1.4.sz.mell.'!J24</f>
        <v>0</v>
      </c>
      <c r="K24" s="681">
        <f t="shared" si="1"/>
        <v>0</v>
      </c>
    </row>
    <row r="25" spans="1:11" s="1217" customFormat="1" ht="12" customHeight="1" thickBot="1" x14ac:dyDescent="0.3">
      <c r="A25" s="1192" t="s">
        <v>20</v>
      </c>
      <c r="B25" s="1193" t="s">
        <v>261</v>
      </c>
      <c r="C25" s="395">
        <f>'RM_1.4.sz.mell.'!C25</f>
        <v>0</v>
      </c>
      <c r="D25" s="395">
        <f>'RM_1.4.sz.mell.'!D25</f>
        <v>0</v>
      </c>
      <c r="E25" s="395">
        <f>'RM_1.4.sz.mell.'!E25</f>
        <v>0</v>
      </c>
      <c r="F25" s="395">
        <f>'RM_1.4.sz.mell.'!F25</f>
        <v>0</v>
      </c>
      <c r="G25" s="395">
        <f>'RM_1.4.sz.mell.'!G25</f>
        <v>0</v>
      </c>
      <c r="H25" s="395">
        <f>'RM_1.4.sz.mell.'!H25</f>
        <v>0</v>
      </c>
      <c r="I25" s="395">
        <f>'RM_1.4.sz.mell.'!I25</f>
        <v>0</v>
      </c>
      <c r="J25" s="395">
        <f>'RM_1.4.sz.mell.'!J25</f>
        <v>0</v>
      </c>
      <c r="K25" s="263">
        <f>+K26+K27+K28+K29+K30</f>
        <v>0</v>
      </c>
    </row>
    <row r="26" spans="1:11" s="1217" customFormat="1" ht="12" customHeight="1" x14ac:dyDescent="0.25">
      <c r="A26" s="1194" t="s">
        <v>86</v>
      </c>
      <c r="B26" s="1195" t="s">
        <v>262</v>
      </c>
      <c r="C26" s="680">
        <f>'RM_1.4.sz.mell.'!C26</f>
        <v>0</v>
      </c>
      <c r="D26" s="680">
        <f>'RM_1.4.sz.mell.'!D26</f>
        <v>0</v>
      </c>
      <c r="E26" s="680">
        <f>'RM_1.4.sz.mell.'!E26</f>
        <v>0</v>
      </c>
      <c r="F26" s="680">
        <f>'RM_1.4.sz.mell.'!F26</f>
        <v>0</v>
      </c>
      <c r="G26" s="680">
        <f>'RM_1.4.sz.mell.'!G26</f>
        <v>0</v>
      </c>
      <c r="H26" s="680">
        <f>'RM_1.4.sz.mell.'!H26</f>
        <v>0</v>
      </c>
      <c r="I26" s="680">
        <f>'RM_1.4.sz.mell.'!I26</f>
        <v>0</v>
      </c>
      <c r="J26" s="680">
        <f>'RM_1.4.sz.mell.'!J26</f>
        <v>0</v>
      </c>
      <c r="K26" s="681">
        <f t="shared" ref="K26:K31" si="2">C26+J26</f>
        <v>0</v>
      </c>
    </row>
    <row r="27" spans="1:11" s="1217" customFormat="1" ht="12" customHeight="1" x14ac:dyDescent="0.25">
      <c r="A27" s="1196" t="s">
        <v>87</v>
      </c>
      <c r="B27" s="1197" t="s">
        <v>263</v>
      </c>
      <c r="C27" s="680">
        <f>'RM_1.4.sz.mell.'!C27</f>
        <v>0</v>
      </c>
      <c r="D27" s="680">
        <f>'RM_1.4.sz.mell.'!D27</f>
        <v>0</v>
      </c>
      <c r="E27" s="680">
        <f>'RM_1.4.sz.mell.'!E27</f>
        <v>0</v>
      </c>
      <c r="F27" s="680">
        <f>'RM_1.4.sz.mell.'!F27</f>
        <v>0</v>
      </c>
      <c r="G27" s="680">
        <f>'RM_1.4.sz.mell.'!G27</f>
        <v>0</v>
      </c>
      <c r="H27" s="680">
        <f>'RM_1.4.sz.mell.'!H27</f>
        <v>0</v>
      </c>
      <c r="I27" s="680">
        <f>'RM_1.4.sz.mell.'!I27</f>
        <v>0</v>
      </c>
      <c r="J27" s="680">
        <f>'RM_1.4.sz.mell.'!J27</f>
        <v>0</v>
      </c>
      <c r="K27" s="681">
        <f t="shared" si="2"/>
        <v>0</v>
      </c>
    </row>
    <row r="28" spans="1:11" s="1217" customFormat="1" ht="12" customHeight="1" x14ac:dyDescent="0.25">
      <c r="A28" s="1196" t="s">
        <v>88</v>
      </c>
      <c r="B28" s="1197" t="s">
        <v>423</v>
      </c>
      <c r="C28" s="680">
        <f>'RM_1.4.sz.mell.'!C28</f>
        <v>0</v>
      </c>
      <c r="D28" s="680">
        <f>'RM_1.4.sz.mell.'!D28</f>
        <v>0</v>
      </c>
      <c r="E28" s="680">
        <f>'RM_1.4.sz.mell.'!E28</f>
        <v>0</v>
      </c>
      <c r="F28" s="680">
        <f>'RM_1.4.sz.mell.'!F28</f>
        <v>0</v>
      </c>
      <c r="G28" s="680">
        <f>'RM_1.4.sz.mell.'!G28</f>
        <v>0</v>
      </c>
      <c r="H28" s="680">
        <f>'RM_1.4.sz.mell.'!H28</f>
        <v>0</v>
      </c>
      <c r="I28" s="680">
        <f>'RM_1.4.sz.mell.'!I28</f>
        <v>0</v>
      </c>
      <c r="J28" s="680">
        <f>'RM_1.4.sz.mell.'!J28</f>
        <v>0</v>
      </c>
      <c r="K28" s="681">
        <f t="shared" si="2"/>
        <v>0</v>
      </c>
    </row>
    <row r="29" spans="1:11" s="1217" customFormat="1" ht="12" customHeight="1" x14ac:dyDescent="0.25">
      <c r="A29" s="1196" t="s">
        <v>89</v>
      </c>
      <c r="B29" s="1197" t="s">
        <v>424</v>
      </c>
      <c r="C29" s="680">
        <f>'RM_1.4.sz.mell.'!C29</f>
        <v>0</v>
      </c>
      <c r="D29" s="680">
        <f>'RM_1.4.sz.mell.'!D29</f>
        <v>0</v>
      </c>
      <c r="E29" s="680">
        <f>'RM_1.4.sz.mell.'!E29</f>
        <v>0</v>
      </c>
      <c r="F29" s="680">
        <f>'RM_1.4.sz.mell.'!F29</f>
        <v>0</v>
      </c>
      <c r="G29" s="680">
        <f>'RM_1.4.sz.mell.'!G29</f>
        <v>0</v>
      </c>
      <c r="H29" s="680">
        <f>'RM_1.4.sz.mell.'!H29</f>
        <v>0</v>
      </c>
      <c r="I29" s="680">
        <f>'RM_1.4.sz.mell.'!I29</f>
        <v>0</v>
      </c>
      <c r="J29" s="680">
        <f>'RM_1.4.sz.mell.'!J29</f>
        <v>0</v>
      </c>
      <c r="K29" s="681">
        <f t="shared" si="2"/>
        <v>0</v>
      </c>
    </row>
    <row r="30" spans="1:11" s="1217" customFormat="1" ht="12" customHeight="1" x14ac:dyDescent="0.25">
      <c r="A30" s="1196" t="s">
        <v>170</v>
      </c>
      <c r="B30" s="1197" t="s">
        <v>264</v>
      </c>
      <c r="C30" s="680">
        <f>'RM_1.4.sz.mell.'!C30</f>
        <v>0</v>
      </c>
      <c r="D30" s="680">
        <f>'RM_1.4.sz.mell.'!D30</f>
        <v>0</v>
      </c>
      <c r="E30" s="680">
        <f>'RM_1.4.sz.mell.'!E30</f>
        <v>0</v>
      </c>
      <c r="F30" s="680">
        <f>'RM_1.4.sz.mell.'!F30</f>
        <v>0</v>
      </c>
      <c r="G30" s="680">
        <f>'RM_1.4.sz.mell.'!G30</f>
        <v>0</v>
      </c>
      <c r="H30" s="680">
        <f>'RM_1.4.sz.mell.'!H30</f>
        <v>0</v>
      </c>
      <c r="I30" s="680">
        <f>'RM_1.4.sz.mell.'!I30</f>
        <v>0</v>
      </c>
      <c r="J30" s="680">
        <f>'RM_1.4.sz.mell.'!J30</f>
        <v>0</v>
      </c>
      <c r="K30" s="681">
        <f t="shared" si="2"/>
        <v>0</v>
      </c>
    </row>
    <row r="31" spans="1:11" s="1217" customFormat="1" ht="12" customHeight="1" thickBot="1" x14ac:dyDescent="0.3">
      <c r="A31" s="1199" t="s">
        <v>171</v>
      </c>
      <c r="B31" s="1202" t="s">
        <v>265</v>
      </c>
      <c r="C31" s="680">
        <f>'RM_1.4.sz.mell.'!C31</f>
        <v>0</v>
      </c>
      <c r="D31" s="680">
        <f>'RM_1.4.sz.mell.'!D31</f>
        <v>0</v>
      </c>
      <c r="E31" s="680">
        <f>'RM_1.4.sz.mell.'!E31</f>
        <v>0</v>
      </c>
      <c r="F31" s="680">
        <f>'RM_1.4.sz.mell.'!F31</f>
        <v>0</v>
      </c>
      <c r="G31" s="680">
        <f>'RM_1.4.sz.mell.'!G31</f>
        <v>0</v>
      </c>
      <c r="H31" s="680">
        <f>'RM_1.4.sz.mell.'!H31</f>
        <v>0</v>
      </c>
      <c r="I31" s="680">
        <f>'RM_1.4.sz.mell.'!I31</f>
        <v>0</v>
      </c>
      <c r="J31" s="680">
        <f>'RM_1.4.sz.mell.'!J31</f>
        <v>0</v>
      </c>
      <c r="K31" s="681">
        <f t="shared" si="2"/>
        <v>0</v>
      </c>
    </row>
    <row r="32" spans="1:11" s="1217" customFormat="1" ht="12" customHeight="1" thickBot="1" x14ac:dyDescent="0.3">
      <c r="A32" s="1192" t="s">
        <v>172</v>
      </c>
      <c r="B32" s="1193" t="s">
        <v>559</v>
      </c>
      <c r="C32" s="402">
        <f>'RM_1.4.sz.mell.'!C32</f>
        <v>0</v>
      </c>
      <c r="D32" s="402">
        <f>'RM_1.4.sz.mell.'!D32</f>
        <v>0</v>
      </c>
      <c r="E32" s="402">
        <f>'RM_1.4.sz.mell.'!E32</f>
        <v>0</v>
      </c>
      <c r="F32" s="402">
        <f>'RM_1.4.sz.mell.'!F32</f>
        <v>0</v>
      </c>
      <c r="G32" s="402">
        <f>'RM_1.4.sz.mell.'!G32</f>
        <v>0</v>
      </c>
      <c r="H32" s="402">
        <f>'RM_1.4.sz.mell.'!H32</f>
        <v>0</v>
      </c>
      <c r="I32" s="402">
        <f>'RM_1.4.sz.mell.'!I32</f>
        <v>0</v>
      </c>
      <c r="J32" s="402">
        <f>'RM_1.4.sz.mell.'!J32</f>
        <v>0</v>
      </c>
      <c r="K32" s="444">
        <f>+K33+K34+K35+K36+K37+K38+K39</f>
        <v>0</v>
      </c>
    </row>
    <row r="33" spans="1:11" s="1217" customFormat="1" ht="12" customHeight="1" x14ac:dyDescent="0.25">
      <c r="A33" s="1194" t="s">
        <v>267</v>
      </c>
      <c r="B33" s="1195" t="s">
        <v>554</v>
      </c>
      <c r="C33" s="680">
        <f>'RM_1.4.sz.mell.'!C33</f>
        <v>0</v>
      </c>
      <c r="D33" s="680">
        <f>'RM_1.4.sz.mell.'!D33</f>
        <v>0</v>
      </c>
      <c r="E33" s="680">
        <f>'RM_1.4.sz.mell.'!E33</f>
        <v>0</v>
      </c>
      <c r="F33" s="680">
        <f>'RM_1.4.sz.mell.'!F33</f>
        <v>0</v>
      </c>
      <c r="G33" s="680">
        <f>'RM_1.4.sz.mell.'!G33</f>
        <v>0</v>
      </c>
      <c r="H33" s="680">
        <f>'RM_1.4.sz.mell.'!H33</f>
        <v>0</v>
      </c>
      <c r="I33" s="680">
        <f>'RM_1.4.sz.mell.'!I33</f>
        <v>0</v>
      </c>
      <c r="J33" s="680">
        <f>'RM_1.4.sz.mell.'!J33</f>
        <v>0</v>
      </c>
      <c r="K33" s="681">
        <f t="shared" ref="K33:K39" si="3">C33+J33</f>
        <v>0</v>
      </c>
    </row>
    <row r="34" spans="1:11" s="1217" customFormat="1" ht="12" customHeight="1" x14ac:dyDescent="0.25">
      <c r="A34" s="1196" t="s">
        <v>268</v>
      </c>
      <c r="B34" s="1197" t="s">
        <v>555</v>
      </c>
      <c r="C34" s="680">
        <f>'RM_1.4.sz.mell.'!C34</f>
        <v>0</v>
      </c>
      <c r="D34" s="680">
        <f>'RM_1.4.sz.mell.'!D34</f>
        <v>0</v>
      </c>
      <c r="E34" s="680">
        <f>'RM_1.4.sz.mell.'!E34</f>
        <v>0</v>
      </c>
      <c r="F34" s="680">
        <f>'RM_1.4.sz.mell.'!F34</f>
        <v>0</v>
      </c>
      <c r="G34" s="680">
        <f>'RM_1.4.sz.mell.'!G34</f>
        <v>0</v>
      </c>
      <c r="H34" s="680">
        <f>'RM_1.4.sz.mell.'!H34</f>
        <v>0</v>
      </c>
      <c r="I34" s="680">
        <f>'RM_1.4.sz.mell.'!I34</f>
        <v>0</v>
      </c>
      <c r="J34" s="680">
        <f>'RM_1.4.sz.mell.'!J34</f>
        <v>0</v>
      </c>
      <c r="K34" s="681">
        <f t="shared" si="3"/>
        <v>0</v>
      </c>
    </row>
    <row r="35" spans="1:11" s="1217" customFormat="1" ht="12" customHeight="1" x14ac:dyDescent="0.25">
      <c r="A35" s="1196" t="s">
        <v>269</v>
      </c>
      <c r="B35" s="1197" t="s">
        <v>556</v>
      </c>
      <c r="C35" s="680">
        <f>'RM_1.4.sz.mell.'!C35</f>
        <v>0</v>
      </c>
      <c r="D35" s="680">
        <f>'RM_1.4.sz.mell.'!D35</f>
        <v>0</v>
      </c>
      <c r="E35" s="680">
        <f>'RM_1.4.sz.mell.'!E35</f>
        <v>0</v>
      </c>
      <c r="F35" s="680">
        <f>'RM_1.4.sz.mell.'!F35</f>
        <v>0</v>
      </c>
      <c r="G35" s="680">
        <f>'RM_1.4.sz.mell.'!G35</f>
        <v>0</v>
      </c>
      <c r="H35" s="680">
        <f>'RM_1.4.sz.mell.'!H35</f>
        <v>0</v>
      </c>
      <c r="I35" s="680">
        <f>'RM_1.4.sz.mell.'!I35</f>
        <v>0</v>
      </c>
      <c r="J35" s="680">
        <f>'RM_1.4.sz.mell.'!J35</f>
        <v>0</v>
      </c>
      <c r="K35" s="681">
        <f t="shared" si="3"/>
        <v>0</v>
      </c>
    </row>
    <row r="36" spans="1:11" s="1217" customFormat="1" ht="12" customHeight="1" x14ac:dyDescent="0.25">
      <c r="A36" s="1196" t="s">
        <v>270</v>
      </c>
      <c r="B36" s="1197" t="s">
        <v>557</v>
      </c>
      <c r="C36" s="680">
        <f>'RM_1.4.sz.mell.'!C36</f>
        <v>0</v>
      </c>
      <c r="D36" s="680">
        <f>'RM_1.4.sz.mell.'!D36</f>
        <v>0</v>
      </c>
      <c r="E36" s="680">
        <f>'RM_1.4.sz.mell.'!E36</f>
        <v>0</v>
      </c>
      <c r="F36" s="680">
        <f>'RM_1.4.sz.mell.'!F36</f>
        <v>0</v>
      </c>
      <c r="G36" s="680">
        <f>'RM_1.4.sz.mell.'!G36</f>
        <v>0</v>
      </c>
      <c r="H36" s="680">
        <f>'RM_1.4.sz.mell.'!H36</f>
        <v>0</v>
      </c>
      <c r="I36" s="680">
        <f>'RM_1.4.sz.mell.'!I36</f>
        <v>0</v>
      </c>
      <c r="J36" s="680">
        <f>'RM_1.4.sz.mell.'!J36</f>
        <v>0</v>
      </c>
      <c r="K36" s="681">
        <f t="shared" si="3"/>
        <v>0</v>
      </c>
    </row>
    <row r="37" spans="1:11" s="1217" customFormat="1" ht="12" customHeight="1" x14ac:dyDescent="0.25">
      <c r="A37" s="1196" t="s">
        <v>551</v>
      </c>
      <c r="B37" s="1197" t="s">
        <v>271</v>
      </c>
      <c r="C37" s="680">
        <f>'RM_1.4.sz.mell.'!C37</f>
        <v>0</v>
      </c>
      <c r="D37" s="680">
        <f>'RM_1.4.sz.mell.'!D37</f>
        <v>0</v>
      </c>
      <c r="E37" s="680">
        <f>'RM_1.4.sz.mell.'!E37</f>
        <v>0</v>
      </c>
      <c r="F37" s="680">
        <f>'RM_1.4.sz.mell.'!F37</f>
        <v>0</v>
      </c>
      <c r="G37" s="680">
        <f>'RM_1.4.sz.mell.'!G37</f>
        <v>0</v>
      </c>
      <c r="H37" s="680">
        <f>'RM_1.4.sz.mell.'!H37</f>
        <v>0</v>
      </c>
      <c r="I37" s="680">
        <f>'RM_1.4.sz.mell.'!I37</f>
        <v>0</v>
      </c>
      <c r="J37" s="680">
        <f>'RM_1.4.sz.mell.'!J37</f>
        <v>0</v>
      </c>
      <c r="K37" s="681">
        <f t="shared" si="3"/>
        <v>0</v>
      </c>
    </row>
    <row r="38" spans="1:11" s="1217" customFormat="1" ht="12" customHeight="1" x14ac:dyDescent="0.25">
      <c r="A38" s="1196" t="s">
        <v>552</v>
      </c>
      <c r="B38" s="1197" t="s">
        <v>272</v>
      </c>
      <c r="C38" s="680">
        <f>'RM_1.4.sz.mell.'!C38</f>
        <v>0</v>
      </c>
      <c r="D38" s="680">
        <f>'RM_1.4.sz.mell.'!D38</f>
        <v>0</v>
      </c>
      <c r="E38" s="680">
        <f>'RM_1.4.sz.mell.'!E38</f>
        <v>0</v>
      </c>
      <c r="F38" s="680">
        <f>'RM_1.4.sz.mell.'!F38</f>
        <v>0</v>
      </c>
      <c r="G38" s="680">
        <f>'RM_1.4.sz.mell.'!G38</f>
        <v>0</v>
      </c>
      <c r="H38" s="680">
        <f>'RM_1.4.sz.mell.'!H38</f>
        <v>0</v>
      </c>
      <c r="I38" s="680">
        <f>'RM_1.4.sz.mell.'!I38</f>
        <v>0</v>
      </c>
      <c r="J38" s="680">
        <f>'RM_1.4.sz.mell.'!J38</f>
        <v>0</v>
      </c>
      <c r="K38" s="681">
        <f t="shared" si="3"/>
        <v>0</v>
      </c>
    </row>
    <row r="39" spans="1:11" s="1217" customFormat="1" ht="12" customHeight="1" thickBot="1" x14ac:dyDescent="0.3">
      <c r="A39" s="1199" t="s">
        <v>553</v>
      </c>
      <c r="B39" s="1202" t="s">
        <v>273</v>
      </c>
      <c r="C39" s="680">
        <f>'RM_1.4.sz.mell.'!C39</f>
        <v>0</v>
      </c>
      <c r="D39" s="680">
        <f>'RM_1.4.sz.mell.'!D39</f>
        <v>0</v>
      </c>
      <c r="E39" s="680">
        <f>'RM_1.4.sz.mell.'!E39</f>
        <v>0</v>
      </c>
      <c r="F39" s="680">
        <f>'RM_1.4.sz.mell.'!F39</f>
        <v>0</v>
      </c>
      <c r="G39" s="680">
        <f>'RM_1.4.sz.mell.'!G39</f>
        <v>0</v>
      </c>
      <c r="H39" s="680">
        <f>'RM_1.4.sz.mell.'!H39</f>
        <v>0</v>
      </c>
      <c r="I39" s="680">
        <f>'RM_1.4.sz.mell.'!I39</f>
        <v>0</v>
      </c>
      <c r="J39" s="680">
        <f>'RM_1.4.sz.mell.'!J39</f>
        <v>0</v>
      </c>
      <c r="K39" s="681">
        <f t="shared" si="3"/>
        <v>0</v>
      </c>
    </row>
    <row r="40" spans="1:11" s="1217" customFormat="1" ht="12" customHeight="1" thickBot="1" x14ac:dyDescent="0.3">
      <c r="A40" s="1192" t="s">
        <v>22</v>
      </c>
      <c r="B40" s="1193" t="s">
        <v>433</v>
      </c>
      <c r="C40" s="395">
        <f>'RM_1.4.sz.mell.'!C40</f>
        <v>0</v>
      </c>
      <c r="D40" s="395">
        <f>'RM_1.4.sz.mell.'!D40</f>
        <v>0</v>
      </c>
      <c r="E40" s="395">
        <f>'RM_1.4.sz.mell.'!E40</f>
        <v>0</v>
      </c>
      <c r="F40" s="395">
        <f>'RM_1.4.sz.mell.'!F40</f>
        <v>0</v>
      </c>
      <c r="G40" s="395">
        <f>'RM_1.4.sz.mell.'!G40</f>
        <v>0</v>
      </c>
      <c r="H40" s="395">
        <f>'RM_1.4.sz.mell.'!H40</f>
        <v>0</v>
      </c>
      <c r="I40" s="395">
        <f>'RM_1.4.sz.mell.'!I40</f>
        <v>0</v>
      </c>
      <c r="J40" s="395">
        <f>'RM_1.4.sz.mell.'!J40</f>
        <v>0</v>
      </c>
      <c r="K40" s="263">
        <f>SUM(K41:K51)</f>
        <v>0</v>
      </c>
    </row>
    <row r="41" spans="1:11" s="1217" customFormat="1" ht="12" customHeight="1" x14ac:dyDescent="0.25">
      <c r="A41" s="1194" t="s">
        <v>90</v>
      </c>
      <c r="B41" s="1195" t="s">
        <v>276</v>
      </c>
      <c r="C41" s="680">
        <f>'RM_1.4.sz.mell.'!C41</f>
        <v>0</v>
      </c>
      <c r="D41" s="680">
        <f>'RM_1.4.sz.mell.'!D41</f>
        <v>0</v>
      </c>
      <c r="E41" s="680">
        <f>'RM_1.4.sz.mell.'!E41</f>
        <v>0</v>
      </c>
      <c r="F41" s="680">
        <f>'RM_1.4.sz.mell.'!F41</f>
        <v>0</v>
      </c>
      <c r="G41" s="680">
        <f>'RM_1.4.sz.mell.'!G41</f>
        <v>0</v>
      </c>
      <c r="H41" s="680">
        <f>'RM_1.4.sz.mell.'!H41</f>
        <v>0</v>
      </c>
      <c r="I41" s="680">
        <f>'RM_1.4.sz.mell.'!I41</f>
        <v>0</v>
      </c>
      <c r="J41" s="680">
        <f>'RM_1.4.sz.mell.'!J41</f>
        <v>0</v>
      </c>
      <c r="K41" s="681">
        <f t="shared" ref="K41:K51" si="4">C41+J41</f>
        <v>0</v>
      </c>
    </row>
    <row r="42" spans="1:11" s="1217" customFormat="1" ht="12" customHeight="1" x14ac:dyDescent="0.25">
      <c r="A42" s="1196" t="s">
        <v>91</v>
      </c>
      <c r="B42" s="1197" t="s">
        <v>277</v>
      </c>
      <c r="C42" s="680">
        <f>'RM_1.4.sz.mell.'!C42</f>
        <v>0</v>
      </c>
      <c r="D42" s="680">
        <f>'RM_1.4.sz.mell.'!D42</f>
        <v>0</v>
      </c>
      <c r="E42" s="680">
        <f>'RM_1.4.sz.mell.'!E42</f>
        <v>0</v>
      </c>
      <c r="F42" s="680">
        <f>'RM_1.4.sz.mell.'!F42</f>
        <v>0</v>
      </c>
      <c r="G42" s="680">
        <f>'RM_1.4.sz.mell.'!G42</f>
        <v>0</v>
      </c>
      <c r="H42" s="680">
        <f>'RM_1.4.sz.mell.'!H42</f>
        <v>0</v>
      </c>
      <c r="I42" s="680">
        <f>'RM_1.4.sz.mell.'!I42</f>
        <v>0</v>
      </c>
      <c r="J42" s="680">
        <f>'RM_1.4.sz.mell.'!J42</f>
        <v>0</v>
      </c>
      <c r="K42" s="681">
        <f t="shared" si="4"/>
        <v>0</v>
      </c>
    </row>
    <row r="43" spans="1:11" s="1217" customFormat="1" ht="12" customHeight="1" x14ac:dyDescent="0.25">
      <c r="A43" s="1196" t="s">
        <v>92</v>
      </c>
      <c r="B43" s="1197" t="s">
        <v>278</v>
      </c>
      <c r="C43" s="680">
        <f>'RM_1.4.sz.mell.'!C43</f>
        <v>0</v>
      </c>
      <c r="D43" s="680">
        <f>'RM_1.4.sz.mell.'!D43</f>
        <v>0</v>
      </c>
      <c r="E43" s="680">
        <f>'RM_1.4.sz.mell.'!E43</f>
        <v>0</v>
      </c>
      <c r="F43" s="680">
        <f>'RM_1.4.sz.mell.'!F43</f>
        <v>0</v>
      </c>
      <c r="G43" s="680">
        <f>'RM_1.4.sz.mell.'!G43</f>
        <v>0</v>
      </c>
      <c r="H43" s="680">
        <f>'RM_1.4.sz.mell.'!H43</f>
        <v>0</v>
      </c>
      <c r="I43" s="680">
        <f>'RM_1.4.sz.mell.'!I43</f>
        <v>0</v>
      </c>
      <c r="J43" s="680">
        <f>'RM_1.4.sz.mell.'!J43</f>
        <v>0</v>
      </c>
      <c r="K43" s="681">
        <f t="shared" si="4"/>
        <v>0</v>
      </c>
    </row>
    <row r="44" spans="1:11" s="1217" customFormat="1" ht="12" customHeight="1" x14ac:dyDescent="0.25">
      <c r="A44" s="1196" t="s">
        <v>174</v>
      </c>
      <c r="B44" s="1197" t="s">
        <v>279</v>
      </c>
      <c r="C44" s="680">
        <f>'RM_1.4.sz.mell.'!C44</f>
        <v>0</v>
      </c>
      <c r="D44" s="680">
        <f>'RM_1.4.sz.mell.'!D44</f>
        <v>0</v>
      </c>
      <c r="E44" s="680">
        <f>'RM_1.4.sz.mell.'!E44</f>
        <v>0</v>
      </c>
      <c r="F44" s="680">
        <f>'RM_1.4.sz.mell.'!F44</f>
        <v>0</v>
      </c>
      <c r="G44" s="680">
        <f>'RM_1.4.sz.mell.'!G44</f>
        <v>0</v>
      </c>
      <c r="H44" s="680">
        <f>'RM_1.4.sz.mell.'!H44</f>
        <v>0</v>
      </c>
      <c r="I44" s="680">
        <f>'RM_1.4.sz.mell.'!I44</f>
        <v>0</v>
      </c>
      <c r="J44" s="680">
        <f>'RM_1.4.sz.mell.'!J44</f>
        <v>0</v>
      </c>
      <c r="K44" s="681">
        <f t="shared" si="4"/>
        <v>0</v>
      </c>
    </row>
    <row r="45" spans="1:11" s="1217" customFormat="1" ht="12" customHeight="1" x14ac:dyDescent="0.25">
      <c r="A45" s="1196" t="s">
        <v>175</v>
      </c>
      <c r="B45" s="1197" t="s">
        <v>280</v>
      </c>
      <c r="C45" s="680">
        <f>'RM_1.4.sz.mell.'!C45</f>
        <v>0</v>
      </c>
      <c r="D45" s="680">
        <f>'RM_1.4.sz.mell.'!D45</f>
        <v>0</v>
      </c>
      <c r="E45" s="680">
        <f>'RM_1.4.sz.mell.'!E45</f>
        <v>0</v>
      </c>
      <c r="F45" s="680">
        <f>'RM_1.4.sz.mell.'!F45</f>
        <v>0</v>
      </c>
      <c r="G45" s="680">
        <f>'RM_1.4.sz.mell.'!G45</f>
        <v>0</v>
      </c>
      <c r="H45" s="680">
        <f>'RM_1.4.sz.mell.'!H45</f>
        <v>0</v>
      </c>
      <c r="I45" s="680">
        <f>'RM_1.4.sz.mell.'!I45</f>
        <v>0</v>
      </c>
      <c r="J45" s="680">
        <f>'RM_1.4.sz.mell.'!J45</f>
        <v>0</v>
      </c>
      <c r="K45" s="681">
        <f t="shared" si="4"/>
        <v>0</v>
      </c>
    </row>
    <row r="46" spans="1:11" s="1217" customFormat="1" ht="12" customHeight="1" x14ac:dyDescent="0.25">
      <c r="A46" s="1196" t="s">
        <v>176</v>
      </c>
      <c r="B46" s="1197" t="s">
        <v>281</v>
      </c>
      <c r="C46" s="680">
        <f>'RM_1.4.sz.mell.'!C46</f>
        <v>0</v>
      </c>
      <c r="D46" s="680">
        <f>'RM_1.4.sz.mell.'!D46</f>
        <v>0</v>
      </c>
      <c r="E46" s="680">
        <f>'RM_1.4.sz.mell.'!E46</f>
        <v>0</v>
      </c>
      <c r="F46" s="680">
        <f>'RM_1.4.sz.mell.'!F46</f>
        <v>0</v>
      </c>
      <c r="G46" s="680">
        <f>'RM_1.4.sz.mell.'!G46</f>
        <v>0</v>
      </c>
      <c r="H46" s="680">
        <f>'RM_1.4.sz.mell.'!H46</f>
        <v>0</v>
      </c>
      <c r="I46" s="680">
        <f>'RM_1.4.sz.mell.'!I46</f>
        <v>0</v>
      </c>
      <c r="J46" s="680">
        <f>'RM_1.4.sz.mell.'!J46</f>
        <v>0</v>
      </c>
      <c r="K46" s="681">
        <f t="shared" si="4"/>
        <v>0</v>
      </c>
    </row>
    <row r="47" spans="1:11" s="1217" customFormat="1" ht="12" customHeight="1" x14ac:dyDescent="0.25">
      <c r="A47" s="1196" t="s">
        <v>177</v>
      </c>
      <c r="B47" s="1197" t="s">
        <v>282</v>
      </c>
      <c r="C47" s="680">
        <f>'RM_1.4.sz.mell.'!C47</f>
        <v>0</v>
      </c>
      <c r="D47" s="680">
        <f>'RM_1.4.sz.mell.'!D47</f>
        <v>0</v>
      </c>
      <c r="E47" s="680">
        <f>'RM_1.4.sz.mell.'!E47</f>
        <v>0</v>
      </c>
      <c r="F47" s="680">
        <f>'RM_1.4.sz.mell.'!F47</f>
        <v>0</v>
      </c>
      <c r="G47" s="680">
        <f>'RM_1.4.sz.mell.'!G47</f>
        <v>0</v>
      </c>
      <c r="H47" s="680">
        <f>'RM_1.4.sz.mell.'!H47</f>
        <v>0</v>
      </c>
      <c r="I47" s="680">
        <f>'RM_1.4.sz.mell.'!I47</f>
        <v>0</v>
      </c>
      <c r="J47" s="680">
        <f>'RM_1.4.sz.mell.'!J47</f>
        <v>0</v>
      </c>
      <c r="K47" s="681">
        <f t="shared" si="4"/>
        <v>0</v>
      </c>
    </row>
    <row r="48" spans="1:11" s="1217" customFormat="1" ht="12" customHeight="1" x14ac:dyDescent="0.25">
      <c r="A48" s="1196" t="s">
        <v>178</v>
      </c>
      <c r="B48" s="1197" t="s">
        <v>558</v>
      </c>
      <c r="C48" s="680">
        <f>'RM_1.4.sz.mell.'!C48</f>
        <v>0</v>
      </c>
      <c r="D48" s="680">
        <f>'RM_1.4.sz.mell.'!D48</f>
        <v>0</v>
      </c>
      <c r="E48" s="680">
        <f>'RM_1.4.sz.mell.'!E48</f>
        <v>0</v>
      </c>
      <c r="F48" s="680">
        <f>'RM_1.4.sz.mell.'!F48</f>
        <v>0</v>
      </c>
      <c r="G48" s="680">
        <f>'RM_1.4.sz.mell.'!G48</f>
        <v>0</v>
      </c>
      <c r="H48" s="680">
        <f>'RM_1.4.sz.mell.'!H48</f>
        <v>0</v>
      </c>
      <c r="I48" s="680">
        <f>'RM_1.4.sz.mell.'!I48</f>
        <v>0</v>
      </c>
      <c r="J48" s="680">
        <f>'RM_1.4.sz.mell.'!J48</f>
        <v>0</v>
      </c>
      <c r="K48" s="681">
        <f t="shared" si="4"/>
        <v>0</v>
      </c>
    </row>
    <row r="49" spans="1:11" s="1217" customFormat="1" ht="12" customHeight="1" x14ac:dyDescent="0.25">
      <c r="A49" s="1196" t="s">
        <v>274</v>
      </c>
      <c r="B49" s="1197" t="s">
        <v>284</v>
      </c>
      <c r="C49" s="680">
        <f>'RM_1.4.sz.mell.'!C49</f>
        <v>0</v>
      </c>
      <c r="D49" s="680">
        <f>'RM_1.4.sz.mell.'!D49</f>
        <v>0</v>
      </c>
      <c r="E49" s="680">
        <f>'RM_1.4.sz.mell.'!E49</f>
        <v>0</v>
      </c>
      <c r="F49" s="680">
        <f>'RM_1.4.sz.mell.'!F49</f>
        <v>0</v>
      </c>
      <c r="G49" s="680">
        <f>'RM_1.4.sz.mell.'!G49</f>
        <v>0</v>
      </c>
      <c r="H49" s="680">
        <f>'RM_1.4.sz.mell.'!H49</f>
        <v>0</v>
      </c>
      <c r="I49" s="680">
        <f>'RM_1.4.sz.mell.'!I49</f>
        <v>0</v>
      </c>
      <c r="J49" s="680">
        <f>'RM_1.4.sz.mell.'!J49</f>
        <v>0</v>
      </c>
      <c r="K49" s="681">
        <f t="shared" si="4"/>
        <v>0</v>
      </c>
    </row>
    <row r="50" spans="1:11" s="1217" customFormat="1" ht="12" customHeight="1" x14ac:dyDescent="0.25">
      <c r="A50" s="1199" t="s">
        <v>275</v>
      </c>
      <c r="B50" s="1202" t="s">
        <v>435</v>
      </c>
      <c r="C50" s="680">
        <f>'RM_1.4.sz.mell.'!C50</f>
        <v>0</v>
      </c>
      <c r="D50" s="680">
        <f>'RM_1.4.sz.mell.'!D50</f>
        <v>0</v>
      </c>
      <c r="E50" s="680">
        <f>'RM_1.4.sz.mell.'!E50</f>
        <v>0</v>
      </c>
      <c r="F50" s="680">
        <f>'RM_1.4.sz.mell.'!F50</f>
        <v>0</v>
      </c>
      <c r="G50" s="680">
        <f>'RM_1.4.sz.mell.'!G50</f>
        <v>0</v>
      </c>
      <c r="H50" s="680">
        <f>'RM_1.4.sz.mell.'!H50</f>
        <v>0</v>
      </c>
      <c r="I50" s="680">
        <f>'RM_1.4.sz.mell.'!I50</f>
        <v>0</v>
      </c>
      <c r="J50" s="680">
        <f>'RM_1.4.sz.mell.'!J50</f>
        <v>0</v>
      </c>
      <c r="K50" s="681">
        <f t="shared" si="4"/>
        <v>0</v>
      </c>
    </row>
    <row r="51" spans="1:11" s="1217" customFormat="1" ht="12" customHeight="1" thickBot="1" x14ac:dyDescent="0.3">
      <c r="A51" s="1203" t="s">
        <v>434</v>
      </c>
      <c r="B51" s="1204" t="s">
        <v>285</v>
      </c>
      <c r="C51" s="702">
        <f>'RM_1.4.sz.mell.'!C51</f>
        <v>0</v>
      </c>
      <c r="D51" s="702">
        <f>'RM_1.4.sz.mell.'!D51</f>
        <v>0</v>
      </c>
      <c r="E51" s="702">
        <f>'RM_1.4.sz.mell.'!E51</f>
        <v>0</v>
      </c>
      <c r="F51" s="702">
        <f>'RM_1.4.sz.mell.'!F51</f>
        <v>0</v>
      </c>
      <c r="G51" s="702">
        <f>'RM_1.4.sz.mell.'!G51</f>
        <v>0</v>
      </c>
      <c r="H51" s="702">
        <f>'RM_1.4.sz.mell.'!H51</f>
        <v>0</v>
      </c>
      <c r="I51" s="702">
        <f>'RM_1.4.sz.mell.'!I51</f>
        <v>0</v>
      </c>
      <c r="J51" s="702">
        <f>'RM_1.4.sz.mell.'!J51</f>
        <v>0</v>
      </c>
      <c r="K51" s="689">
        <f t="shared" si="4"/>
        <v>0</v>
      </c>
    </row>
    <row r="52" spans="1:11" s="1217" customFormat="1" ht="12" customHeight="1" thickBot="1" x14ac:dyDescent="0.3">
      <c r="A52" s="1192" t="s">
        <v>23</v>
      </c>
      <c r="B52" s="1193" t="s">
        <v>286</v>
      </c>
      <c r="C52" s="395">
        <f>'RM_1.4.sz.mell.'!C52</f>
        <v>0</v>
      </c>
      <c r="D52" s="395">
        <f>'RM_1.4.sz.mell.'!D52</f>
        <v>0</v>
      </c>
      <c r="E52" s="395">
        <f>'RM_1.4.sz.mell.'!E52</f>
        <v>0</v>
      </c>
      <c r="F52" s="395">
        <f>'RM_1.4.sz.mell.'!F52</f>
        <v>0</v>
      </c>
      <c r="G52" s="395">
        <f>'RM_1.4.sz.mell.'!G52</f>
        <v>0</v>
      </c>
      <c r="H52" s="395">
        <f>'RM_1.4.sz.mell.'!H52</f>
        <v>0</v>
      </c>
      <c r="I52" s="395">
        <f>'RM_1.4.sz.mell.'!I52</f>
        <v>0</v>
      </c>
      <c r="J52" s="395">
        <f>'RM_1.4.sz.mell.'!J52</f>
        <v>0</v>
      </c>
      <c r="K52" s="263">
        <f>SUM(K53:K57)</f>
        <v>0</v>
      </c>
    </row>
    <row r="53" spans="1:11" s="1217" customFormat="1" ht="12" customHeight="1" x14ac:dyDescent="0.25">
      <c r="A53" s="1194" t="s">
        <v>93</v>
      </c>
      <c r="B53" s="1195" t="s">
        <v>290</v>
      </c>
      <c r="C53" s="684">
        <f>'RM_1.4.sz.mell.'!C53</f>
        <v>0</v>
      </c>
      <c r="D53" s="684">
        <f>'RM_1.4.sz.mell.'!D53</f>
        <v>0</v>
      </c>
      <c r="E53" s="684">
        <f>'RM_1.4.sz.mell.'!E53</f>
        <v>0</v>
      </c>
      <c r="F53" s="684">
        <f>'RM_1.4.sz.mell.'!F53</f>
        <v>0</v>
      </c>
      <c r="G53" s="684">
        <f>'RM_1.4.sz.mell.'!G53</f>
        <v>0</v>
      </c>
      <c r="H53" s="684">
        <f>'RM_1.4.sz.mell.'!H53</f>
        <v>0</v>
      </c>
      <c r="I53" s="684">
        <f>'RM_1.4.sz.mell.'!I53</f>
        <v>0</v>
      </c>
      <c r="J53" s="684">
        <f>'RM_1.4.sz.mell.'!J53</f>
        <v>0</v>
      </c>
      <c r="K53" s="690">
        <f>C53+J53</f>
        <v>0</v>
      </c>
    </row>
    <row r="54" spans="1:11" s="1217" customFormat="1" ht="12" customHeight="1" x14ac:dyDescent="0.25">
      <c r="A54" s="1196" t="s">
        <v>94</v>
      </c>
      <c r="B54" s="1197" t="s">
        <v>291</v>
      </c>
      <c r="C54" s="684">
        <f>'RM_1.4.sz.mell.'!C54</f>
        <v>0</v>
      </c>
      <c r="D54" s="684">
        <f>'RM_1.4.sz.mell.'!D54</f>
        <v>0</v>
      </c>
      <c r="E54" s="684">
        <f>'RM_1.4.sz.mell.'!E54</f>
        <v>0</v>
      </c>
      <c r="F54" s="684">
        <f>'RM_1.4.sz.mell.'!F54</f>
        <v>0</v>
      </c>
      <c r="G54" s="684">
        <f>'RM_1.4.sz.mell.'!G54</f>
        <v>0</v>
      </c>
      <c r="H54" s="684">
        <f>'RM_1.4.sz.mell.'!H54</f>
        <v>0</v>
      </c>
      <c r="I54" s="684">
        <f>'RM_1.4.sz.mell.'!I54</f>
        <v>0</v>
      </c>
      <c r="J54" s="684">
        <f>'RM_1.4.sz.mell.'!J54</f>
        <v>0</v>
      </c>
      <c r="K54" s="690">
        <f>C54+J54</f>
        <v>0</v>
      </c>
    </row>
    <row r="55" spans="1:11" s="1217" customFormat="1" ht="12" customHeight="1" x14ac:dyDescent="0.25">
      <c r="A55" s="1196" t="s">
        <v>287</v>
      </c>
      <c r="B55" s="1197" t="s">
        <v>292</v>
      </c>
      <c r="C55" s="684">
        <f>'RM_1.4.sz.mell.'!C55</f>
        <v>0</v>
      </c>
      <c r="D55" s="684">
        <f>'RM_1.4.sz.mell.'!D55</f>
        <v>0</v>
      </c>
      <c r="E55" s="684">
        <f>'RM_1.4.sz.mell.'!E55</f>
        <v>0</v>
      </c>
      <c r="F55" s="684">
        <f>'RM_1.4.sz.mell.'!F55</f>
        <v>0</v>
      </c>
      <c r="G55" s="684">
        <f>'RM_1.4.sz.mell.'!G55</f>
        <v>0</v>
      </c>
      <c r="H55" s="684">
        <f>'RM_1.4.sz.mell.'!H55</f>
        <v>0</v>
      </c>
      <c r="I55" s="684">
        <f>'RM_1.4.sz.mell.'!I55</f>
        <v>0</v>
      </c>
      <c r="J55" s="684">
        <f>'RM_1.4.sz.mell.'!J55</f>
        <v>0</v>
      </c>
      <c r="K55" s="690">
        <f>C55+J55</f>
        <v>0</v>
      </c>
    </row>
    <row r="56" spans="1:11" s="1217" customFormat="1" ht="12" customHeight="1" x14ac:dyDescent="0.25">
      <c r="A56" s="1196" t="s">
        <v>288</v>
      </c>
      <c r="B56" s="1197" t="s">
        <v>293</v>
      </c>
      <c r="C56" s="684">
        <f>'RM_1.4.sz.mell.'!C56</f>
        <v>0</v>
      </c>
      <c r="D56" s="684">
        <f>'RM_1.4.sz.mell.'!D56</f>
        <v>0</v>
      </c>
      <c r="E56" s="684">
        <f>'RM_1.4.sz.mell.'!E56</f>
        <v>0</v>
      </c>
      <c r="F56" s="684">
        <f>'RM_1.4.sz.mell.'!F56</f>
        <v>0</v>
      </c>
      <c r="G56" s="684">
        <f>'RM_1.4.sz.mell.'!G56</f>
        <v>0</v>
      </c>
      <c r="H56" s="684">
        <f>'RM_1.4.sz.mell.'!H56</f>
        <v>0</v>
      </c>
      <c r="I56" s="684">
        <f>'RM_1.4.sz.mell.'!I56</f>
        <v>0</v>
      </c>
      <c r="J56" s="684">
        <f>'RM_1.4.sz.mell.'!J56</f>
        <v>0</v>
      </c>
      <c r="K56" s="690">
        <f>C56+J56</f>
        <v>0</v>
      </c>
    </row>
    <row r="57" spans="1:11" s="1217" customFormat="1" ht="12" customHeight="1" thickBot="1" x14ac:dyDescent="0.3">
      <c r="A57" s="1199" t="s">
        <v>289</v>
      </c>
      <c r="B57" s="1200" t="s">
        <v>294</v>
      </c>
      <c r="C57" s="684">
        <f>'RM_1.4.sz.mell.'!C57</f>
        <v>0</v>
      </c>
      <c r="D57" s="684">
        <f>'RM_1.4.sz.mell.'!D57</f>
        <v>0</v>
      </c>
      <c r="E57" s="684">
        <f>'RM_1.4.sz.mell.'!E57</f>
        <v>0</v>
      </c>
      <c r="F57" s="684">
        <f>'RM_1.4.sz.mell.'!F57</f>
        <v>0</v>
      </c>
      <c r="G57" s="684">
        <f>'RM_1.4.sz.mell.'!G57</f>
        <v>0</v>
      </c>
      <c r="H57" s="684">
        <f>'RM_1.4.sz.mell.'!H57</f>
        <v>0</v>
      </c>
      <c r="I57" s="684">
        <f>'RM_1.4.sz.mell.'!I57</f>
        <v>0</v>
      </c>
      <c r="J57" s="684">
        <f>'RM_1.4.sz.mell.'!J57</f>
        <v>0</v>
      </c>
      <c r="K57" s="690">
        <f>C57+J57</f>
        <v>0</v>
      </c>
    </row>
    <row r="58" spans="1:11" s="1217" customFormat="1" ht="12" customHeight="1" thickBot="1" x14ac:dyDescent="0.3">
      <c r="A58" s="1192" t="s">
        <v>179</v>
      </c>
      <c r="B58" s="1193" t="s">
        <v>295</v>
      </c>
      <c r="C58" s="395">
        <f>'RM_1.4.sz.mell.'!C58</f>
        <v>0</v>
      </c>
      <c r="D58" s="395">
        <f>'RM_1.4.sz.mell.'!D58</f>
        <v>0</v>
      </c>
      <c r="E58" s="395">
        <f>'RM_1.4.sz.mell.'!E58</f>
        <v>0</v>
      </c>
      <c r="F58" s="395">
        <f>'RM_1.4.sz.mell.'!F58</f>
        <v>0</v>
      </c>
      <c r="G58" s="395">
        <f>'RM_1.4.sz.mell.'!G58</f>
        <v>0</v>
      </c>
      <c r="H58" s="395">
        <f>'RM_1.4.sz.mell.'!H58</f>
        <v>0</v>
      </c>
      <c r="I58" s="395">
        <f>'RM_1.4.sz.mell.'!I58</f>
        <v>0</v>
      </c>
      <c r="J58" s="395">
        <f>'RM_1.4.sz.mell.'!J58</f>
        <v>0</v>
      </c>
      <c r="K58" s="263">
        <f>SUM(K59:K61)</f>
        <v>0</v>
      </c>
    </row>
    <row r="59" spans="1:11" s="1217" customFormat="1" ht="12" customHeight="1" x14ac:dyDescent="0.25">
      <c r="A59" s="1194" t="s">
        <v>95</v>
      </c>
      <c r="B59" s="1195" t="s">
        <v>296</v>
      </c>
      <c r="C59" s="680">
        <f>'RM_1.4.sz.mell.'!C59</f>
        <v>0</v>
      </c>
      <c r="D59" s="680">
        <f>'RM_1.4.sz.mell.'!D59</f>
        <v>0</v>
      </c>
      <c r="E59" s="680">
        <f>'RM_1.4.sz.mell.'!E59</f>
        <v>0</v>
      </c>
      <c r="F59" s="680">
        <f>'RM_1.4.sz.mell.'!F59</f>
        <v>0</v>
      </c>
      <c r="G59" s="680">
        <f>'RM_1.4.sz.mell.'!G59</f>
        <v>0</v>
      </c>
      <c r="H59" s="680">
        <f>'RM_1.4.sz.mell.'!H59</f>
        <v>0</v>
      </c>
      <c r="I59" s="680">
        <f>'RM_1.4.sz.mell.'!I59</f>
        <v>0</v>
      </c>
      <c r="J59" s="680">
        <f>'RM_1.4.sz.mell.'!J59</f>
        <v>0</v>
      </c>
      <c r="K59" s="681">
        <f>C59+J59</f>
        <v>0</v>
      </c>
    </row>
    <row r="60" spans="1:11" s="1217" customFormat="1" ht="12" customHeight="1" x14ac:dyDescent="0.25">
      <c r="A60" s="1196" t="s">
        <v>96</v>
      </c>
      <c r="B60" s="1197" t="s">
        <v>425</v>
      </c>
      <c r="C60" s="680">
        <f>'RM_1.4.sz.mell.'!C60</f>
        <v>0</v>
      </c>
      <c r="D60" s="680">
        <f>'RM_1.4.sz.mell.'!D60</f>
        <v>0</v>
      </c>
      <c r="E60" s="680">
        <f>'RM_1.4.sz.mell.'!E60</f>
        <v>0</v>
      </c>
      <c r="F60" s="680">
        <f>'RM_1.4.sz.mell.'!F60</f>
        <v>0</v>
      </c>
      <c r="G60" s="680">
        <f>'RM_1.4.sz.mell.'!G60</f>
        <v>0</v>
      </c>
      <c r="H60" s="680">
        <f>'RM_1.4.sz.mell.'!H60</f>
        <v>0</v>
      </c>
      <c r="I60" s="680">
        <f>'RM_1.4.sz.mell.'!I60</f>
        <v>0</v>
      </c>
      <c r="J60" s="680">
        <f>'RM_1.4.sz.mell.'!J60</f>
        <v>0</v>
      </c>
      <c r="K60" s="681">
        <f>C60+J60</f>
        <v>0</v>
      </c>
    </row>
    <row r="61" spans="1:11" s="1217" customFormat="1" ht="12" customHeight="1" x14ac:dyDescent="0.25">
      <c r="A61" s="1196" t="s">
        <v>299</v>
      </c>
      <c r="B61" s="1197" t="s">
        <v>297</v>
      </c>
      <c r="C61" s="680">
        <f>'RM_1.4.sz.mell.'!C61</f>
        <v>0</v>
      </c>
      <c r="D61" s="680">
        <f>'RM_1.4.sz.mell.'!D61</f>
        <v>0</v>
      </c>
      <c r="E61" s="680">
        <f>'RM_1.4.sz.mell.'!E61</f>
        <v>0</v>
      </c>
      <c r="F61" s="680">
        <f>'RM_1.4.sz.mell.'!F61</f>
        <v>0</v>
      </c>
      <c r="G61" s="680">
        <f>'RM_1.4.sz.mell.'!G61</f>
        <v>0</v>
      </c>
      <c r="H61" s="680">
        <f>'RM_1.4.sz.mell.'!H61</f>
        <v>0</v>
      </c>
      <c r="I61" s="680">
        <f>'RM_1.4.sz.mell.'!I61</f>
        <v>0</v>
      </c>
      <c r="J61" s="680">
        <f>'RM_1.4.sz.mell.'!J61</f>
        <v>0</v>
      </c>
      <c r="K61" s="681">
        <f>C61+J61</f>
        <v>0</v>
      </c>
    </row>
    <row r="62" spans="1:11" s="1217" customFormat="1" ht="12" customHeight="1" thickBot="1" x14ac:dyDescent="0.3">
      <c r="A62" s="1199" t="s">
        <v>300</v>
      </c>
      <c r="B62" s="1200" t="s">
        <v>298</v>
      </c>
      <c r="C62" s="680">
        <f>'RM_1.4.sz.mell.'!C62</f>
        <v>0</v>
      </c>
      <c r="D62" s="680">
        <f>'RM_1.4.sz.mell.'!D62</f>
        <v>0</v>
      </c>
      <c r="E62" s="680">
        <f>'RM_1.4.sz.mell.'!E62</f>
        <v>0</v>
      </c>
      <c r="F62" s="680">
        <f>'RM_1.4.sz.mell.'!F62</f>
        <v>0</v>
      </c>
      <c r="G62" s="680">
        <f>'RM_1.4.sz.mell.'!G62</f>
        <v>0</v>
      </c>
      <c r="H62" s="680">
        <f>'RM_1.4.sz.mell.'!H62</f>
        <v>0</v>
      </c>
      <c r="I62" s="680">
        <f>'RM_1.4.sz.mell.'!I62</f>
        <v>0</v>
      </c>
      <c r="J62" s="680">
        <f>'RM_1.4.sz.mell.'!J62</f>
        <v>0</v>
      </c>
      <c r="K62" s="681">
        <f>C62+J62</f>
        <v>0</v>
      </c>
    </row>
    <row r="63" spans="1:11" s="1217" customFormat="1" ht="12" customHeight="1" thickBot="1" x14ac:dyDescent="0.3">
      <c r="A63" s="1192" t="s">
        <v>25</v>
      </c>
      <c r="B63" s="1201" t="s">
        <v>301</v>
      </c>
      <c r="C63" s="395">
        <f>'RM_1.4.sz.mell.'!C63</f>
        <v>0</v>
      </c>
      <c r="D63" s="395">
        <f>'RM_1.4.sz.mell.'!D63</f>
        <v>0</v>
      </c>
      <c r="E63" s="395">
        <f>'RM_1.4.sz.mell.'!E63</f>
        <v>0</v>
      </c>
      <c r="F63" s="395">
        <f>'RM_1.4.sz.mell.'!F63</f>
        <v>0</v>
      </c>
      <c r="G63" s="395">
        <f>'RM_1.4.sz.mell.'!G63</f>
        <v>0</v>
      </c>
      <c r="H63" s="395">
        <f>'RM_1.4.sz.mell.'!H63</f>
        <v>0</v>
      </c>
      <c r="I63" s="395">
        <f>'RM_1.4.sz.mell.'!I63</f>
        <v>0</v>
      </c>
      <c r="J63" s="395">
        <f>'RM_1.4.sz.mell.'!J63</f>
        <v>0</v>
      </c>
      <c r="K63" s="263">
        <f>SUM(K64:K66)</f>
        <v>0</v>
      </c>
    </row>
    <row r="64" spans="1:11" s="1217" customFormat="1" ht="12" customHeight="1" x14ac:dyDescent="0.25">
      <c r="A64" s="1194" t="s">
        <v>180</v>
      </c>
      <c r="B64" s="1195" t="s">
        <v>303</v>
      </c>
      <c r="C64" s="691">
        <f>'RM_1.4.sz.mell.'!C64</f>
        <v>0</v>
      </c>
      <c r="D64" s="691">
        <f>'RM_1.4.sz.mell.'!D64</f>
        <v>0</v>
      </c>
      <c r="E64" s="691">
        <f>'RM_1.4.sz.mell.'!E64</f>
        <v>0</v>
      </c>
      <c r="F64" s="691">
        <f>'RM_1.4.sz.mell.'!F64</f>
        <v>0</v>
      </c>
      <c r="G64" s="691">
        <f>'RM_1.4.sz.mell.'!G64</f>
        <v>0</v>
      </c>
      <c r="H64" s="691">
        <f>'RM_1.4.sz.mell.'!H64</f>
        <v>0</v>
      </c>
      <c r="I64" s="691">
        <f>'RM_1.4.sz.mell.'!I64</f>
        <v>0</v>
      </c>
      <c r="J64" s="691">
        <f>'RM_1.4.sz.mell.'!J64</f>
        <v>0</v>
      </c>
      <c r="K64" s="692">
        <f>C64+J64</f>
        <v>0</v>
      </c>
    </row>
    <row r="65" spans="1:11" s="1217" customFormat="1" ht="12" customHeight="1" x14ac:dyDescent="0.25">
      <c r="A65" s="1196" t="s">
        <v>181</v>
      </c>
      <c r="B65" s="1197" t="s">
        <v>426</v>
      </c>
      <c r="C65" s="691">
        <f>'RM_1.4.sz.mell.'!C65</f>
        <v>0</v>
      </c>
      <c r="D65" s="691">
        <f>'RM_1.4.sz.mell.'!D65</f>
        <v>0</v>
      </c>
      <c r="E65" s="691">
        <f>'RM_1.4.sz.mell.'!E65</f>
        <v>0</v>
      </c>
      <c r="F65" s="691">
        <f>'RM_1.4.sz.mell.'!F65</f>
        <v>0</v>
      </c>
      <c r="G65" s="691">
        <f>'RM_1.4.sz.mell.'!G65</f>
        <v>0</v>
      </c>
      <c r="H65" s="691">
        <f>'RM_1.4.sz.mell.'!H65</f>
        <v>0</v>
      </c>
      <c r="I65" s="691">
        <f>'RM_1.4.sz.mell.'!I65</f>
        <v>0</v>
      </c>
      <c r="J65" s="691">
        <f>'RM_1.4.sz.mell.'!J65</f>
        <v>0</v>
      </c>
      <c r="K65" s="692">
        <f>C65+J65</f>
        <v>0</v>
      </c>
    </row>
    <row r="66" spans="1:11" s="1217" customFormat="1" ht="12" customHeight="1" x14ac:dyDescent="0.25">
      <c r="A66" s="1196" t="s">
        <v>230</v>
      </c>
      <c r="B66" s="1197" t="s">
        <v>304</v>
      </c>
      <c r="C66" s="691">
        <f>'RM_1.4.sz.mell.'!C66</f>
        <v>0</v>
      </c>
      <c r="D66" s="691">
        <f>'RM_1.4.sz.mell.'!D66</f>
        <v>0</v>
      </c>
      <c r="E66" s="691">
        <f>'RM_1.4.sz.mell.'!E66</f>
        <v>0</v>
      </c>
      <c r="F66" s="691">
        <f>'RM_1.4.sz.mell.'!F66</f>
        <v>0</v>
      </c>
      <c r="G66" s="691">
        <f>'RM_1.4.sz.mell.'!G66</f>
        <v>0</v>
      </c>
      <c r="H66" s="691">
        <f>'RM_1.4.sz.mell.'!H66</f>
        <v>0</v>
      </c>
      <c r="I66" s="691">
        <f>'RM_1.4.sz.mell.'!I66</f>
        <v>0</v>
      </c>
      <c r="J66" s="691">
        <f>'RM_1.4.sz.mell.'!J66</f>
        <v>0</v>
      </c>
      <c r="K66" s="692">
        <f>C66+J66</f>
        <v>0</v>
      </c>
    </row>
    <row r="67" spans="1:11" s="1217" customFormat="1" ht="12" customHeight="1" thickBot="1" x14ac:dyDescent="0.3">
      <c r="A67" s="1199" t="s">
        <v>302</v>
      </c>
      <c r="B67" s="1200" t="s">
        <v>305</v>
      </c>
      <c r="C67" s="691">
        <f>'RM_1.4.sz.mell.'!C67</f>
        <v>0</v>
      </c>
      <c r="D67" s="691">
        <f>'RM_1.4.sz.mell.'!D67</f>
        <v>0</v>
      </c>
      <c r="E67" s="691">
        <f>'RM_1.4.sz.mell.'!E67</f>
        <v>0</v>
      </c>
      <c r="F67" s="691">
        <f>'RM_1.4.sz.mell.'!F67</f>
        <v>0</v>
      </c>
      <c r="G67" s="691">
        <f>'RM_1.4.sz.mell.'!G67</f>
        <v>0</v>
      </c>
      <c r="H67" s="691">
        <f>'RM_1.4.sz.mell.'!H67</f>
        <v>0</v>
      </c>
      <c r="I67" s="691">
        <f>'RM_1.4.sz.mell.'!I67</f>
        <v>0</v>
      </c>
      <c r="J67" s="691">
        <f>'RM_1.4.sz.mell.'!J67</f>
        <v>0</v>
      </c>
      <c r="K67" s="692">
        <f>C67+J67</f>
        <v>0</v>
      </c>
    </row>
    <row r="68" spans="1:11" s="1217" customFormat="1" ht="12" customHeight="1" thickBot="1" x14ac:dyDescent="0.3">
      <c r="A68" s="1205" t="s">
        <v>475</v>
      </c>
      <c r="B68" s="1193" t="s">
        <v>306</v>
      </c>
      <c r="C68" s="402">
        <f>'RM_1.4.sz.mell.'!C68</f>
        <v>0</v>
      </c>
      <c r="D68" s="402">
        <f>'RM_1.4.sz.mell.'!D68</f>
        <v>0</v>
      </c>
      <c r="E68" s="402">
        <f>'RM_1.4.sz.mell.'!E68</f>
        <v>0</v>
      </c>
      <c r="F68" s="402">
        <f>'RM_1.4.sz.mell.'!F68</f>
        <v>0</v>
      </c>
      <c r="G68" s="402">
        <f>'RM_1.4.sz.mell.'!G68</f>
        <v>0</v>
      </c>
      <c r="H68" s="402">
        <f>'RM_1.4.sz.mell.'!H68</f>
        <v>0</v>
      </c>
      <c r="I68" s="402">
        <f>'RM_1.4.sz.mell.'!I68</f>
        <v>0</v>
      </c>
      <c r="J68" s="402">
        <f>'RM_1.4.sz.mell.'!J68</f>
        <v>0</v>
      </c>
      <c r="K68" s="444">
        <f>+K11+K18+K25+K32+K40+K52+K58+K63</f>
        <v>0</v>
      </c>
    </row>
    <row r="69" spans="1:11" s="1217" customFormat="1" ht="12" customHeight="1" thickBot="1" x14ac:dyDescent="0.3">
      <c r="A69" s="1206" t="s">
        <v>307</v>
      </c>
      <c r="B69" s="1201" t="s">
        <v>308</v>
      </c>
      <c r="C69" s="395">
        <f>'RM_1.4.sz.mell.'!C69</f>
        <v>0</v>
      </c>
      <c r="D69" s="395">
        <f>'RM_1.4.sz.mell.'!D69</f>
        <v>0</v>
      </c>
      <c r="E69" s="395">
        <f>'RM_1.4.sz.mell.'!E69</f>
        <v>0</v>
      </c>
      <c r="F69" s="395">
        <f>'RM_1.4.sz.mell.'!F69</f>
        <v>0</v>
      </c>
      <c r="G69" s="395">
        <f>'RM_1.4.sz.mell.'!G69</f>
        <v>0</v>
      </c>
      <c r="H69" s="395">
        <f>'RM_1.4.sz.mell.'!H69</f>
        <v>0</v>
      </c>
      <c r="I69" s="395">
        <f>'RM_1.4.sz.mell.'!I69</f>
        <v>0</v>
      </c>
      <c r="J69" s="395">
        <f>'RM_1.4.sz.mell.'!J69</f>
        <v>0</v>
      </c>
      <c r="K69" s="263">
        <f>SUM(K70:K72)</f>
        <v>0</v>
      </c>
    </row>
    <row r="70" spans="1:11" s="1217" customFormat="1" ht="12" customHeight="1" x14ac:dyDescent="0.25">
      <c r="A70" s="1194" t="s">
        <v>336</v>
      </c>
      <c r="B70" s="1195" t="s">
        <v>309</v>
      </c>
      <c r="C70" s="691">
        <f>'RM_1.4.sz.mell.'!C70</f>
        <v>0</v>
      </c>
      <c r="D70" s="691">
        <f>'RM_1.4.sz.mell.'!D70</f>
        <v>0</v>
      </c>
      <c r="E70" s="691">
        <f>'RM_1.4.sz.mell.'!E70</f>
        <v>0</v>
      </c>
      <c r="F70" s="691">
        <f>'RM_1.4.sz.mell.'!F70</f>
        <v>0</v>
      </c>
      <c r="G70" s="691">
        <f>'RM_1.4.sz.mell.'!G70</f>
        <v>0</v>
      </c>
      <c r="H70" s="691">
        <f>'RM_1.4.sz.mell.'!H70</f>
        <v>0</v>
      </c>
      <c r="I70" s="691">
        <f>'RM_1.4.sz.mell.'!I70</f>
        <v>0</v>
      </c>
      <c r="J70" s="691">
        <f>'RM_1.4.sz.mell.'!J70</f>
        <v>0</v>
      </c>
      <c r="K70" s="692">
        <f>C70+J70</f>
        <v>0</v>
      </c>
    </row>
    <row r="71" spans="1:11" s="1217" customFormat="1" ht="12" customHeight="1" x14ac:dyDescent="0.25">
      <c r="A71" s="1196" t="s">
        <v>345</v>
      </c>
      <c r="B71" s="1197" t="s">
        <v>310</v>
      </c>
      <c r="C71" s="691">
        <f>'RM_1.4.sz.mell.'!C71</f>
        <v>0</v>
      </c>
      <c r="D71" s="691">
        <f>'RM_1.4.sz.mell.'!D71</f>
        <v>0</v>
      </c>
      <c r="E71" s="691">
        <f>'RM_1.4.sz.mell.'!E71</f>
        <v>0</v>
      </c>
      <c r="F71" s="691">
        <f>'RM_1.4.sz.mell.'!F71</f>
        <v>0</v>
      </c>
      <c r="G71" s="691">
        <f>'RM_1.4.sz.mell.'!G71</f>
        <v>0</v>
      </c>
      <c r="H71" s="691">
        <f>'RM_1.4.sz.mell.'!H71</f>
        <v>0</v>
      </c>
      <c r="I71" s="691">
        <f>'RM_1.4.sz.mell.'!I71</f>
        <v>0</v>
      </c>
      <c r="J71" s="691">
        <f>'RM_1.4.sz.mell.'!J71</f>
        <v>0</v>
      </c>
      <c r="K71" s="692">
        <f>C71+J71</f>
        <v>0</v>
      </c>
    </row>
    <row r="72" spans="1:11" s="1217" customFormat="1" ht="12" customHeight="1" thickBot="1" x14ac:dyDescent="0.3">
      <c r="A72" s="1203" t="s">
        <v>346</v>
      </c>
      <c r="B72" s="1207" t="s">
        <v>460</v>
      </c>
      <c r="C72" s="688">
        <f>'RM_1.4.sz.mell.'!C72</f>
        <v>0</v>
      </c>
      <c r="D72" s="688">
        <f>'RM_1.4.sz.mell.'!D72</f>
        <v>0</v>
      </c>
      <c r="E72" s="688">
        <f>'RM_1.4.sz.mell.'!E72</f>
        <v>0</v>
      </c>
      <c r="F72" s="688">
        <f>'RM_1.4.sz.mell.'!F72</f>
        <v>0</v>
      </c>
      <c r="G72" s="688">
        <f>'RM_1.4.sz.mell.'!G72</f>
        <v>0</v>
      </c>
      <c r="H72" s="688">
        <f>'RM_1.4.sz.mell.'!H72</f>
        <v>0</v>
      </c>
      <c r="I72" s="688">
        <f>'RM_1.4.sz.mell.'!I72</f>
        <v>0</v>
      </c>
      <c r="J72" s="688">
        <f>'RM_1.4.sz.mell.'!J72</f>
        <v>0</v>
      </c>
      <c r="K72" s="694">
        <f>C72+J72</f>
        <v>0</v>
      </c>
    </row>
    <row r="73" spans="1:11" s="1217" customFormat="1" ht="12" customHeight="1" thickBot="1" x14ac:dyDescent="0.3">
      <c r="A73" s="1206" t="s">
        <v>312</v>
      </c>
      <c r="B73" s="1201" t="s">
        <v>313</v>
      </c>
      <c r="C73" s="395">
        <f>'RM_1.4.sz.mell.'!C73</f>
        <v>0</v>
      </c>
      <c r="D73" s="395">
        <f>'RM_1.4.sz.mell.'!D73</f>
        <v>0</v>
      </c>
      <c r="E73" s="395">
        <f>'RM_1.4.sz.mell.'!E73</f>
        <v>0</v>
      </c>
      <c r="F73" s="395">
        <f>'RM_1.4.sz.mell.'!F73</f>
        <v>0</v>
      </c>
      <c r="G73" s="395">
        <f>'RM_1.4.sz.mell.'!G73</f>
        <v>0</v>
      </c>
      <c r="H73" s="395">
        <f>'RM_1.4.sz.mell.'!H73</f>
        <v>0</v>
      </c>
      <c r="I73" s="395">
        <f>'RM_1.4.sz.mell.'!I73</f>
        <v>0</v>
      </c>
      <c r="J73" s="395">
        <f>'RM_1.4.sz.mell.'!J73</f>
        <v>0</v>
      </c>
      <c r="K73" s="263">
        <f>SUM(K74:K77)</f>
        <v>0</v>
      </c>
    </row>
    <row r="74" spans="1:11" s="1217" customFormat="1" ht="12" customHeight="1" x14ac:dyDescent="0.25">
      <c r="A74" s="1194" t="s">
        <v>148</v>
      </c>
      <c r="B74" s="1208" t="s">
        <v>314</v>
      </c>
      <c r="C74" s="691">
        <f>'RM_1.4.sz.mell.'!C74</f>
        <v>0</v>
      </c>
      <c r="D74" s="691">
        <f>'RM_1.4.sz.mell.'!D74</f>
        <v>0</v>
      </c>
      <c r="E74" s="691">
        <f>'RM_1.4.sz.mell.'!E74</f>
        <v>0</v>
      </c>
      <c r="F74" s="691">
        <f>'RM_1.4.sz.mell.'!F74</f>
        <v>0</v>
      </c>
      <c r="G74" s="691">
        <f>'RM_1.4.sz.mell.'!G74</f>
        <v>0</v>
      </c>
      <c r="H74" s="691">
        <f>'RM_1.4.sz.mell.'!H74</f>
        <v>0</v>
      </c>
      <c r="I74" s="691">
        <f>'RM_1.4.sz.mell.'!I74</f>
        <v>0</v>
      </c>
      <c r="J74" s="691">
        <f>'RM_1.4.sz.mell.'!J74</f>
        <v>0</v>
      </c>
      <c r="K74" s="692">
        <f>C74+J74</f>
        <v>0</v>
      </c>
    </row>
    <row r="75" spans="1:11" s="1217" customFormat="1" ht="12" customHeight="1" x14ac:dyDescent="0.25">
      <c r="A75" s="1196" t="s">
        <v>149</v>
      </c>
      <c r="B75" s="1208" t="s">
        <v>570</v>
      </c>
      <c r="C75" s="691">
        <f>'RM_1.4.sz.mell.'!C75</f>
        <v>0</v>
      </c>
      <c r="D75" s="691">
        <f>'RM_1.4.sz.mell.'!D75</f>
        <v>0</v>
      </c>
      <c r="E75" s="691">
        <f>'RM_1.4.sz.mell.'!E75</f>
        <v>0</v>
      </c>
      <c r="F75" s="691">
        <f>'RM_1.4.sz.mell.'!F75</f>
        <v>0</v>
      </c>
      <c r="G75" s="691">
        <f>'RM_1.4.sz.mell.'!G75</f>
        <v>0</v>
      </c>
      <c r="H75" s="691">
        <f>'RM_1.4.sz.mell.'!H75</f>
        <v>0</v>
      </c>
      <c r="I75" s="691">
        <f>'RM_1.4.sz.mell.'!I75</f>
        <v>0</v>
      </c>
      <c r="J75" s="691">
        <f>'RM_1.4.sz.mell.'!J75</f>
        <v>0</v>
      </c>
      <c r="K75" s="692">
        <f>C75+J75</f>
        <v>0</v>
      </c>
    </row>
    <row r="76" spans="1:11" s="1217" customFormat="1" ht="12" customHeight="1" x14ac:dyDescent="0.25">
      <c r="A76" s="1196" t="s">
        <v>337</v>
      </c>
      <c r="B76" s="1208" t="s">
        <v>315</v>
      </c>
      <c r="C76" s="691">
        <f>'RM_1.4.sz.mell.'!C76</f>
        <v>0</v>
      </c>
      <c r="D76" s="691">
        <f>'RM_1.4.sz.mell.'!D76</f>
        <v>0</v>
      </c>
      <c r="E76" s="691">
        <f>'RM_1.4.sz.mell.'!E76</f>
        <v>0</v>
      </c>
      <c r="F76" s="691">
        <f>'RM_1.4.sz.mell.'!F76</f>
        <v>0</v>
      </c>
      <c r="G76" s="691">
        <f>'RM_1.4.sz.mell.'!G76</f>
        <v>0</v>
      </c>
      <c r="H76" s="691">
        <f>'RM_1.4.sz.mell.'!H76</f>
        <v>0</v>
      </c>
      <c r="I76" s="691">
        <f>'RM_1.4.sz.mell.'!I76</f>
        <v>0</v>
      </c>
      <c r="J76" s="691">
        <f>'RM_1.4.sz.mell.'!J76</f>
        <v>0</v>
      </c>
      <c r="K76" s="692">
        <f>C76+J76</f>
        <v>0</v>
      </c>
    </row>
    <row r="77" spans="1:11" s="1217" customFormat="1" ht="12" customHeight="1" thickBot="1" x14ac:dyDescent="0.3">
      <c r="A77" s="1199" t="s">
        <v>338</v>
      </c>
      <c r="B77" s="1209" t="s">
        <v>571</v>
      </c>
      <c r="C77" s="691">
        <f>'RM_1.4.sz.mell.'!C77</f>
        <v>0</v>
      </c>
      <c r="D77" s="691">
        <f>'RM_1.4.sz.mell.'!D77</f>
        <v>0</v>
      </c>
      <c r="E77" s="691">
        <f>'RM_1.4.sz.mell.'!E77</f>
        <v>0</v>
      </c>
      <c r="F77" s="691">
        <f>'RM_1.4.sz.mell.'!F77</f>
        <v>0</v>
      </c>
      <c r="G77" s="691">
        <f>'RM_1.4.sz.mell.'!G77</f>
        <v>0</v>
      </c>
      <c r="H77" s="691">
        <f>'RM_1.4.sz.mell.'!H77</f>
        <v>0</v>
      </c>
      <c r="I77" s="691">
        <f>'RM_1.4.sz.mell.'!I77</f>
        <v>0</v>
      </c>
      <c r="J77" s="691">
        <f>'RM_1.4.sz.mell.'!J77</f>
        <v>0</v>
      </c>
      <c r="K77" s="692">
        <f>C77+J77</f>
        <v>0</v>
      </c>
    </row>
    <row r="78" spans="1:11" s="1217" customFormat="1" ht="12" customHeight="1" thickBot="1" x14ac:dyDescent="0.3">
      <c r="A78" s="1206" t="s">
        <v>316</v>
      </c>
      <c r="B78" s="1201" t="s">
        <v>317</v>
      </c>
      <c r="C78" s="395">
        <f>'RM_1.4.sz.mell.'!C78</f>
        <v>0</v>
      </c>
      <c r="D78" s="395">
        <f>'RM_1.4.sz.mell.'!D78</f>
        <v>0</v>
      </c>
      <c r="E78" s="395">
        <f>'RM_1.4.sz.mell.'!E78</f>
        <v>0</v>
      </c>
      <c r="F78" s="395">
        <f>'RM_1.4.sz.mell.'!F78</f>
        <v>0</v>
      </c>
      <c r="G78" s="395">
        <f>'RM_1.4.sz.mell.'!G78</f>
        <v>0</v>
      </c>
      <c r="H78" s="395">
        <f>'RM_1.4.sz.mell.'!H78</f>
        <v>0</v>
      </c>
      <c r="I78" s="395">
        <f>'RM_1.4.sz.mell.'!I78</f>
        <v>0</v>
      </c>
      <c r="J78" s="395">
        <f>'RM_1.4.sz.mell.'!J78</f>
        <v>0</v>
      </c>
      <c r="K78" s="263">
        <f>SUM(K79:K80)</f>
        <v>0</v>
      </c>
    </row>
    <row r="79" spans="1:11" s="1217" customFormat="1" ht="12" customHeight="1" x14ac:dyDescent="0.25">
      <c r="A79" s="1194" t="s">
        <v>339</v>
      </c>
      <c r="B79" s="1195" t="s">
        <v>318</v>
      </c>
      <c r="C79" s="691">
        <f>'RM_1.4.sz.mell.'!C79</f>
        <v>0</v>
      </c>
      <c r="D79" s="691">
        <f>'RM_1.4.sz.mell.'!D79</f>
        <v>0</v>
      </c>
      <c r="E79" s="691">
        <f>'RM_1.4.sz.mell.'!E79</f>
        <v>0</v>
      </c>
      <c r="F79" s="691">
        <f>'RM_1.4.sz.mell.'!F79</f>
        <v>0</v>
      </c>
      <c r="G79" s="691">
        <f>'RM_1.4.sz.mell.'!G79</f>
        <v>0</v>
      </c>
      <c r="H79" s="691">
        <f>'RM_1.4.sz.mell.'!H79</f>
        <v>0</v>
      </c>
      <c r="I79" s="691">
        <f>'RM_1.4.sz.mell.'!I79</f>
        <v>0</v>
      </c>
      <c r="J79" s="691">
        <f>'RM_1.4.sz.mell.'!J79</f>
        <v>0</v>
      </c>
      <c r="K79" s="692">
        <f>C79+J79</f>
        <v>0</v>
      </c>
    </row>
    <row r="80" spans="1:11" s="1217" customFormat="1" ht="12" customHeight="1" thickBot="1" x14ac:dyDescent="0.3">
      <c r="A80" s="1199" t="s">
        <v>340</v>
      </c>
      <c r="B80" s="1200" t="s">
        <v>319</v>
      </c>
      <c r="C80" s="691">
        <f>'RM_1.4.sz.mell.'!C80</f>
        <v>0</v>
      </c>
      <c r="D80" s="691">
        <f>'RM_1.4.sz.mell.'!D80</f>
        <v>0</v>
      </c>
      <c r="E80" s="691">
        <f>'RM_1.4.sz.mell.'!E80</f>
        <v>0</v>
      </c>
      <c r="F80" s="691">
        <f>'RM_1.4.sz.mell.'!F80</f>
        <v>0</v>
      </c>
      <c r="G80" s="691">
        <f>'RM_1.4.sz.mell.'!G80</f>
        <v>0</v>
      </c>
      <c r="H80" s="691">
        <f>'RM_1.4.sz.mell.'!H80</f>
        <v>0</v>
      </c>
      <c r="I80" s="691">
        <f>'RM_1.4.sz.mell.'!I80</f>
        <v>0</v>
      </c>
      <c r="J80" s="691">
        <f>'RM_1.4.sz.mell.'!J80</f>
        <v>0</v>
      </c>
      <c r="K80" s="692">
        <f>C80+J80</f>
        <v>0</v>
      </c>
    </row>
    <row r="81" spans="1:11" s="1217" customFormat="1" ht="12" customHeight="1" thickBot="1" x14ac:dyDescent="0.3">
      <c r="A81" s="1206" t="s">
        <v>320</v>
      </c>
      <c r="B81" s="1201" t="s">
        <v>321</v>
      </c>
      <c r="C81" s="395">
        <f>'RM_1.4.sz.mell.'!C81</f>
        <v>0</v>
      </c>
      <c r="D81" s="395">
        <f>'RM_1.4.sz.mell.'!D81</f>
        <v>0</v>
      </c>
      <c r="E81" s="395">
        <f>'RM_1.4.sz.mell.'!E81</f>
        <v>0</v>
      </c>
      <c r="F81" s="395">
        <f>'RM_1.4.sz.mell.'!F81</f>
        <v>0</v>
      </c>
      <c r="G81" s="395">
        <f>'RM_1.4.sz.mell.'!G81</f>
        <v>0</v>
      </c>
      <c r="H81" s="395">
        <f>'RM_1.4.sz.mell.'!H81</f>
        <v>0</v>
      </c>
      <c r="I81" s="395">
        <f>'RM_1.4.sz.mell.'!I81</f>
        <v>0</v>
      </c>
      <c r="J81" s="395">
        <f>'RM_1.4.sz.mell.'!J81</f>
        <v>0</v>
      </c>
      <c r="K81" s="263">
        <f>SUM(K82:K84)</f>
        <v>0</v>
      </c>
    </row>
    <row r="82" spans="1:11" s="1217" customFormat="1" ht="12" customHeight="1" x14ac:dyDescent="0.25">
      <c r="A82" s="1194" t="s">
        <v>341</v>
      </c>
      <c r="B82" s="1195" t="s">
        <v>322</v>
      </c>
      <c r="C82" s="691">
        <f>'RM_1.4.sz.mell.'!C82</f>
        <v>0</v>
      </c>
      <c r="D82" s="691">
        <f>'RM_1.4.sz.mell.'!D82</f>
        <v>0</v>
      </c>
      <c r="E82" s="691">
        <f>'RM_1.4.sz.mell.'!E82</f>
        <v>0</v>
      </c>
      <c r="F82" s="691">
        <f>'RM_1.4.sz.mell.'!F82</f>
        <v>0</v>
      </c>
      <c r="G82" s="691">
        <f>'RM_1.4.sz.mell.'!G82</f>
        <v>0</v>
      </c>
      <c r="H82" s="691">
        <f>'RM_1.4.sz.mell.'!H82</f>
        <v>0</v>
      </c>
      <c r="I82" s="691">
        <f>'RM_1.4.sz.mell.'!I82</f>
        <v>0</v>
      </c>
      <c r="J82" s="691">
        <f>'RM_1.4.sz.mell.'!J82</f>
        <v>0</v>
      </c>
      <c r="K82" s="692">
        <f>C82+J82</f>
        <v>0</v>
      </c>
    </row>
    <row r="83" spans="1:11" s="1217" customFormat="1" ht="12" customHeight="1" x14ac:dyDescent="0.25">
      <c r="A83" s="1196" t="s">
        <v>342</v>
      </c>
      <c r="B83" s="1197" t="s">
        <v>323</v>
      </c>
      <c r="C83" s="691">
        <f>'RM_1.4.sz.mell.'!C83</f>
        <v>0</v>
      </c>
      <c r="D83" s="691">
        <f>'RM_1.4.sz.mell.'!D83</f>
        <v>0</v>
      </c>
      <c r="E83" s="691">
        <f>'RM_1.4.sz.mell.'!E83</f>
        <v>0</v>
      </c>
      <c r="F83" s="691">
        <f>'RM_1.4.sz.mell.'!F83</f>
        <v>0</v>
      </c>
      <c r="G83" s="691">
        <f>'RM_1.4.sz.mell.'!G83</f>
        <v>0</v>
      </c>
      <c r="H83" s="691">
        <f>'RM_1.4.sz.mell.'!H83</f>
        <v>0</v>
      </c>
      <c r="I83" s="691">
        <f>'RM_1.4.sz.mell.'!I83</f>
        <v>0</v>
      </c>
      <c r="J83" s="691">
        <f>'RM_1.4.sz.mell.'!J83</f>
        <v>0</v>
      </c>
      <c r="K83" s="692">
        <f>C83+J83</f>
        <v>0</v>
      </c>
    </row>
    <row r="84" spans="1:11" s="1217" customFormat="1" ht="12" customHeight="1" thickBot="1" x14ac:dyDescent="0.3">
      <c r="A84" s="1199" t="s">
        <v>343</v>
      </c>
      <c r="B84" s="1200" t="s">
        <v>738</v>
      </c>
      <c r="C84" s="691">
        <f>'RM_1.4.sz.mell.'!C84</f>
        <v>0</v>
      </c>
      <c r="D84" s="691">
        <f>'RM_1.4.sz.mell.'!D84</f>
        <v>0</v>
      </c>
      <c r="E84" s="691">
        <f>'RM_1.4.sz.mell.'!E84</f>
        <v>0</v>
      </c>
      <c r="F84" s="691">
        <f>'RM_1.4.sz.mell.'!F84</f>
        <v>0</v>
      </c>
      <c r="G84" s="691">
        <f>'RM_1.4.sz.mell.'!G84</f>
        <v>0</v>
      </c>
      <c r="H84" s="691">
        <f>'RM_1.4.sz.mell.'!H84</f>
        <v>0</v>
      </c>
      <c r="I84" s="691">
        <f>'RM_1.4.sz.mell.'!I84</f>
        <v>0</v>
      </c>
      <c r="J84" s="691">
        <f>'RM_1.4.sz.mell.'!J84</f>
        <v>0</v>
      </c>
      <c r="K84" s="692">
        <f>C84+J84</f>
        <v>0</v>
      </c>
    </row>
    <row r="85" spans="1:11" s="1217" customFormat="1" ht="12" customHeight="1" thickBot="1" x14ac:dyDescent="0.3">
      <c r="A85" s="1206" t="s">
        <v>324</v>
      </c>
      <c r="B85" s="1201" t="s">
        <v>344</v>
      </c>
      <c r="C85" s="395">
        <f>'RM_1.4.sz.mell.'!C85</f>
        <v>0</v>
      </c>
      <c r="D85" s="395">
        <f>'RM_1.4.sz.mell.'!D85</f>
        <v>0</v>
      </c>
      <c r="E85" s="395">
        <f>'RM_1.4.sz.mell.'!E85</f>
        <v>0</v>
      </c>
      <c r="F85" s="395">
        <f>'RM_1.4.sz.mell.'!F85</f>
        <v>0</v>
      </c>
      <c r="G85" s="395">
        <f>'RM_1.4.sz.mell.'!G85</f>
        <v>0</v>
      </c>
      <c r="H85" s="395">
        <f>'RM_1.4.sz.mell.'!H85</f>
        <v>0</v>
      </c>
      <c r="I85" s="395">
        <f>'RM_1.4.sz.mell.'!I85</f>
        <v>0</v>
      </c>
      <c r="J85" s="395">
        <f>'RM_1.4.sz.mell.'!J85</f>
        <v>0</v>
      </c>
      <c r="K85" s="263">
        <f>SUM(K86:K89)</f>
        <v>0</v>
      </c>
    </row>
    <row r="86" spans="1:11" s="1217" customFormat="1" ht="12" customHeight="1" x14ac:dyDescent="0.25">
      <c r="A86" s="1210" t="s">
        <v>325</v>
      </c>
      <c r="B86" s="1195" t="s">
        <v>326</v>
      </c>
      <c r="C86" s="691">
        <f>'RM_1.4.sz.mell.'!C86</f>
        <v>0</v>
      </c>
      <c r="D86" s="691">
        <f>'RM_1.4.sz.mell.'!D86</f>
        <v>0</v>
      </c>
      <c r="E86" s="691">
        <f>'RM_1.4.sz.mell.'!E86</f>
        <v>0</v>
      </c>
      <c r="F86" s="691">
        <f>'RM_1.4.sz.mell.'!F86</f>
        <v>0</v>
      </c>
      <c r="G86" s="691">
        <f>'RM_1.4.sz.mell.'!G86</f>
        <v>0</v>
      </c>
      <c r="H86" s="691">
        <f>'RM_1.4.sz.mell.'!H86</f>
        <v>0</v>
      </c>
      <c r="I86" s="691">
        <f>'RM_1.4.sz.mell.'!I86</f>
        <v>0</v>
      </c>
      <c r="J86" s="691">
        <f>'RM_1.4.sz.mell.'!J86</f>
        <v>0</v>
      </c>
      <c r="K86" s="692">
        <f t="shared" ref="K86:K91" si="5">C86+J86</f>
        <v>0</v>
      </c>
    </row>
    <row r="87" spans="1:11" s="1217" customFormat="1" ht="12" customHeight="1" x14ac:dyDescent="0.25">
      <c r="A87" s="1211" t="s">
        <v>327</v>
      </c>
      <c r="B87" s="1197" t="s">
        <v>328</v>
      </c>
      <c r="C87" s="691">
        <f>'RM_1.4.sz.mell.'!C87</f>
        <v>0</v>
      </c>
      <c r="D87" s="691">
        <f>'RM_1.4.sz.mell.'!D87</f>
        <v>0</v>
      </c>
      <c r="E87" s="691">
        <f>'RM_1.4.sz.mell.'!E87</f>
        <v>0</v>
      </c>
      <c r="F87" s="691">
        <f>'RM_1.4.sz.mell.'!F87</f>
        <v>0</v>
      </c>
      <c r="G87" s="691">
        <f>'RM_1.4.sz.mell.'!G87</f>
        <v>0</v>
      </c>
      <c r="H87" s="691">
        <f>'RM_1.4.sz.mell.'!H87</f>
        <v>0</v>
      </c>
      <c r="I87" s="691">
        <f>'RM_1.4.sz.mell.'!I87</f>
        <v>0</v>
      </c>
      <c r="J87" s="691">
        <f>'RM_1.4.sz.mell.'!J87</f>
        <v>0</v>
      </c>
      <c r="K87" s="692">
        <f t="shared" si="5"/>
        <v>0</v>
      </c>
    </row>
    <row r="88" spans="1:11" s="1217" customFormat="1" ht="12" customHeight="1" x14ac:dyDescent="0.25">
      <c r="A88" s="1211" t="s">
        <v>329</v>
      </c>
      <c r="B88" s="1197" t="s">
        <v>330</v>
      </c>
      <c r="C88" s="691">
        <f>'RM_1.4.sz.mell.'!C88</f>
        <v>0</v>
      </c>
      <c r="D88" s="691">
        <f>'RM_1.4.sz.mell.'!D88</f>
        <v>0</v>
      </c>
      <c r="E88" s="691">
        <f>'RM_1.4.sz.mell.'!E88</f>
        <v>0</v>
      </c>
      <c r="F88" s="691">
        <f>'RM_1.4.sz.mell.'!F88</f>
        <v>0</v>
      </c>
      <c r="G88" s="691">
        <f>'RM_1.4.sz.mell.'!G88</f>
        <v>0</v>
      </c>
      <c r="H88" s="691">
        <f>'RM_1.4.sz.mell.'!H88</f>
        <v>0</v>
      </c>
      <c r="I88" s="691">
        <f>'RM_1.4.sz.mell.'!I88</f>
        <v>0</v>
      </c>
      <c r="J88" s="691">
        <f>'RM_1.4.sz.mell.'!J88</f>
        <v>0</v>
      </c>
      <c r="K88" s="692">
        <f t="shared" si="5"/>
        <v>0</v>
      </c>
    </row>
    <row r="89" spans="1:11" s="1217" customFormat="1" ht="12" customHeight="1" thickBot="1" x14ac:dyDescent="0.3">
      <c r="A89" s="1212" t="s">
        <v>331</v>
      </c>
      <c r="B89" s="1200" t="s">
        <v>332</v>
      </c>
      <c r="C89" s="691">
        <f>'RM_1.4.sz.mell.'!C89</f>
        <v>0</v>
      </c>
      <c r="D89" s="691">
        <f>'RM_1.4.sz.mell.'!D89</f>
        <v>0</v>
      </c>
      <c r="E89" s="691">
        <f>'RM_1.4.sz.mell.'!E89</f>
        <v>0</v>
      </c>
      <c r="F89" s="691">
        <f>'RM_1.4.sz.mell.'!F89</f>
        <v>0</v>
      </c>
      <c r="G89" s="691">
        <f>'RM_1.4.sz.mell.'!G89</f>
        <v>0</v>
      </c>
      <c r="H89" s="691">
        <f>'RM_1.4.sz.mell.'!H89</f>
        <v>0</v>
      </c>
      <c r="I89" s="691">
        <f>'RM_1.4.sz.mell.'!I89</f>
        <v>0</v>
      </c>
      <c r="J89" s="691">
        <f>'RM_1.4.sz.mell.'!J89</f>
        <v>0</v>
      </c>
      <c r="K89" s="692">
        <f t="shared" si="5"/>
        <v>0</v>
      </c>
    </row>
    <row r="90" spans="1:11" s="1217" customFormat="1" ht="12" customHeight="1" thickBot="1" x14ac:dyDescent="0.3">
      <c r="A90" s="1206" t="s">
        <v>333</v>
      </c>
      <c r="B90" s="1201" t="s">
        <v>474</v>
      </c>
      <c r="C90" s="395">
        <f>'RM_1.4.sz.mell.'!C90</f>
        <v>0</v>
      </c>
      <c r="D90" s="395">
        <f>'RM_1.4.sz.mell.'!D90</f>
        <v>0</v>
      </c>
      <c r="E90" s="395">
        <f>'RM_1.4.sz.mell.'!E90</f>
        <v>0</v>
      </c>
      <c r="F90" s="395">
        <f>'RM_1.4.sz.mell.'!F90</f>
        <v>0</v>
      </c>
      <c r="G90" s="395">
        <f>'RM_1.4.sz.mell.'!G90</f>
        <v>0</v>
      </c>
      <c r="H90" s="395">
        <f>'RM_1.4.sz.mell.'!H90</f>
        <v>0</v>
      </c>
      <c r="I90" s="395">
        <f>'RM_1.4.sz.mell.'!I90</f>
        <v>0</v>
      </c>
      <c r="J90" s="395">
        <f>'RM_1.4.sz.mell.'!J90</f>
        <v>0</v>
      </c>
      <c r="K90" s="263">
        <f t="shared" si="5"/>
        <v>0</v>
      </c>
    </row>
    <row r="91" spans="1:11" s="1217" customFormat="1" ht="13.5" customHeight="1" thickBot="1" x14ac:dyDescent="0.3">
      <c r="A91" s="1206" t="s">
        <v>335</v>
      </c>
      <c r="B91" s="1201" t="s">
        <v>334</v>
      </c>
      <c r="C91" s="395">
        <f>'RM_1.4.sz.mell.'!C91</f>
        <v>0</v>
      </c>
      <c r="D91" s="395">
        <f>'RM_1.4.sz.mell.'!D91</f>
        <v>0</v>
      </c>
      <c r="E91" s="395">
        <f>'RM_1.4.sz.mell.'!E91</f>
        <v>0</v>
      </c>
      <c r="F91" s="395">
        <f>'RM_1.4.sz.mell.'!F91</f>
        <v>0</v>
      </c>
      <c r="G91" s="395">
        <f>'RM_1.4.sz.mell.'!G91</f>
        <v>0</v>
      </c>
      <c r="H91" s="395">
        <f>'RM_1.4.sz.mell.'!H91</f>
        <v>0</v>
      </c>
      <c r="I91" s="395">
        <f>'RM_1.4.sz.mell.'!I91</f>
        <v>0</v>
      </c>
      <c r="J91" s="395">
        <f>'RM_1.4.sz.mell.'!J91</f>
        <v>0</v>
      </c>
      <c r="K91" s="263">
        <f t="shared" si="5"/>
        <v>0</v>
      </c>
    </row>
    <row r="92" spans="1:11" s="1217" customFormat="1" ht="15.75" customHeight="1" thickBot="1" x14ac:dyDescent="0.3">
      <c r="A92" s="1206" t="s">
        <v>347</v>
      </c>
      <c r="B92" s="1201" t="s">
        <v>477</v>
      </c>
      <c r="C92" s="402">
        <f>'RM_1.4.sz.mell.'!C92</f>
        <v>0</v>
      </c>
      <c r="D92" s="402">
        <f>'RM_1.4.sz.mell.'!D92</f>
        <v>0</v>
      </c>
      <c r="E92" s="402">
        <f>'RM_1.4.sz.mell.'!E92</f>
        <v>0</v>
      </c>
      <c r="F92" s="402">
        <f>'RM_1.4.sz.mell.'!F92</f>
        <v>0</v>
      </c>
      <c r="G92" s="402">
        <f>'RM_1.4.sz.mell.'!G92</f>
        <v>0</v>
      </c>
      <c r="H92" s="402">
        <f>'RM_1.4.sz.mell.'!H92</f>
        <v>0</v>
      </c>
      <c r="I92" s="402">
        <f>'RM_1.4.sz.mell.'!I92</f>
        <v>0</v>
      </c>
      <c r="J92" s="402">
        <f>'RM_1.4.sz.mell.'!J92</f>
        <v>0</v>
      </c>
      <c r="K92" s="444">
        <f>+K69+K73+K78+K81+K85+K91+K90</f>
        <v>0</v>
      </c>
    </row>
    <row r="93" spans="1:11" s="1217" customFormat="1" ht="25.5" customHeight="1" thickBot="1" x14ac:dyDescent="0.3">
      <c r="A93" s="1213" t="s">
        <v>476</v>
      </c>
      <c r="B93" s="1214" t="s">
        <v>478</v>
      </c>
      <c r="C93" s="402">
        <f>'RM_1.4.sz.mell.'!C93</f>
        <v>0</v>
      </c>
      <c r="D93" s="402">
        <f>'RM_1.4.sz.mell.'!D93</f>
        <v>0</v>
      </c>
      <c r="E93" s="402">
        <f>'RM_1.4.sz.mell.'!E93</f>
        <v>0</v>
      </c>
      <c r="F93" s="402">
        <f>'RM_1.4.sz.mell.'!F93</f>
        <v>0</v>
      </c>
      <c r="G93" s="402">
        <f>'RM_1.4.sz.mell.'!G93</f>
        <v>0</v>
      </c>
      <c r="H93" s="402">
        <f>'RM_1.4.sz.mell.'!H93</f>
        <v>0</v>
      </c>
      <c r="I93" s="402">
        <f>'RM_1.4.sz.mell.'!I93</f>
        <v>0</v>
      </c>
      <c r="J93" s="402">
        <f>'RM_1.4.sz.mell.'!J93</f>
        <v>0</v>
      </c>
      <c r="K93" s="444">
        <f>+K68+K92</f>
        <v>0</v>
      </c>
    </row>
    <row r="94" spans="1:11" s="1217" customFormat="1" ht="30.75" customHeight="1" x14ac:dyDescent="0.25">
      <c r="A94" s="1215"/>
      <c r="B94" s="1216"/>
      <c r="C94" s="303"/>
    </row>
    <row r="95" spans="1:11" ht="16.5" customHeight="1" x14ac:dyDescent="0.3">
      <c r="A95" s="1545" t="s">
        <v>47</v>
      </c>
      <c r="B95" s="1545"/>
      <c r="C95" s="1545"/>
      <c r="D95" s="1545"/>
      <c r="E95" s="1545"/>
      <c r="F95" s="1545"/>
      <c r="G95" s="1545"/>
      <c r="H95" s="1545"/>
      <c r="I95" s="1545"/>
      <c r="J95" s="1545"/>
      <c r="K95" s="1545"/>
    </row>
    <row r="96" spans="1:11" s="1219" customFormat="1" ht="16.5" customHeight="1" thickBot="1" x14ac:dyDescent="0.35">
      <c r="A96" s="1550" t="s">
        <v>152</v>
      </c>
      <c r="B96" s="1550"/>
      <c r="C96" s="1218"/>
      <c r="K96" s="1218" t="str">
        <f>K7</f>
        <v>Forintban!</v>
      </c>
    </row>
    <row r="97" spans="1:11" x14ac:dyDescent="0.3">
      <c r="A97" s="1661" t="s">
        <v>68</v>
      </c>
      <c r="B97" s="1663" t="s">
        <v>739</v>
      </c>
      <c r="C97" s="1665" t="str">
        <f>+CONCATENATE(LEFT(E_ÖSSZEFÜGGÉSEK!A6,4),". évi")</f>
        <v>2019. évi</v>
      </c>
      <c r="D97" s="1666"/>
      <c r="E97" s="1667"/>
      <c r="F97" s="1667"/>
      <c r="G97" s="1667"/>
      <c r="H97" s="1667"/>
      <c r="I97" s="1667"/>
      <c r="J97" s="1667"/>
      <c r="K97" s="1668"/>
    </row>
    <row r="98" spans="1:11" ht="34.799999999999997" thickBot="1" x14ac:dyDescent="0.35">
      <c r="A98" s="1662"/>
      <c r="B98" s="1732"/>
      <c r="C98" s="1397" t="str">
        <f>'RM_1.4.sz.mell.'!C98</f>
        <v>Eredeti
előirányzat</v>
      </c>
      <c r="D98" s="1397" t="str">
        <f>'RM_1.4.sz.mell.'!D98</f>
        <v>Módosítás</v>
      </c>
      <c r="E98" s="1397" t="str">
        <f>'RM_1.4.sz.mell.'!E98</f>
        <v xml:space="preserve">… . sz. módosítás </v>
      </c>
      <c r="F98" s="1397" t="str">
        <f>'RM_1.4.sz.mell.'!F98</f>
        <v xml:space="preserve">… . sz. módosítás </v>
      </c>
      <c r="G98" s="1397" t="str">
        <f>'RM_1.4.sz.mell.'!G98</f>
        <v xml:space="preserve">… . sz. módosítás </v>
      </c>
      <c r="H98" s="1397" t="str">
        <f>'RM_1.4.sz.mell.'!H98</f>
        <v xml:space="preserve">… . sz. módosítás </v>
      </c>
      <c r="I98" s="1397" t="str">
        <f>'RM_1.4.sz.mell.'!I98</f>
        <v xml:space="preserve">… . sz. módosítás </v>
      </c>
      <c r="J98" s="1397" t="str">
        <f>'RM_1.4.sz.mell.'!J98</f>
        <v>Módosítások összesen</v>
      </c>
      <c r="K98" s="1398" t="str">
        <f>'RM_1.4.sz.mell.'!K98</f>
        <v>….számú módosítás utáni előirányzat</v>
      </c>
    </row>
    <row r="99" spans="1:11" s="1263" customFormat="1" ht="12" customHeight="1" thickBot="1" x14ac:dyDescent="0.25">
      <c r="A99" s="1220" t="s">
        <v>492</v>
      </c>
      <c r="B99" s="1236" t="s">
        <v>493</v>
      </c>
      <c r="C99" s="1235" t="str">
        <f>'RM_1.4.sz.mell.'!C99</f>
        <v>C</v>
      </c>
      <c r="D99" s="1235" t="str">
        <f>'RM_1.4.sz.mell.'!D99</f>
        <v>D</v>
      </c>
      <c r="E99" s="1235" t="str">
        <f>'RM_1.4.sz.mell.'!E99</f>
        <v>E</v>
      </c>
      <c r="F99" s="1235" t="str">
        <f>'RM_1.4.sz.mell.'!F99</f>
        <v>F</v>
      </c>
      <c r="G99" s="1235" t="str">
        <f>'RM_1.4.sz.mell.'!G99</f>
        <v>G</v>
      </c>
      <c r="H99" s="1235" t="str">
        <f>'RM_1.4.sz.mell.'!H99</f>
        <v>H</v>
      </c>
      <c r="I99" s="1235" t="str">
        <f>'RM_1.4.sz.mell.'!I99</f>
        <v>I</v>
      </c>
      <c r="J99" s="1235" t="str">
        <f>'RM_1.4.sz.mell.'!J99</f>
        <v>J=(D+…+I)</v>
      </c>
      <c r="K99" s="1257" t="s">
        <v>737</v>
      </c>
    </row>
    <row r="100" spans="1:11" ht="12" customHeight="1" thickBot="1" x14ac:dyDescent="0.35">
      <c r="A100" s="1221" t="s">
        <v>18</v>
      </c>
      <c r="B100" s="1237" t="s">
        <v>436</v>
      </c>
      <c r="C100" s="394">
        <f>'RM_1.4.sz.mell.'!C100</f>
        <v>0</v>
      </c>
      <c r="D100" s="394">
        <f>'RM_1.4.sz.mell.'!D100</f>
        <v>0</v>
      </c>
      <c r="E100" s="394">
        <f>'RM_1.4.sz.mell.'!E100</f>
        <v>0</v>
      </c>
      <c r="F100" s="394">
        <f>'RM_1.4.sz.mell.'!F100</f>
        <v>0</v>
      </c>
      <c r="G100" s="394">
        <f>'RM_1.4.sz.mell.'!G100</f>
        <v>0</v>
      </c>
      <c r="H100" s="394">
        <f>'RM_1.4.sz.mell.'!H100</f>
        <v>0</v>
      </c>
      <c r="I100" s="394">
        <f>'RM_1.4.sz.mell.'!I100</f>
        <v>0</v>
      </c>
      <c r="J100" s="394">
        <f>'RM_1.4.sz.mell.'!J100</f>
        <v>0</v>
      </c>
      <c r="K100" s="487">
        <f>K101+K102+K103+K104+K105+K118</f>
        <v>0</v>
      </c>
    </row>
    <row r="101" spans="1:11" ht="12" customHeight="1" x14ac:dyDescent="0.3">
      <c r="A101" s="1223" t="s">
        <v>97</v>
      </c>
      <c r="B101" s="1238" t="s">
        <v>49</v>
      </c>
      <c r="C101" s="696">
        <f>'RM_1.4.sz.mell.'!C101</f>
        <v>0</v>
      </c>
      <c r="D101" s="696">
        <f>'RM_1.4.sz.mell.'!D101</f>
        <v>0</v>
      </c>
      <c r="E101" s="696">
        <f>'RM_1.4.sz.mell.'!E101</f>
        <v>0</v>
      </c>
      <c r="F101" s="696">
        <f>'RM_1.4.sz.mell.'!F101</f>
        <v>0</v>
      </c>
      <c r="G101" s="696">
        <f>'RM_1.4.sz.mell.'!G101</f>
        <v>0</v>
      </c>
      <c r="H101" s="696">
        <f>'RM_1.4.sz.mell.'!H101</f>
        <v>0</v>
      </c>
      <c r="I101" s="696">
        <f>'RM_1.4.sz.mell.'!I101</f>
        <v>0</v>
      </c>
      <c r="J101" s="696">
        <f>'RM_1.4.sz.mell.'!J101</f>
        <v>0</v>
      </c>
      <c r="K101" s="697">
        <f t="shared" ref="K101:K120" si="6">C101+J101</f>
        <v>0</v>
      </c>
    </row>
    <row r="102" spans="1:11" ht="12" customHeight="1" x14ac:dyDescent="0.3">
      <c r="A102" s="1196" t="s">
        <v>98</v>
      </c>
      <c r="B102" s="1239" t="s">
        <v>182</v>
      </c>
      <c r="C102" s="698">
        <f>'RM_1.4.sz.mell.'!C102</f>
        <v>0</v>
      </c>
      <c r="D102" s="698">
        <f>'RM_1.4.sz.mell.'!D102</f>
        <v>0</v>
      </c>
      <c r="E102" s="698">
        <f>'RM_1.4.sz.mell.'!E102</f>
        <v>0</v>
      </c>
      <c r="F102" s="698">
        <f>'RM_1.4.sz.mell.'!F102</f>
        <v>0</v>
      </c>
      <c r="G102" s="698">
        <f>'RM_1.4.sz.mell.'!G102</f>
        <v>0</v>
      </c>
      <c r="H102" s="698">
        <f>'RM_1.4.sz.mell.'!H102</f>
        <v>0</v>
      </c>
      <c r="I102" s="698">
        <f>'RM_1.4.sz.mell.'!I102</f>
        <v>0</v>
      </c>
      <c r="J102" s="698">
        <f>'RM_1.4.sz.mell.'!J102</f>
        <v>0</v>
      </c>
      <c r="K102" s="699">
        <f t="shared" si="6"/>
        <v>0</v>
      </c>
    </row>
    <row r="103" spans="1:11" ht="12" customHeight="1" x14ac:dyDescent="0.3">
      <c r="A103" s="1196" t="s">
        <v>99</v>
      </c>
      <c r="B103" s="1239" t="s">
        <v>139</v>
      </c>
      <c r="C103" s="700">
        <f>'RM_1.4.sz.mell.'!C103</f>
        <v>0</v>
      </c>
      <c r="D103" s="700">
        <f>'RM_1.4.sz.mell.'!D103</f>
        <v>0</v>
      </c>
      <c r="E103" s="700">
        <f>'RM_1.4.sz.mell.'!E103</f>
        <v>0</v>
      </c>
      <c r="F103" s="700">
        <f>'RM_1.4.sz.mell.'!F103</f>
        <v>0</v>
      </c>
      <c r="G103" s="700">
        <f>'RM_1.4.sz.mell.'!G103</f>
        <v>0</v>
      </c>
      <c r="H103" s="700">
        <f>'RM_1.4.sz.mell.'!H103</f>
        <v>0</v>
      </c>
      <c r="I103" s="700">
        <f>'RM_1.4.sz.mell.'!I103</f>
        <v>0</v>
      </c>
      <c r="J103" s="700">
        <f>'RM_1.4.sz.mell.'!J103</f>
        <v>0</v>
      </c>
      <c r="K103" s="701">
        <f t="shared" si="6"/>
        <v>0</v>
      </c>
    </row>
    <row r="104" spans="1:11" ht="12" customHeight="1" x14ac:dyDescent="0.3">
      <c r="A104" s="1196" t="s">
        <v>100</v>
      </c>
      <c r="B104" s="1240" t="s">
        <v>183</v>
      </c>
      <c r="C104" s="700">
        <f>'RM_1.4.sz.mell.'!C104</f>
        <v>0</v>
      </c>
      <c r="D104" s="700">
        <f>'RM_1.4.sz.mell.'!D104</f>
        <v>0</v>
      </c>
      <c r="E104" s="700">
        <f>'RM_1.4.sz.mell.'!E104</f>
        <v>0</v>
      </c>
      <c r="F104" s="700">
        <f>'RM_1.4.sz.mell.'!F104</f>
        <v>0</v>
      </c>
      <c r="G104" s="700">
        <f>'RM_1.4.sz.mell.'!G104</f>
        <v>0</v>
      </c>
      <c r="H104" s="700">
        <f>'RM_1.4.sz.mell.'!H104</f>
        <v>0</v>
      </c>
      <c r="I104" s="700">
        <f>'RM_1.4.sz.mell.'!I104</f>
        <v>0</v>
      </c>
      <c r="J104" s="700">
        <f>'RM_1.4.sz.mell.'!J104</f>
        <v>0</v>
      </c>
      <c r="K104" s="701">
        <f t="shared" si="6"/>
        <v>0</v>
      </c>
    </row>
    <row r="105" spans="1:11" ht="12" customHeight="1" x14ac:dyDescent="0.3">
      <c r="A105" s="1196" t="s">
        <v>111</v>
      </c>
      <c r="B105" s="1225" t="s">
        <v>184</v>
      </c>
      <c r="C105" s="700">
        <f>'RM_1.4.sz.mell.'!C105</f>
        <v>0</v>
      </c>
      <c r="D105" s="700">
        <f>'RM_1.4.sz.mell.'!D105</f>
        <v>0</v>
      </c>
      <c r="E105" s="700">
        <f>'RM_1.4.sz.mell.'!E105</f>
        <v>0</v>
      </c>
      <c r="F105" s="700">
        <f>'RM_1.4.sz.mell.'!F105</f>
        <v>0</v>
      </c>
      <c r="G105" s="700">
        <f>'RM_1.4.sz.mell.'!G105</f>
        <v>0</v>
      </c>
      <c r="H105" s="700">
        <f>'RM_1.4.sz.mell.'!H105</f>
        <v>0</v>
      </c>
      <c r="I105" s="700">
        <f>'RM_1.4.sz.mell.'!I105</f>
        <v>0</v>
      </c>
      <c r="J105" s="700">
        <f>'RM_1.4.sz.mell.'!J105</f>
        <v>0</v>
      </c>
      <c r="K105" s="701">
        <f t="shared" si="6"/>
        <v>0</v>
      </c>
    </row>
    <row r="106" spans="1:11" ht="12" customHeight="1" x14ac:dyDescent="0.3">
      <c r="A106" s="1196" t="s">
        <v>101</v>
      </c>
      <c r="B106" s="1239" t="s">
        <v>441</v>
      </c>
      <c r="C106" s="700">
        <f>'RM_1.4.sz.mell.'!C106</f>
        <v>0</v>
      </c>
      <c r="D106" s="700">
        <f>'RM_1.4.sz.mell.'!D106</f>
        <v>0</v>
      </c>
      <c r="E106" s="700">
        <f>'RM_1.4.sz.mell.'!E106</f>
        <v>0</v>
      </c>
      <c r="F106" s="700">
        <f>'RM_1.4.sz.mell.'!F106</f>
        <v>0</v>
      </c>
      <c r="G106" s="700">
        <f>'RM_1.4.sz.mell.'!G106</f>
        <v>0</v>
      </c>
      <c r="H106" s="700">
        <f>'RM_1.4.sz.mell.'!H106</f>
        <v>0</v>
      </c>
      <c r="I106" s="700">
        <f>'RM_1.4.sz.mell.'!I106</f>
        <v>0</v>
      </c>
      <c r="J106" s="700">
        <f>'RM_1.4.sz.mell.'!J106</f>
        <v>0</v>
      </c>
      <c r="K106" s="701">
        <f t="shared" si="6"/>
        <v>0</v>
      </c>
    </row>
    <row r="107" spans="1:11" ht="12" customHeight="1" x14ac:dyDescent="0.3">
      <c r="A107" s="1196" t="s">
        <v>102</v>
      </c>
      <c r="B107" s="1241" t="s">
        <v>440</v>
      </c>
      <c r="C107" s="700">
        <f>'RM_1.4.sz.mell.'!C107</f>
        <v>0</v>
      </c>
      <c r="D107" s="700">
        <f>'RM_1.4.sz.mell.'!D107</f>
        <v>0</v>
      </c>
      <c r="E107" s="700">
        <f>'RM_1.4.sz.mell.'!E107</f>
        <v>0</v>
      </c>
      <c r="F107" s="700">
        <f>'RM_1.4.sz.mell.'!F107</f>
        <v>0</v>
      </c>
      <c r="G107" s="700">
        <f>'RM_1.4.sz.mell.'!G107</f>
        <v>0</v>
      </c>
      <c r="H107" s="700">
        <f>'RM_1.4.sz.mell.'!H107</f>
        <v>0</v>
      </c>
      <c r="I107" s="700">
        <f>'RM_1.4.sz.mell.'!I107</f>
        <v>0</v>
      </c>
      <c r="J107" s="700">
        <f>'RM_1.4.sz.mell.'!J107</f>
        <v>0</v>
      </c>
      <c r="K107" s="701">
        <f t="shared" si="6"/>
        <v>0</v>
      </c>
    </row>
    <row r="108" spans="1:11" ht="12" customHeight="1" x14ac:dyDescent="0.3">
      <c r="A108" s="1196" t="s">
        <v>112</v>
      </c>
      <c r="B108" s="1241" t="s">
        <v>439</v>
      </c>
      <c r="C108" s="700">
        <f>'RM_1.4.sz.mell.'!C108</f>
        <v>0</v>
      </c>
      <c r="D108" s="700">
        <f>'RM_1.4.sz.mell.'!D108</f>
        <v>0</v>
      </c>
      <c r="E108" s="700">
        <f>'RM_1.4.sz.mell.'!E108</f>
        <v>0</v>
      </c>
      <c r="F108" s="700">
        <f>'RM_1.4.sz.mell.'!F108</f>
        <v>0</v>
      </c>
      <c r="G108" s="700">
        <f>'RM_1.4.sz.mell.'!G108</f>
        <v>0</v>
      </c>
      <c r="H108" s="700">
        <f>'RM_1.4.sz.mell.'!H108</f>
        <v>0</v>
      </c>
      <c r="I108" s="700">
        <f>'RM_1.4.sz.mell.'!I108</f>
        <v>0</v>
      </c>
      <c r="J108" s="700">
        <f>'RM_1.4.sz.mell.'!J108</f>
        <v>0</v>
      </c>
      <c r="K108" s="701">
        <f t="shared" si="6"/>
        <v>0</v>
      </c>
    </row>
    <row r="109" spans="1:11" ht="12" customHeight="1" x14ac:dyDescent="0.3">
      <c r="A109" s="1196" t="s">
        <v>113</v>
      </c>
      <c r="B109" s="1242" t="s">
        <v>350</v>
      </c>
      <c r="C109" s="700">
        <f>'RM_1.4.sz.mell.'!C109</f>
        <v>0</v>
      </c>
      <c r="D109" s="700">
        <f>'RM_1.4.sz.mell.'!D109</f>
        <v>0</v>
      </c>
      <c r="E109" s="700">
        <f>'RM_1.4.sz.mell.'!E109</f>
        <v>0</v>
      </c>
      <c r="F109" s="700">
        <f>'RM_1.4.sz.mell.'!F109</f>
        <v>0</v>
      </c>
      <c r="G109" s="700">
        <f>'RM_1.4.sz.mell.'!G109</f>
        <v>0</v>
      </c>
      <c r="H109" s="700">
        <f>'RM_1.4.sz.mell.'!H109</f>
        <v>0</v>
      </c>
      <c r="I109" s="700">
        <f>'RM_1.4.sz.mell.'!I109</f>
        <v>0</v>
      </c>
      <c r="J109" s="700">
        <f>'RM_1.4.sz.mell.'!J109</f>
        <v>0</v>
      </c>
      <c r="K109" s="701">
        <f t="shared" si="6"/>
        <v>0</v>
      </c>
    </row>
    <row r="110" spans="1:11" ht="12" customHeight="1" x14ac:dyDescent="0.3">
      <c r="A110" s="1196" t="s">
        <v>114</v>
      </c>
      <c r="B110" s="1243" t="s">
        <v>351</v>
      </c>
      <c r="C110" s="700">
        <f>'RM_1.4.sz.mell.'!C110</f>
        <v>0</v>
      </c>
      <c r="D110" s="700">
        <f>'RM_1.4.sz.mell.'!D110</f>
        <v>0</v>
      </c>
      <c r="E110" s="700">
        <f>'RM_1.4.sz.mell.'!E110</f>
        <v>0</v>
      </c>
      <c r="F110" s="700">
        <f>'RM_1.4.sz.mell.'!F110</f>
        <v>0</v>
      </c>
      <c r="G110" s="700">
        <f>'RM_1.4.sz.mell.'!G110</f>
        <v>0</v>
      </c>
      <c r="H110" s="700">
        <f>'RM_1.4.sz.mell.'!H110</f>
        <v>0</v>
      </c>
      <c r="I110" s="700">
        <f>'RM_1.4.sz.mell.'!I110</f>
        <v>0</v>
      </c>
      <c r="J110" s="700">
        <f>'RM_1.4.sz.mell.'!J110</f>
        <v>0</v>
      </c>
      <c r="K110" s="701">
        <f t="shared" si="6"/>
        <v>0</v>
      </c>
    </row>
    <row r="111" spans="1:11" ht="12" customHeight="1" x14ac:dyDescent="0.3">
      <c r="A111" s="1196" t="s">
        <v>115</v>
      </c>
      <c r="B111" s="1243" t="s">
        <v>352</v>
      </c>
      <c r="C111" s="700">
        <f>'RM_1.4.sz.mell.'!C111</f>
        <v>0</v>
      </c>
      <c r="D111" s="700">
        <f>'RM_1.4.sz.mell.'!D111</f>
        <v>0</v>
      </c>
      <c r="E111" s="700">
        <f>'RM_1.4.sz.mell.'!E111</f>
        <v>0</v>
      </c>
      <c r="F111" s="700">
        <f>'RM_1.4.sz.mell.'!F111</f>
        <v>0</v>
      </c>
      <c r="G111" s="700">
        <f>'RM_1.4.sz.mell.'!G111</f>
        <v>0</v>
      </c>
      <c r="H111" s="700">
        <f>'RM_1.4.sz.mell.'!H111</f>
        <v>0</v>
      </c>
      <c r="I111" s="700">
        <f>'RM_1.4.sz.mell.'!I111</f>
        <v>0</v>
      </c>
      <c r="J111" s="700">
        <f>'RM_1.4.sz.mell.'!J111</f>
        <v>0</v>
      </c>
      <c r="K111" s="701">
        <f t="shared" si="6"/>
        <v>0</v>
      </c>
    </row>
    <row r="112" spans="1:11" ht="12" customHeight="1" x14ac:dyDescent="0.3">
      <c r="A112" s="1196" t="s">
        <v>117</v>
      </c>
      <c r="B112" s="1242" t="s">
        <v>353</v>
      </c>
      <c r="C112" s="700">
        <f>'RM_1.4.sz.mell.'!C112</f>
        <v>0</v>
      </c>
      <c r="D112" s="700">
        <f>'RM_1.4.sz.mell.'!D112</f>
        <v>0</v>
      </c>
      <c r="E112" s="700">
        <f>'RM_1.4.sz.mell.'!E112</f>
        <v>0</v>
      </c>
      <c r="F112" s="700">
        <f>'RM_1.4.sz.mell.'!F112</f>
        <v>0</v>
      </c>
      <c r="G112" s="700">
        <f>'RM_1.4.sz.mell.'!G112</f>
        <v>0</v>
      </c>
      <c r="H112" s="700">
        <f>'RM_1.4.sz.mell.'!H112</f>
        <v>0</v>
      </c>
      <c r="I112" s="700">
        <f>'RM_1.4.sz.mell.'!I112</f>
        <v>0</v>
      </c>
      <c r="J112" s="700">
        <f>'RM_1.4.sz.mell.'!J112</f>
        <v>0</v>
      </c>
      <c r="K112" s="701">
        <f t="shared" si="6"/>
        <v>0</v>
      </c>
    </row>
    <row r="113" spans="1:11" ht="12" customHeight="1" x14ac:dyDescent="0.3">
      <c r="A113" s="1196" t="s">
        <v>185</v>
      </c>
      <c r="B113" s="1242" t="s">
        <v>354</v>
      </c>
      <c r="C113" s="700">
        <f>'RM_1.4.sz.mell.'!C113</f>
        <v>0</v>
      </c>
      <c r="D113" s="700">
        <f>'RM_1.4.sz.mell.'!D113</f>
        <v>0</v>
      </c>
      <c r="E113" s="700">
        <f>'RM_1.4.sz.mell.'!E113</f>
        <v>0</v>
      </c>
      <c r="F113" s="700">
        <f>'RM_1.4.sz.mell.'!F113</f>
        <v>0</v>
      </c>
      <c r="G113" s="700">
        <f>'RM_1.4.sz.mell.'!G113</f>
        <v>0</v>
      </c>
      <c r="H113" s="700">
        <f>'RM_1.4.sz.mell.'!H113</f>
        <v>0</v>
      </c>
      <c r="I113" s="700">
        <f>'RM_1.4.sz.mell.'!I113</f>
        <v>0</v>
      </c>
      <c r="J113" s="700">
        <f>'RM_1.4.sz.mell.'!J113</f>
        <v>0</v>
      </c>
      <c r="K113" s="701">
        <f t="shared" si="6"/>
        <v>0</v>
      </c>
    </row>
    <row r="114" spans="1:11" ht="12" customHeight="1" x14ac:dyDescent="0.3">
      <c r="A114" s="1196" t="s">
        <v>348</v>
      </c>
      <c r="B114" s="1243" t="s">
        <v>355</v>
      </c>
      <c r="C114" s="700">
        <f>'RM_1.4.sz.mell.'!C114</f>
        <v>0</v>
      </c>
      <c r="D114" s="700">
        <f>'RM_1.4.sz.mell.'!D114</f>
        <v>0</v>
      </c>
      <c r="E114" s="700">
        <f>'RM_1.4.sz.mell.'!E114</f>
        <v>0</v>
      </c>
      <c r="F114" s="700">
        <f>'RM_1.4.sz.mell.'!F114</f>
        <v>0</v>
      </c>
      <c r="G114" s="700">
        <f>'RM_1.4.sz.mell.'!G114</f>
        <v>0</v>
      </c>
      <c r="H114" s="700">
        <f>'RM_1.4.sz.mell.'!H114</f>
        <v>0</v>
      </c>
      <c r="I114" s="700">
        <f>'RM_1.4.sz.mell.'!I114</f>
        <v>0</v>
      </c>
      <c r="J114" s="700">
        <f>'RM_1.4.sz.mell.'!J114</f>
        <v>0</v>
      </c>
      <c r="K114" s="701">
        <f t="shared" si="6"/>
        <v>0</v>
      </c>
    </row>
    <row r="115" spans="1:11" ht="12" customHeight="1" x14ac:dyDescent="0.3">
      <c r="A115" s="1229" t="s">
        <v>349</v>
      </c>
      <c r="B115" s="1241" t="s">
        <v>356</v>
      </c>
      <c r="C115" s="700">
        <f>'RM_1.4.sz.mell.'!C115</f>
        <v>0</v>
      </c>
      <c r="D115" s="700">
        <f>'RM_1.4.sz.mell.'!D115</f>
        <v>0</v>
      </c>
      <c r="E115" s="700">
        <f>'RM_1.4.sz.mell.'!E115</f>
        <v>0</v>
      </c>
      <c r="F115" s="700">
        <f>'RM_1.4.sz.mell.'!F115</f>
        <v>0</v>
      </c>
      <c r="G115" s="700">
        <f>'RM_1.4.sz.mell.'!G115</f>
        <v>0</v>
      </c>
      <c r="H115" s="700">
        <f>'RM_1.4.sz.mell.'!H115</f>
        <v>0</v>
      </c>
      <c r="I115" s="700">
        <f>'RM_1.4.sz.mell.'!I115</f>
        <v>0</v>
      </c>
      <c r="J115" s="700">
        <f>'RM_1.4.sz.mell.'!J115</f>
        <v>0</v>
      </c>
      <c r="K115" s="701">
        <f t="shared" si="6"/>
        <v>0</v>
      </c>
    </row>
    <row r="116" spans="1:11" ht="12" customHeight="1" x14ac:dyDescent="0.3">
      <c r="A116" s="1196" t="s">
        <v>437</v>
      </c>
      <c r="B116" s="1241" t="s">
        <v>357</v>
      </c>
      <c r="C116" s="700">
        <f>'RM_1.4.sz.mell.'!C116</f>
        <v>0</v>
      </c>
      <c r="D116" s="700">
        <f>'RM_1.4.sz.mell.'!D116</f>
        <v>0</v>
      </c>
      <c r="E116" s="700">
        <f>'RM_1.4.sz.mell.'!E116</f>
        <v>0</v>
      </c>
      <c r="F116" s="700">
        <f>'RM_1.4.sz.mell.'!F116</f>
        <v>0</v>
      </c>
      <c r="G116" s="700">
        <f>'RM_1.4.sz.mell.'!G116</f>
        <v>0</v>
      </c>
      <c r="H116" s="700">
        <f>'RM_1.4.sz.mell.'!H116</f>
        <v>0</v>
      </c>
      <c r="I116" s="700">
        <f>'RM_1.4.sz.mell.'!I116</f>
        <v>0</v>
      </c>
      <c r="J116" s="700">
        <f>'RM_1.4.sz.mell.'!J116</f>
        <v>0</v>
      </c>
      <c r="K116" s="701">
        <f t="shared" si="6"/>
        <v>0</v>
      </c>
    </row>
    <row r="117" spans="1:11" ht="12" customHeight="1" x14ac:dyDescent="0.3">
      <c r="A117" s="1199" t="s">
        <v>438</v>
      </c>
      <c r="B117" s="1241" t="s">
        <v>358</v>
      </c>
      <c r="C117" s="700">
        <f>'RM_1.4.sz.mell.'!C117</f>
        <v>0</v>
      </c>
      <c r="D117" s="700">
        <f>'RM_1.4.sz.mell.'!D117</f>
        <v>0</v>
      </c>
      <c r="E117" s="700">
        <f>'RM_1.4.sz.mell.'!E117</f>
        <v>0</v>
      </c>
      <c r="F117" s="700">
        <f>'RM_1.4.sz.mell.'!F117</f>
        <v>0</v>
      </c>
      <c r="G117" s="700">
        <f>'RM_1.4.sz.mell.'!G117</f>
        <v>0</v>
      </c>
      <c r="H117" s="700">
        <f>'RM_1.4.sz.mell.'!H117</f>
        <v>0</v>
      </c>
      <c r="I117" s="700">
        <f>'RM_1.4.sz.mell.'!I117</f>
        <v>0</v>
      </c>
      <c r="J117" s="700">
        <f>'RM_1.4.sz.mell.'!J117</f>
        <v>0</v>
      </c>
      <c r="K117" s="701">
        <f t="shared" si="6"/>
        <v>0</v>
      </c>
    </row>
    <row r="118" spans="1:11" ht="12" customHeight="1" x14ac:dyDescent="0.3">
      <c r="A118" s="1196" t="s">
        <v>442</v>
      </c>
      <c r="B118" s="1240" t="s">
        <v>50</v>
      </c>
      <c r="C118" s="698">
        <f>'RM_1.4.sz.mell.'!C118</f>
        <v>0</v>
      </c>
      <c r="D118" s="698">
        <f>'RM_1.4.sz.mell.'!D118</f>
        <v>0</v>
      </c>
      <c r="E118" s="698">
        <f>'RM_1.4.sz.mell.'!E118</f>
        <v>0</v>
      </c>
      <c r="F118" s="698">
        <f>'RM_1.4.sz.mell.'!F118</f>
        <v>0</v>
      </c>
      <c r="G118" s="698">
        <f>'RM_1.4.sz.mell.'!G118</f>
        <v>0</v>
      </c>
      <c r="H118" s="698">
        <f>'RM_1.4.sz.mell.'!H118</f>
        <v>0</v>
      </c>
      <c r="I118" s="698">
        <f>'RM_1.4.sz.mell.'!I118</f>
        <v>0</v>
      </c>
      <c r="J118" s="698">
        <f>'RM_1.4.sz.mell.'!J118</f>
        <v>0</v>
      </c>
      <c r="K118" s="699">
        <f t="shared" si="6"/>
        <v>0</v>
      </c>
    </row>
    <row r="119" spans="1:11" ht="12" customHeight="1" x14ac:dyDescent="0.3">
      <c r="A119" s="1196" t="s">
        <v>443</v>
      </c>
      <c r="B119" s="1239" t="s">
        <v>445</v>
      </c>
      <c r="C119" s="698">
        <f>'RM_1.4.sz.mell.'!C119</f>
        <v>0</v>
      </c>
      <c r="D119" s="698">
        <f>'RM_1.4.sz.mell.'!D119</f>
        <v>0</v>
      </c>
      <c r="E119" s="698">
        <f>'RM_1.4.sz.mell.'!E119</f>
        <v>0</v>
      </c>
      <c r="F119" s="698">
        <f>'RM_1.4.sz.mell.'!F119</f>
        <v>0</v>
      </c>
      <c r="G119" s="698">
        <f>'RM_1.4.sz.mell.'!G119</f>
        <v>0</v>
      </c>
      <c r="H119" s="698">
        <f>'RM_1.4.sz.mell.'!H119</f>
        <v>0</v>
      </c>
      <c r="I119" s="698">
        <f>'RM_1.4.sz.mell.'!I119</f>
        <v>0</v>
      </c>
      <c r="J119" s="698">
        <f>'RM_1.4.sz.mell.'!J119</f>
        <v>0</v>
      </c>
      <c r="K119" s="699">
        <f t="shared" si="6"/>
        <v>0</v>
      </c>
    </row>
    <row r="120" spans="1:11" ht="12" customHeight="1" thickBot="1" x14ac:dyDescent="0.35">
      <c r="A120" s="1203" t="s">
        <v>444</v>
      </c>
      <c r="B120" s="1244" t="s">
        <v>446</v>
      </c>
      <c r="C120" s="702">
        <f>'RM_1.4.sz.mell.'!C120</f>
        <v>0</v>
      </c>
      <c r="D120" s="702">
        <f>'RM_1.4.sz.mell.'!D120</f>
        <v>0</v>
      </c>
      <c r="E120" s="702">
        <f>'RM_1.4.sz.mell.'!E120</f>
        <v>0</v>
      </c>
      <c r="F120" s="702">
        <f>'RM_1.4.sz.mell.'!F120</f>
        <v>0</v>
      </c>
      <c r="G120" s="702">
        <f>'RM_1.4.sz.mell.'!G120</f>
        <v>0</v>
      </c>
      <c r="H120" s="702">
        <f>'RM_1.4.sz.mell.'!H120</f>
        <v>0</v>
      </c>
      <c r="I120" s="702">
        <f>'RM_1.4.sz.mell.'!I120</f>
        <v>0</v>
      </c>
      <c r="J120" s="702">
        <f>'RM_1.4.sz.mell.'!J120</f>
        <v>0</v>
      </c>
      <c r="K120" s="689">
        <f t="shared" si="6"/>
        <v>0</v>
      </c>
    </row>
    <row r="121" spans="1:11" ht="12" customHeight="1" thickBot="1" x14ac:dyDescent="0.35">
      <c r="A121" s="1230" t="s">
        <v>19</v>
      </c>
      <c r="B121" s="1245" t="s">
        <v>359</v>
      </c>
      <c r="C121" s="496">
        <f>'RM_1.4.sz.mell.'!C121</f>
        <v>0</v>
      </c>
      <c r="D121" s="496">
        <f>'RM_1.4.sz.mell.'!D121</f>
        <v>0</v>
      </c>
      <c r="E121" s="496">
        <f>'RM_1.4.sz.mell.'!E121</f>
        <v>0</v>
      </c>
      <c r="F121" s="496">
        <f>'RM_1.4.sz.mell.'!F121</f>
        <v>0</v>
      </c>
      <c r="G121" s="496">
        <f>'RM_1.4.sz.mell.'!G121</f>
        <v>0</v>
      </c>
      <c r="H121" s="496">
        <f>'RM_1.4.sz.mell.'!H121</f>
        <v>0</v>
      </c>
      <c r="I121" s="496">
        <f>'RM_1.4.sz.mell.'!I121</f>
        <v>0</v>
      </c>
      <c r="J121" s="496">
        <f>'RM_1.4.sz.mell.'!J121</f>
        <v>0</v>
      </c>
      <c r="K121" s="490">
        <f>+K122+K124+K126</f>
        <v>0</v>
      </c>
    </row>
    <row r="122" spans="1:11" ht="12" customHeight="1" x14ac:dyDescent="0.3">
      <c r="A122" s="1194" t="s">
        <v>103</v>
      </c>
      <c r="B122" s="1239" t="s">
        <v>229</v>
      </c>
      <c r="C122" s="680">
        <f>'RM_1.4.sz.mell.'!C122</f>
        <v>0</v>
      </c>
      <c r="D122" s="680">
        <f>'RM_1.4.sz.mell.'!D122</f>
        <v>0</v>
      </c>
      <c r="E122" s="680">
        <f>'RM_1.4.sz.mell.'!E122</f>
        <v>0</v>
      </c>
      <c r="F122" s="680">
        <f>'RM_1.4.sz.mell.'!F122</f>
        <v>0</v>
      </c>
      <c r="G122" s="680">
        <f>'RM_1.4.sz.mell.'!G122</f>
        <v>0</v>
      </c>
      <c r="H122" s="680">
        <f>'RM_1.4.sz.mell.'!H122</f>
        <v>0</v>
      </c>
      <c r="I122" s="680">
        <f>'RM_1.4.sz.mell.'!I122</f>
        <v>0</v>
      </c>
      <c r="J122" s="680">
        <f>'RM_1.4.sz.mell.'!J122</f>
        <v>0</v>
      </c>
      <c r="K122" s="681">
        <f t="shared" ref="K122:K134" si="7">C122+J122</f>
        <v>0</v>
      </c>
    </row>
    <row r="123" spans="1:11" ht="12" customHeight="1" x14ac:dyDescent="0.3">
      <c r="A123" s="1194" t="s">
        <v>104</v>
      </c>
      <c r="B123" s="1246" t="s">
        <v>363</v>
      </c>
      <c r="C123" s="680">
        <f>'RM_1.4.sz.mell.'!C123</f>
        <v>0</v>
      </c>
      <c r="D123" s="680">
        <f>'RM_1.4.sz.mell.'!D123</f>
        <v>0</v>
      </c>
      <c r="E123" s="680">
        <f>'RM_1.4.sz.mell.'!E123</f>
        <v>0</v>
      </c>
      <c r="F123" s="680">
        <f>'RM_1.4.sz.mell.'!F123</f>
        <v>0</v>
      </c>
      <c r="G123" s="680">
        <f>'RM_1.4.sz.mell.'!G123</f>
        <v>0</v>
      </c>
      <c r="H123" s="680">
        <f>'RM_1.4.sz.mell.'!H123</f>
        <v>0</v>
      </c>
      <c r="I123" s="680">
        <f>'RM_1.4.sz.mell.'!I123</f>
        <v>0</v>
      </c>
      <c r="J123" s="680">
        <f>'RM_1.4.sz.mell.'!J123</f>
        <v>0</v>
      </c>
      <c r="K123" s="681">
        <f t="shared" si="7"/>
        <v>0</v>
      </c>
    </row>
    <row r="124" spans="1:11" ht="12" customHeight="1" x14ac:dyDescent="0.3">
      <c r="A124" s="1194" t="s">
        <v>105</v>
      </c>
      <c r="B124" s="1246" t="s">
        <v>186</v>
      </c>
      <c r="C124" s="698">
        <f>'RM_1.4.sz.mell.'!C124</f>
        <v>0</v>
      </c>
      <c r="D124" s="698">
        <f>'RM_1.4.sz.mell.'!D124</f>
        <v>0</v>
      </c>
      <c r="E124" s="698">
        <f>'RM_1.4.sz.mell.'!E124</f>
        <v>0</v>
      </c>
      <c r="F124" s="698">
        <f>'RM_1.4.sz.mell.'!F124</f>
        <v>0</v>
      </c>
      <c r="G124" s="698">
        <f>'RM_1.4.sz.mell.'!G124</f>
        <v>0</v>
      </c>
      <c r="H124" s="698">
        <f>'RM_1.4.sz.mell.'!H124</f>
        <v>0</v>
      </c>
      <c r="I124" s="698">
        <f>'RM_1.4.sz.mell.'!I124</f>
        <v>0</v>
      </c>
      <c r="J124" s="698">
        <f>'RM_1.4.sz.mell.'!J124</f>
        <v>0</v>
      </c>
      <c r="K124" s="699">
        <f t="shared" si="7"/>
        <v>0</v>
      </c>
    </row>
    <row r="125" spans="1:11" ht="12" customHeight="1" x14ac:dyDescent="0.3">
      <c r="A125" s="1194" t="s">
        <v>106</v>
      </c>
      <c r="B125" s="1246" t="s">
        <v>364</v>
      </c>
      <c r="C125" s="698">
        <f>'RM_1.4.sz.mell.'!C125</f>
        <v>0</v>
      </c>
      <c r="D125" s="698">
        <f>'RM_1.4.sz.mell.'!D125</f>
        <v>0</v>
      </c>
      <c r="E125" s="698">
        <f>'RM_1.4.sz.mell.'!E125</f>
        <v>0</v>
      </c>
      <c r="F125" s="698">
        <f>'RM_1.4.sz.mell.'!F125</f>
        <v>0</v>
      </c>
      <c r="G125" s="698">
        <f>'RM_1.4.sz.mell.'!G125</f>
        <v>0</v>
      </c>
      <c r="H125" s="698">
        <f>'RM_1.4.sz.mell.'!H125</f>
        <v>0</v>
      </c>
      <c r="I125" s="698">
        <f>'RM_1.4.sz.mell.'!I125</f>
        <v>0</v>
      </c>
      <c r="J125" s="698">
        <f>'RM_1.4.sz.mell.'!J125</f>
        <v>0</v>
      </c>
      <c r="K125" s="699">
        <f t="shared" si="7"/>
        <v>0</v>
      </c>
    </row>
    <row r="126" spans="1:11" ht="12" customHeight="1" x14ac:dyDescent="0.3">
      <c r="A126" s="1194" t="s">
        <v>107</v>
      </c>
      <c r="B126" s="1247" t="s">
        <v>231</v>
      </c>
      <c r="C126" s="698">
        <f>'RM_1.4.sz.mell.'!C126</f>
        <v>0</v>
      </c>
      <c r="D126" s="698">
        <f>'RM_1.4.sz.mell.'!D126</f>
        <v>0</v>
      </c>
      <c r="E126" s="698">
        <f>'RM_1.4.sz.mell.'!E126</f>
        <v>0</v>
      </c>
      <c r="F126" s="698">
        <f>'RM_1.4.sz.mell.'!F126</f>
        <v>0</v>
      </c>
      <c r="G126" s="698">
        <f>'RM_1.4.sz.mell.'!G126</f>
        <v>0</v>
      </c>
      <c r="H126" s="698">
        <f>'RM_1.4.sz.mell.'!H126</f>
        <v>0</v>
      </c>
      <c r="I126" s="698">
        <f>'RM_1.4.sz.mell.'!I126</f>
        <v>0</v>
      </c>
      <c r="J126" s="698">
        <f>'RM_1.4.sz.mell.'!J126</f>
        <v>0</v>
      </c>
      <c r="K126" s="699">
        <f t="shared" si="7"/>
        <v>0</v>
      </c>
    </row>
    <row r="127" spans="1:11" ht="12" customHeight="1" x14ac:dyDescent="0.3">
      <c r="A127" s="1194" t="s">
        <v>116</v>
      </c>
      <c r="B127" s="1248" t="s">
        <v>427</v>
      </c>
      <c r="C127" s="698">
        <f>'RM_1.4.sz.mell.'!C127</f>
        <v>0</v>
      </c>
      <c r="D127" s="698">
        <f>'RM_1.4.sz.mell.'!D127</f>
        <v>0</v>
      </c>
      <c r="E127" s="698">
        <f>'RM_1.4.sz.mell.'!E127</f>
        <v>0</v>
      </c>
      <c r="F127" s="698">
        <f>'RM_1.4.sz.mell.'!F127</f>
        <v>0</v>
      </c>
      <c r="G127" s="698">
        <f>'RM_1.4.sz.mell.'!G127</f>
        <v>0</v>
      </c>
      <c r="H127" s="698">
        <f>'RM_1.4.sz.mell.'!H127</f>
        <v>0</v>
      </c>
      <c r="I127" s="698">
        <f>'RM_1.4.sz.mell.'!I127</f>
        <v>0</v>
      </c>
      <c r="J127" s="698">
        <f>'RM_1.4.sz.mell.'!J127</f>
        <v>0</v>
      </c>
      <c r="K127" s="699">
        <f t="shared" si="7"/>
        <v>0</v>
      </c>
    </row>
    <row r="128" spans="1:11" ht="12" customHeight="1" x14ac:dyDescent="0.3">
      <c r="A128" s="1194" t="s">
        <v>118</v>
      </c>
      <c r="B128" s="1249" t="s">
        <v>369</v>
      </c>
      <c r="C128" s="698">
        <f>'RM_1.4.sz.mell.'!C128</f>
        <v>0</v>
      </c>
      <c r="D128" s="698">
        <f>'RM_1.4.sz.mell.'!D128</f>
        <v>0</v>
      </c>
      <c r="E128" s="698">
        <f>'RM_1.4.sz.mell.'!E128</f>
        <v>0</v>
      </c>
      <c r="F128" s="698">
        <f>'RM_1.4.sz.mell.'!F128</f>
        <v>0</v>
      </c>
      <c r="G128" s="698">
        <f>'RM_1.4.sz.mell.'!G128</f>
        <v>0</v>
      </c>
      <c r="H128" s="698">
        <f>'RM_1.4.sz.mell.'!H128</f>
        <v>0</v>
      </c>
      <c r="I128" s="698">
        <f>'RM_1.4.sz.mell.'!I128</f>
        <v>0</v>
      </c>
      <c r="J128" s="698">
        <f>'RM_1.4.sz.mell.'!J128</f>
        <v>0</v>
      </c>
      <c r="K128" s="699">
        <f t="shared" si="7"/>
        <v>0</v>
      </c>
    </row>
    <row r="129" spans="1:11" x14ac:dyDescent="0.3">
      <c r="A129" s="1194" t="s">
        <v>187</v>
      </c>
      <c r="B129" s="1243" t="s">
        <v>352</v>
      </c>
      <c r="C129" s="698">
        <f>'RM_1.4.sz.mell.'!C129</f>
        <v>0</v>
      </c>
      <c r="D129" s="698">
        <f>'RM_1.4.sz.mell.'!D129</f>
        <v>0</v>
      </c>
      <c r="E129" s="698">
        <f>'RM_1.4.sz.mell.'!E129</f>
        <v>0</v>
      </c>
      <c r="F129" s="698">
        <f>'RM_1.4.sz.mell.'!F129</f>
        <v>0</v>
      </c>
      <c r="G129" s="698">
        <f>'RM_1.4.sz.mell.'!G129</f>
        <v>0</v>
      </c>
      <c r="H129" s="698">
        <f>'RM_1.4.sz.mell.'!H129</f>
        <v>0</v>
      </c>
      <c r="I129" s="698">
        <f>'RM_1.4.sz.mell.'!I129</f>
        <v>0</v>
      </c>
      <c r="J129" s="698">
        <f>'RM_1.4.sz.mell.'!J129</f>
        <v>0</v>
      </c>
      <c r="K129" s="699">
        <f t="shared" si="7"/>
        <v>0</v>
      </c>
    </row>
    <row r="130" spans="1:11" ht="12" customHeight="1" x14ac:dyDescent="0.3">
      <c r="A130" s="1194" t="s">
        <v>188</v>
      </c>
      <c r="B130" s="1243" t="s">
        <v>368</v>
      </c>
      <c r="C130" s="698">
        <f>'RM_1.4.sz.mell.'!C130</f>
        <v>0</v>
      </c>
      <c r="D130" s="698">
        <f>'RM_1.4.sz.mell.'!D130</f>
        <v>0</v>
      </c>
      <c r="E130" s="698">
        <f>'RM_1.4.sz.mell.'!E130</f>
        <v>0</v>
      </c>
      <c r="F130" s="698">
        <f>'RM_1.4.sz.mell.'!F130</f>
        <v>0</v>
      </c>
      <c r="G130" s="698">
        <f>'RM_1.4.sz.mell.'!G130</f>
        <v>0</v>
      </c>
      <c r="H130" s="698">
        <f>'RM_1.4.sz.mell.'!H130</f>
        <v>0</v>
      </c>
      <c r="I130" s="698">
        <f>'RM_1.4.sz.mell.'!I130</f>
        <v>0</v>
      </c>
      <c r="J130" s="698">
        <f>'RM_1.4.sz.mell.'!J130</f>
        <v>0</v>
      </c>
      <c r="K130" s="699">
        <f t="shared" si="7"/>
        <v>0</v>
      </c>
    </row>
    <row r="131" spans="1:11" ht="12" customHeight="1" x14ac:dyDescent="0.3">
      <c r="A131" s="1194" t="s">
        <v>189</v>
      </c>
      <c r="B131" s="1243" t="s">
        <v>367</v>
      </c>
      <c r="C131" s="698">
        <f>'RM_1.4.sz.mell.'!C131</f>
        <v>0</v>
      </c>
      <c r="D131" s="698">
        <f>'RM_1.4.sz.mell.'!D131</f>
        <v>0</v>
      </c>
      <c r="E131" s="698">
        <f>'RM_1.4.sz.mell.'!E131</f>
        <v>0</v>
      </c>
      <c r="F131" s="698">
        <f>'RM_1.4.sz.mell.'!F131</f>
        <v>0</v>
      </c>
      <c r="G131" s="698">
        <f>'RM_1.4.sz.mell.'!G131</f>
        <v>0</v>
      </c>
      <c r="H131" s="698">
        <f>'RM_1.4.sz.mell.'!H131</f>
        <v>0</v>
      </c>
      <c r="I131" s="698">
        <f>'RM_1.4.sz.mell.'!I131</f>
        <v>0</v>
      </c>
      <c r="J131" s="698">
        <f>'RM_1.4.sz.mell.'!J131</f>
        <v>0</v>
      </c>
      <c r="K131" s="699">
        <f t="shared" si="7"/>
        <v>0</v>
      </c>
    </row>
    <row r="132" spans="1:11" ht="12" customHeight="1" x14ac:dyDescent="0.3">
      <c r="A132" s="1194" t="s">
        <v>360</v>
      </c>
      <c r="B132" s="1243" t="s">
        <v>355</v>
      </c>
      <c r="C132" s="698">
        <f>'RM_1.4.sz.mell.'!C132</f>
        <v>0</v>
      </c>
      <c r="D132" s="698">
        <f>'RM_1.4.sz.mell.'!D132</f>
        <v>0</v>
      </c>
      <c r="E132" s="698">
        <f>'RM_1.4.sz.mell.'!E132</f>
        <v>0</v>
      </c>
      <c r="F132" s="698">
        <f>'RM_1.4.sz.mell.'!F132</f>
        <v>0</v>
      </c>
      <c r="G132" s="698">
        <f>'RM_1.4.sz.mell.'!G132</f>
        <v>0</v>
      </c>
      <c r="H132" s="698">
        <f>'RM_1.4.sz.mell.'!H132</f>
        <v>0</v>
      </c>
      <c r="I132" s="698">
        <f>'RM_1.4.sz.mell.'!I132</f>
        <v>0</v>
      </c>
      <c r="J132" s="698">
        <f>'RM_1.4.sz.mell.'!J132</f>
        <v>0</v>
      </c>
      <c r="K132" s="699">
        <f t="shared" si="7"/>
        <v>0</v>
      </c>
    </row>
    <row r="133" spans="1:11" ht="12" customHeight="1" x14ac:dyDescent="0.3">
      <c r="A133" s="1194" t="s">
        <v>361</v>
      </c>
      <c r="B133" s="1243" t="s">
        <v>366</v>
      </c>
      <c r="C133" s="698">
        <f>'RM_1.4.sz.mell.'!C133</f>
        <v>0</v>
      </c>
      <c r="D133" s="698">
        <f>'RM_1.4.sz.mell.'!D133</f>
        <v>0</v>
      </c>
      <c r="E133" s="698">
        <f>'RM_1.4.sz.mell.'!E133</f>
        <v>0</v>
      </c>
      <c r="F133" s="698">
        <f>'RM_1.4.sz.mell.'!F133</f>
        <v>0</v>
      </c>
      <c r="G133" s="698">
        <f>'RM_1.4.sz.mell.'!G133</f>
        <v>0</v>
      </c>
      <c r="H133" s="698">
        <f>'RM_1.4.sz.mell.'!H133</f>
        <v>0</v>
      </c>
      <c r="I133" s="698">
        <f>'RM_1.4.sz.mell.'!I133</f>
        <v>0</v>
      </c>
      <c r="J133" s="698">
        <f>'RM_1.4.sz.mell.'!J133</f>
        <v>0</v>
      </c>
      <c r="K133" s="699">
        <f t="shared" si="7"/>
        <v>0</v>
      </c>
    </row>
    <row r="134" spans="1:11" ht="16.2" thickBot="1" x14ac:dyDescent="0.35">
      <c r="A134" s="1229" t="s">
        <v>362</v>
      </c>
      <c r="B134" s="1243" t="s">
        <v>365</v>
      </c>
      <c r="C134" s="700">
        <f>'RM_1.4.sz.mell.'!C134</f>
        <v>0</v>
      </c>
      <c r="D134" s="700">
        <f>'RM_1.4.sz.mell.'!D134</f>
        <v>0</v>
      </c>
      <c r="E134" s="700">
        <f>'RM_1.4.sz.mell.'!E134</f>
        <v>0</v>
      </c>
      <c r="F134" s="700">
        <f>'RM_1.4.sz.mell.'!F134</f>
        <v>0</v>
      </c>
      <c r="G134" s="700">
        <f>'RM_1.4.sz.mell.'!G134</f>
        <v>0</v>
      </c>
      <c r="H134" s="700">
        <f>'RM_1.4.sz.mell.'!H134</f>
        <v>0</v>
      </c>
      <c r="I134" s="700">
        <f>'RM_1.4.sz.mell.'!I134</f>
        <v>0</v>
      </c>
      <c r="J134" s="700">
        <f>'RM_1.4.sz.mell.'!J134</f>
        <v>0</v>
      </c>
      <c r="K134" s="701">
        <f t="shared" si="7"/>
        <v>0</v>
      </c>
    </row>
    <row r="135" spans="1:11" ht="12" customHeight="1" thickBot="1" x14ac:dyDescent="0.35">
      <c r="A135" s="1192" t="s">
        <v>20</v>
      </c>
      <c r="B135" s="1250" t="s">
        <v>447</v>
      </c>
      <c r="C135" s="395">
        <f>'RM_1.4.sz.mell.'!C135</f>
        <v>0</v>
      </c>
      <c r="D135" s="395">
        <f>'RM_1.4.sz.mell.'!D135</f>
        <v>0</v>
      </c>
      <c r="E135" s="395">
        <f>'RM_1.4.sz.mell.'!E135</f>
        <v>0</v>
      </c>
      <c r="F135" s="395">
        <f>'RM_1.4.sz.mell.'!F135</f>
        <v>0</v>
      </c>
      <c r="G135" s="395">
        <f>'RM_1.4.sz.mell.'!G135</f>
        <v>0</v>
      </c>
      <c r="H135" s="395">
        <f>'RM_1.4.sz.mell.'!H135</f>
        <v>0</v>
      </c>
      <c r="I135" s="395">
        <f>'RM_1.4.sz.mell.'!I135</f>
        <v>0</v>
      </c>
      <c r="J135" s="395">
        <f>'RM_1.4.sz.mell.'!J135</f>
        <v>0</v>
      </c>
      <c r="K135" s="263">
        <f>+K100+K121</f>
        <v>0</v>
      </c>
    </row>
    <row r="136" spans="1:11" ht="12" customHeight="1" thickBot="1" x14ac:dyDescent="0.35">
      <c r="A136" s="1192" t="s">
        <v>21</v>
      </c>
      <c r="B136" s="1250" t="s">
        <v>740</v>
      </c>
      <c r="C136" s="395">
        <f>'RM_1.4.sz.mell.'!C136</f>
        <v>0</v>
      </c>
      <c r="D136" s="395">
        <f>'RM_1.4.sz.mell.'!D136</f>
        <v>0</v>
      </c>
      <c r="E136" s="395">
        <f>'RM_1.4.sz.mell.'!E136</f>
        <v>0</v>
      </c>
      <c r="F136" s="395">
        <f>'RM_1.4.sz.mell.'!F136</f>
        <v>0</v>
      </c>
      <c r="G136" s="395">
        <f>'RM_1.4.sz.mell.'!G136</f>
        <v>0</v>
      </c>
      <c r="H136" s="395">
        <f>'RM_1.4.sz.mell.'!H136</f>
        <v>0</v>
      </c>
      <c r="I136" s="395">
        <f>'RM_1.4.sz.mell.'!I136</f>
        <v>0</v>
      </c>
      <c r="J136" s="395">
        <f>'RM_1.4.sz.mell.'!J136</f>
        <v>0</v>
      </c>
      <c r="K136" s="263">
        <f>+K137+K138+K139</f>
        <v>0</v>
      </c>
    </row>
    <row r="137" spans="1:11" ht="12" customHeight="1" x14ac:dyDescent="0.3">
      <c r="A137" s="1194" t="s">
        <v>267</v>
      </c>
      <c r="B137" s="1246" t="s">
        <v>455</v>
      </c>
      <c r="C137" s="698">
        <f>'RM_1.4.sz.mell.'!C137</f>
        <v>0</v>
      </c>
      <c r="D137" s="698">
        <f>'RM_1.4.sz.mell.'!D137</f>
        <v>0</v>
      </c>
      <c r="E137" s="698">
        <f>'RM_1.4.sz.mell.'!E137</f>
        <v>0</v>
      </c>
      <c r="F137" s="698">
        <f>'RM_1.4.sz.mell.'!F137</f>
        <v>0</v>
      </c>
      <c r="G137" s="698">
        <f>'RM_1.4.sz.mell.'!G137</f>
        <v>0</v>
      </c>
      <c r="H137" s="698">
        <f>'RM_1.4.sz.mell.'!H137</f>
        <v>0</v>
      </c>
      <c r="I137" s="698">
        <f>'RM_1.4.sz.mell.'!I137</f>
        <v>0</v>
      </c>
      <c r="J137" s="698">
        <f>'RM_1.4.sz.mell.'!J137</f>
        <v>0</v>
      </c>
      <c r="K137" s="699">
        <f>C137+J137</f>
        <v>0</v>
      </c>
    </row>
    <row r="138" spans="1:11" ht="12" customHeight="1" x14ac:dyDescent="0.3">
      <c r="A138" s="1194" t="s">
        <v>268</v>
      </c>
      <c r="B138" s="1246" t="s">
        <v>456</v>
      </c>
      <c r="C138" s="698">
        <f>'RM_1.4.sz.mell.'!C138</f>
        <v>0</v>
      </c>
      <c r="D138" s="698">
        <f>'RM_1.4.sz.mell.'!D138</f>
        <v>0</v>
      </c>
      <c r="E138" s="698">
        <f>'RM_1.4.sz.mell.'!E138</f>
        <v>0</v>
      </c>
      <c r="F138" s="698">
        <f>'RM_1.4.sz.mell.'!F138</f>
        <v>0</v>
      </c>
      <c r="G138" s="698">
        <f>'RM_1.4.sz.mell.'!G138</f>
        <v>0</v>
      </c>
      <c r="H138" s="698">
        <f>'RM_1.4.sz.mell.'!H138</f>
        <v>0</v>
      </c>
      <c r="I138" s="698">
        <f>'RM_1.4.sz.mell.'!I138</f>
        <v>0</v>
      </c>
      <c r="J138" s="698">
        <f>'RM_1.4.sz.mell.'!J138</f>
        <v>0</v>
      </c>
      <c r="K138" s="699">
        <f>C138+J138</f>
        <v>0</v>
      </c>
    </row>
    <row r="139" spans="1:11" ht="12" customHeight="1" thickBot="1" x14ac:dyDescent="0.35">
      <c r="A139" s="1229" t="s">
        <v>269</v>
      </c>
      <c r="B139" s="1246" t="s">
        <v>457</v>
      </c>
      <c r="C139" s="698">
        <f>'RM_1.4.sz.mell.'!C139</f>
        <v>0</v>
      </c>
      <c r="D139" s="698">
        <f>'RM_1.4.sz.mell.'!D139</f>
        <v>0</v>
      </c>
      <c r="E139" s="698">
        <f>'RM_1.4.sz.mell.'!E139</f>
        <v>0</v>
      </c>
      <c r="F139" s="698">
        <f>'RM_1.4.sz.mell.'!F139</f>
        <v>0</v>
      </c>
      <c r="G139" s="698">
        <f>'RM_1.4.sz.mell.'!G139</f>
        <v>0</v>
      </c>
      <c r="H139" s="698">
        <f>'RM_1.4.sz.mell.'!H139</f>
        <v>0</v>
      </c>
      <c r="I139" s="698">
        <f>'RM_1.4.sz.mell.'!I139</f>
        <v>0</v>
      </c>
      <c r="J139" s="698">
        <f>'RM_1.4.sz.mell.'!J139</f>
        <v>0</v>
      </c>
      <c r="K139" s="699">
        <f>C139+J139</f>
        <v>0</v>
      </c>
    </row>
    <row r="140" spans="1:11" ht="12" customHeight="1" thickBot="1" x14ac:dyDescent="0.35">
      <c r="A140" s="1192" t="s">
        <v>22</v>
      </c>
      <c r="B140" s="1250" t="s">
        <v>449</v>
      </c>
      <c r="C140" s="395">
        <f>'RM_1.4.sz.mell.'!C140</f>
        <v>0</v>
      </c>
      <c r="D140" s="395">
        <f>'RM_1.4.sz.mell.'!D140</f>
        <v>0</v>
      </c>
      <c r="E140" s="395">
        <f>'RM_1.4.sz.mell.'!E140</f>
        <v>0</v>
      </c>
      <c r="F140" s="395">
        <f>'RM_1.4.sz.mell.'!F140</f>
        <v>0</v>
      </c>
      <c r="G140" s="395">
        <f>'RM_1.4.sz.mell.'!G140</f>
        <v>0</v>
      </c>
      <c r="H140" s="395">
        <f>'RM_1.4.sz.mell.'!H140</f>
        <v>0</v>
      </c>
      <c r="I140" s="395">
        <f>'RM_1.4.sz.mell.'!I140</f>
        <v>0</v>
      </c>
      <c r="J140" s="395">
        <f>'RM_1.4.sz.mell.'!J140</f>
        <v>0</v>
      </c>
      <c r="K140" s="263">
        <f>SUM(K141:K146)</f>
        <v>0</v>
      </c>
    </row>
    <row r="141" spans="1:11" ht="12" customHeight="1" x14ac:dyDescent="0.3">
      <c r="A141" s="1194" t="s">
        <v>90</v>
      </c>
      <c r="B141" s="1251" t="s">
        <v>458</v>
      </c>
      <c r="C141" s="698">
        <f>'RM_1.4.sz.mell.'!C141</f>
        <v>0</v>
      </c>
      <c r="D141" s="698">
        <f>'RM_1.4.sz.mell.'!D141</f>
        <v>0</v>
      </c>
      <c r="E141" s="698">
        <f>'RM_1.4.sz.mell.'!E141</f>
        <v>0</v>
      </c>
      <c r="F141" s="698">
        <f>'RM_1.4.sz.mell.'!F141</f>
        <v>0</v>
      </c>
      <c r="G141" s="698">
        <f>'RM_1.4.sz.mell.'!G141</f>
        <v>0</v>
      </c>
      <c r="H141" s="698">
        <f>'RM_1.4.sz.mell.'!H141</f>
        <v>0</v>
      </c>
      <c r="I141" s="698">
        <f>'RM_1.4.sz.mell.'!I141</f>
        <v>0</v>
      </c>
      <c r="J141" s="698">
        <f>'RM_1.4.sz.mell.'!J141</f>
        <v>0</v>
      </c>
      <c r="K141" s="699">
        <f t="shared" ref="K141:K146" si="8">C141+J141</f>
        <v>0</v>
      </c>
    </row>
    <row r="142" spans="1:11" ht="12" customHeight="1" x14ac:dyDescent="0.3">
      <c r="A142" s="1194" t="s">
        <v>91</v>
      </c>
      <c r="B142" s="1251" t="s">
        <v>450</v>
      </c>
      <c r="C142" s="698">
        <f>'RM_1.4.sz.mell.'!C142</f>
        <v>0</v>
      </c>
      <c r="D142" s="698">
        <f>'RM_1.4.sz.mell.'!D142</f>
        <v>0</v>
      </c>
      <c r="E142" s="698">
        <f>'RM_1.4.sz.mell.'!E142</f>
        <v>0</v>
      </c>
      <c r="F142" s="698">
        <f>'RM_1.4.sz.mell.'!F142</f>
        <v>0</v>
      </c>
      <c r="G142" s="698">
        <f>'RM_1.4.sz.mell.'!G142</f>
        <v>0</v>
      </c>
      <c r="H142" s="698">
        <f>'RM_1.4.sz.mell.'!H142</f>
        <v>0</v>
      </c>
      <c r="I142" s="698">
        <f>'RM_1.4.sz.mell.'!I142</f>
        <v>0</v>
      </c>
      <c r="J142" s="698">
        <f>'RM_1.4.sz.mell.'!J142</f>
        <v>0</v>
      </c>
      <c r="K142" s="699">
        <f t="shared" si="8"/>
        <v>0</v>
      </c>
    </row>
    <row r="143" spans="1:11" ht="12" customHeight="1" x14ac:dyDescent="0.3">
      <c r="A143" s="1194" t="s">
        <v>92</v>
      </c>
      <c r="B143" s="1251" t="s">
        <v>451</v>
      </c>
      <c r="C143" s="698">
        <f>'RM_1.4.sz.mell.'!C143</f>
        <v>0</v>
      </c>
      <c r="D143" s="698">
        <f>'RM_1.4.sz.mell.'!D143</f>
        <v>0</v>
      </c>
      <c r="E143" s="698">
        <f>'RM_1.4.sz.mell.'!E143</f>
        <v>0</v>
      </c>
      <c r="F143" s="698">
        <f>'RM_1.4.sz.mell.'!F143</f>
        <v>0</v>
      </c>
      <c r="G143" s="698">
        <f>'RM_1.4.sz.mell.'!G143</f>
        <v>0</v>
      </c>
      <c r="H143" s="698">
        <f>'RM_1.4.sz.mell.'!H143</f>
        <v>0</v>
      </c>
      <c r="I143" s="698">
        <f>'RM_1.4.sz.mell.'!I143</f>
        <v>0</v>
      </c>
      <c r="J143" s="698">
        <f>'RM_1.4.sz.mell.'!J143</f>
        <v>0</v>
      </c>
      <c r="K143" s="699">
        <f t="shared" si="8"/>
        <v>0</v>
      </c>
    </row>
    <row r="144" spans="1:11" ht="12" customHeight="1" x14ac:dyDescent="0.3">
      <c r="A144" s="1194" t="s">
        <v>174</v>
      </c>
      <c r="B144" s="1251" t="s">
        <v>452</v>
      </c>
      <c r="C144" s="698">
        <f>'RM_1.4.sz.mell.'!C144</f>
        <v>0</v>
      </c>
      <c r="D144" s="698">
        <f>'RM_1.4.sz.mell.'!D144</f>
        <v>0</v>
      </c>
      <c r="E144" s="698">
        <f>'RM_1.4.sz.mell.'!E144</f>
        <v>0</v>
      </c>
      <c r="F144" s="698">
        <f>'RM_1.4.sz.mell.'!F144</f>
        <v>0</v>
      </c>
      <c r="G144" s="698">
        <f>'RM_1.4.sz.mell.'!G144</f>
        <v>0</v>
      </c>
      <c r="H144" s="698">
        <f>'RM_1.4.sz.mell.'!H144</f>
        <v>0</v>
      </c>
      <c r="I144" s="698">
        <f>'RM_1.4.sz.mell.'!I144</f>
        <v>0</v>
      </c>
      <c r="J144" s="698">
        <f>'RM_1.4.sz.mell.'!J144</f>
        <v>0</v>
      </c>
      <c r="K144" s="699">
        <f t="shared" si="8"/>
        <v>0</v>
      </c>
    </row>
    <row r="145" spans="1:15" ht="12" customHeight="1" x14ac:dyDescent="0.3">
      <c r="A145" s="1194" t="s">
        <v>175</v>
      </c>
      <c r="B145" s="1251" t="s">
        <v>453</v>
      </c>
      <c r="C145" s="698">
        <f>'RM_1.4.sz.mell.'!C145</f>
        <v>0</v>
      </c>
      <c r="D145" s="698">
        <f>'RM_1.4.sz.mell.'!D145</f>
        <v>0</v>
      </c>
      <c r="E145" s="698">
        <f>'RM_1.4.sz.mell.'!E145</f>
        <v>0</v>
      </c>
      <c r="F145" s="698">
        <f>'RM_1.4.sz.mell.'!F145</f>
        <v>0</v>
      </c>
      <c r="G145" s="698">
        <f>'RM_1.4.sz.mell.'!G145</f>
        <v>0</v>
      </c>
      <c r="H145" s="698">
        <f>'RM_1.4.sz.mell.'!H145</f>
        <v>0</v>
      </c>
      <c r="I145" s="698">
        <f>'RM_1.4.sz.mell.'!I145</f>
        <v>0</v>
      </c>
      <c r="J145" s="698">
        <f>'RM_1.4.sz.mell.'!J145</f>
        <v>0</v>
      </c>
      <c r="K145" s="699">
        <f t="shared" si="8"/>
        <v>0</v>
      </c>
    </row>
    <row r="146" spans="1:15" ht="12" customHeight="1" thickBot="1" x14ac:dyDescent="0.35">
      <c r="A146" s="1229" t="s">
        <v>176</v>
      </c>
      <c r="B146" s="1251" t="s">
        <v>454</v>
      </c>
      <c r="C146" s="698">
        <f>'RM_1.4.sz.mell.'!C146</f>
        <v>0</v>
      </c>
      <c r="D146" s="698">
        <f>'RM_1.4.sz.mell.'!D146</f>
        <v>0</v>
      </c>
      <c r="E146" s="698">
        <f>'RM_1.4.sz.mell.'!E146</f>
        <v>0</v>
      </c>
      <c r="F146" s="698">
        <f>'RM_1.4.sz.mell.'!F146</f>
        <v>0</v>
      </c>
      <c r="G146" s="698">
        <f>'RM_1.4.sz.mell.'!G146</f>
        <v>0</v>
      </c>
      <c r="H146" s="698">
        <f>'RM_1.4.sz.mell.'!H146</f>
        <v>0</v>
      </c>
      <c r="I146" s="698">
        <f>'RM_1.4.sz.mell.'!I146</f>
        <v>0</v>
      </c>
      <c r="J146" s="698">
        <f>'RM_1.4.sz.mell.'!J146</f>
        <v>0</v>
      </c>
      <c r="K146" s="699">
        <f t="shared" si="8"/>
        <v>0</v>
      </c>
    </row>
    <row r="147" spans="1:15" ht="12" customHeight="1" thickBot="1" x14ac:dyDescent="0.35">
      <c r="A147" s="1192" t="s">
        <v>23</v>
      </c>
      <c r="B147" s="1250" t="s">
        <v>462</v>
      </c>
      <c r="C147" s="402">
        <f>'RM_1.4.sz.mell.'!C147</f>
        <v>0</v>
      </c>
      <c r="D147" s="402">
        <f>'RM_1.4.sz.mell.'!D147</f>
        <v>0</v>
      </c>
      <c r="E147" s="402">
        <f>'RM_1.4.sz.mell.'!E147</f>
        <v>0</v>
      </c>
      <c r="F147" s="402">
        <f>'RM_1.4.sz.mell.'!F147</f>
        <v>0</v>
      </c>
      <c r="G147" s="402">
        <f>'RM_1.4.sz.mell.'!G147</f>
        <v>0</v>
      </c>
      <c r="H147" s="402">
        <f>'RM_1.4.sz.mell.'!H147</f>
        <v>0</v>
      </c>
      <c r="I147" s="402">
        <f>'RM_1.4.sz.mell.'!I147</f>
        <v>0</v>
      </c>
      <c r="J147" s="402">
        <f>'RM_1.4.sz.mell.'!J147</f>
        <v>0</v>
      </c>
      <c r="K147" s="444">
        <f>+K148+K149+K150+K151</f>
        <v>0</v>
      </c>
    </row>
    <row r="148" spans="1:15" ht="12" customHeight="1" x14ac:dyDescent="0.3">
      <c r="A148" s="1194" t="s">
        <v>93</v>
      </c>
      <c r="B148" s="1251" t="s">
        <v>370</v>
      </c>
      <c r="C148" s="698">
        <f>'RM_1.4.sz.mell.'!C148</f>
        <v>0</v>
      </c>
      <c r="D148" s="698">
        <f>'RM_1.4.sz.mell.'!D148</f>
        <v>0</v>
      </c>
      <c r="E148" s="698">
        <f>'RM_1.4.sz.mell.'!E148</f>
        <v>0</v>
      </c>
      <c r="F148" s="698">
        <f>'RM_1.4.sz.mell.'!F148</f>
        <v>0</v>
      </c>
      <c r="G148" s="698">
        <f>'RM_1.4.sz.mell.'!G148</f>
        <v>0</v>
      </c>
      <c r="H148" s="698">
        <f>'RM_1.4.sz.mell.'!H148</f>
        <v>0</v>
      </c>
      <c r="I148" s="698">
        <f>'RM_1.4.sz.mell.'!I148</f>
        <v>0</v>
      </c>
      <c r="J148" s="698">
        <f>'RM_1.4.sz.mell.'!J148</f>
        <v>0</v>
      </c>
      <c r="K148" s="699">
        <f>C148+J148</f>
        <v>0</v>
      </c>
    </row>
    <row r="149" spans="1:15" ht="12" customHeight="1" x14ac:dyDescent="0.3">
      <c r="A149" s="1194" t="s">
        <v>94</v>
      </c>
      <c r="B149" s="1251" t="s">
        <v>371</v>
      </c>
      <c r="C149" s="698">
        <f>'RM_1.4.sz.mell.'!C149</f>
        <v>0</v>
      </c>
      <c r="D149" s="698">
        <f>'RM_1.4.sz.mell.'!D149</f>
        <v>0</v>
      </c>
      <c r="E149" s="698">
        <f>'RM_1.4.sz.mell.'!E149</f>
        <v>0</v>
      </c>
      <c r="F149" s="698">
        <f>'RM_1.4.sz.mell.'!F149</f>
        <v>0</v>
      </c>
      <c r="G149" s="698">
        <f>'RM_1.4.sz.mell.'!G149</f>
        <v>0</v>
      </c>
      <c r="H149" s="698">
        <f>'RM_1.4.sz.mell.'!H149</f>
        <v>0</v>
      </c>
      <c r="I149" s="698">
        <f>'RM_1.4.sz.mell.'!I149</f>
        <v>0</v>
      </c>
      <c r="J149" s="698">
        <f>'RM_1.4.sz.mell.'!J149</f>
        <v>0</v>
      </c>
      <c r="K149" s="699">
        <f>C149+J149</f>
        <v>0</v>
      </c>
    </row>
    <row r="150" spans="1:15" ht="12" customHeight="1" x14ac:dyDescent="0.3">
      <c r="A150" s="1194" t="s">
        <v>287</v>
      </c>
      <c r="B150" s="1251" t="s">
        <v>463</v>
      </c>
      <c r="C150" s="698">
        <f>'RM_1.4.sz.mell.'!C150</f>
        <v>0</v>
      </c>
      <c r="D150" s="698">
        <f>'RM_1.4.sz.mell.'!D150</f>
        <v>0</v>
      </c>
      <c r="E150" s="698">
        <f>'RM_1.4.sz.mell.'!E150</f>
        <v>0</v>
      </c>
      <c r="F150" s="698">
        <f>'RM_1.4.sz.mell.'!F150</f>
        <v>0</v>
      </c>
      <c r="G150" s="698">
        <f>'RM_1.4.sz.mell.'!G150</f>
        <v>0</v>
      </c>
      <c r="H150" s="698">
        <f>'RM_1.4.sz.mell.'!H150</f>
        <v>0</v>
      </c>
      <c r="I150" s="698">
        <f>'RM_1.4.sz.mell.'!I150</f>
        <v>0</v>
      </c>
      <c r="J150" s="698">
        <f>'RM_1.4.sz.mell.'!J150</f>
        <v>0</v>
      </c>
      <c r="K150" s="699">
        <f>C150+J150</f>
        <v>0</v>
      </c>
    </row>
    <row r="151" spans="1:15" ht="12" customHeight="1" thickBot="1" x14ac:dyDescent="0.35">
      <c r="A151" s="1229" t="s">
        <v>288</v>
      </c>
      <c r="B151" s="1252" t="s">
        <v>389</v>
      </c>
      <c r="C151" s="698">
        <f>'RM_1.4.sz.mell.'!C151</f>
        <v>0</v>
      </c>
      <c r="D151" s="698">
        <f>'RM_1.4.sz.mell.'!D151</f>
        <v>0</v>
      </c>
      <c r="E151" s="698">
        <f>'RM_1.4.sz.mell.'!E151</f>
        <v>0</v>
      </c>
      <c r="F151" s="698">
        <f>'RM_1.4.sz.mell.'!F151</f>
        <v>0</v>
      </c>
      <c r="G151" s="698">
        <f>'RM_1.4.sz.mell.'!G151</f>
        <v>0</v>
      </c>
      <c r="H151" s="698">
        <f>'RM_1.4.sz.mell.'!H151</f>
        <v>0</v>
      </c>
      <c r="I151" s="698">
        <f>'RM_1.4.sz.mell.'!I151</f>
        <v>0</v>
      </c>
      <c r="J151" s="698">
        <f>'RM_1.4.sz.mell.'!J151</f>
        <v>0</v>
      </c>
      <c r="K151" s="699">
        <f>C151+J151</f>
        <v>0</v>
      </c>
    </row>
    <row r="152" spans="1:15" ht="12" customHeight="1" thickBot="1" x14ac:dyDescent="0.35">
      <c r="A152" s="1192" t="s">
        <v>24</v>
      </c>
      <c r="B152" s="1250" t="s">
        <v>464</v>
      </c>
      <c r="C152" s="497">
        <f>'RM_1.4.sz.mell.'!C152</f>
        <v>0</v>
      </c>
      <c r="D152" s="497">
        <f>'RM_1.4.sz.mell.'!D152</f>
        <v>0</v>
      </c>
      <c r="E152" s="497">
        <f>'RM_1.4.sz.mell.'!E152</f>
        <v>0</v>
      </c>
      <c r="F152" s="497">
        <f>'RM_1.4.sz.mell.'!F152</f>
        <v>0</v>
      </c>
      <c r="G152" s="497">
        <f>'RM_1.4.sz.mell.'!G152</f>
        <v>0</v>
      </c>
      <c r="H152" s="497">
        <f>'RM_1.4.sz.mell.'!H152</f>
        <v>0</v>
      </c>
      <c r="I152" s="497">
        <f>'RM_1.4.sz.mell.'!I152</f>
        <v>0</v>
      </c>
      <c r="J152" s="497">
        <f>'RM_1.4.sz.mell.'!J152</f>
        <v>0</v>
      </c>
      <c r="K152" s="491">
        <f>SUM(K153:K157)</f>
        <v>0</v>
      </c>
    </row>
    <row r="153" spans="1:15" ht="12" customHeight="1" x14ac:dyDescent="0.3">
      <c r="A153" s="1194" t="s">
        <v>95</v>
      </c>
      <c r="B153" s="1251" t="s">
        <v>459</v>
      </c>
      <c r="C153" s="698">
        <f>'RM_1.4.sz.mell.'!C153</f>
        <v>0</v>
      </c>
      <c r="D153" s="698">
        <f>'RM_1.4.sz.mell.'!D153</f>
        <v>0</v>
      </c>
      <c r="E153" s="698">
        <f>'RM_1.4.sz.mell.'!E153</f>
        <v>0</v>
      </c>
      <c r="F153" s="698">
        <f>'RM_1.4.sz.mell.'!F153</f>
        <v>0</v>
      </c>
      <c r="G153" s="698">
        <f>'RM_1.4.sz.mell.'!G153</f>
        <v>0</v>
      </c>
      <c r="H153" s="698">
        <f>'RM_1.4.sz.mell.'!H153</f>
        <v>0</v>
      </c>
      <c r="I153" s="698">
        <f>'RM_1.4.sz.mell.'!I153</f>
        <v>0</v>
      </c>
      <c r="J153" s="698">
        <f>'RM_1.4.sz.mell.'!J153</f>
        <v>0</v>
      </c>
      <c r="K153" s="699">
        <f t="shared" ref="K153:K159" si="9">C153+J153</f>
        <v>0</v>
      </c>
    </row>
    <row r="154" spans="1:15" ht="12" customHeight="1" x14ac:dyDescent="0.3">
      <c r="A154" s="1194" t="s">
        <v>96</v>
      </c>
      <c r="B154" s="1251" t="s">
        <v>466</v>
      </c>
      <c r="C154" s="698">
        <f>'RM_1.4.sz.mell.'!C154</f>
        <v>0</v>
      </c>
      <c r="D154" s="698">
        <f>'RM_1.4.sz.mell.'!D154</f>
        <v>0</v>
      </c>
      <c r="E154" s="698">
        <f>'RM_1.4.sz.mell.'!E154</f>
        <v>0</v>
      </c>
      <c r="F154" s="698">
        <f>'RM_1.4.sz.mell.'!F154</f>
        <v>0</v>
      </c>
      <c r="G154" s="698">
        <f>'RM_1.4.sz.mell.'!G154</f>
        <v>0</v>
      </c>
      <c r="H154" s="698">
        <f>'RM_1.4.sz.mell.'!H154</f>
        <v>0</v>
      </c>
      <c r="I154" s="698">
        <f>'RM_1.4.sz.mell.'!I154</f>
        <v>0</v>
      </c>
      <c r="J154" s="698">
        <f>'RM_1.4.sz.mell.'!J154</f>
        <v>0</v>
      </c>
      <c r="K154" s="699">
        <f t="shared" si="9"/>
        <v>0</v>
      </c>
    </row>
    <row r="155" spans="1:15" ht="12" customHeight="1" x14ac:dyDescent="0.3">
      <c r="A155" s="1194" t="s">
        <v>299</v>
      </c>
      <c r="B155" s="1251" t="s">
        <v>461</v>
      </c>
      <c r="C155" s="698">
        <f>'RM_1.4.sz.mell.'!C155</f>
        <v>0</v>
      </c>
      <c r="D155" s="698">
        <f>'RM_1.4.sz.mell.'!D155</f>
        <v>0</v>
      </c>
      <c r="E155" s="698">
        <f>'RM_1.4.sz.mell.'!E155</f>
        <v>0</v>
      </c>
      <c r="F155" s="698">
        <f>'RM_1.4.sz.mell.'!F155</f>
        <v>0</v>
      </c>
      <c r="G155" s="698">
        <f>'RM_1.4.sz.mell.'!G155</f>
        <v>0</v>
      </c>
      <c r="H155" s="698">
        <f>'RM_1.4.sz.mell.'!H155</f>
        <v>0</v>
      </c>
      <c r="I155" s="698">
        <f>'RM_1.4.sz.mell.'!I155</f>
        <v>0</v>
      </c>
      <c r="J155" s="698">
        <f>'RM_1.4.sz.mell.'!J155</f>
        <v>0</v>
      </c>
      <c r="K155" s="699">
        <f t="shared" si="9"/>
        <v>0</v>
      </c>
    </row>
    <row r="156" spans="1:15" ht="12" customHeight="1" x14ac:dyDescent="0.3">
      <c r="A156" s="1194" t="s">
        <v>300</v>
      </c>
      <c r="B156" s="1251" t="s">
        <v>467</v>
      </c>
      <c r="C156" s="698">
        <f>'RM_1.4.sz.mell.'!C156</f>
        <v>0</v>
      </c>
      <c r="D156" s="698">
        <f>'RM_1.4.sz.mell.'!D156</f>
        <v>0</v>
      </c>
      <c r="E156" s="698">
        <f>'RM_1.4.sz.mell.'!E156</f>
        <v>0</v>
      </c>
      <c r="F156" s="698">
        <f>'RM_1.4.sz.mell.'!F156</f>
        <v>0</v>
      </c>
      <c r="G156" s="698">
        <f>'RM_1.4.sz.mell.'!G156</f>
        <v>0</v>
      </c>
      <c r="H156" s="698">
        <f>'RM_1.4.sz.mell.'!H156</f>
        <v>0</v>
      </c>
      <c r="I156" s="698">
        <f>'RM_1.4.sz.mell.'!I156</f>
        <v>0</v>
      </c>
      <c r="J156" s="698">
        <f>'RM_1.4.sz.mell.'!J156</f>
        <v>0</v>
      </c>
      <c r="K156" s="699">
        <f t="shared" si="9"/>
        <v>0</v>
      </c>
    </row>
    <row r="157" spans="1:15" ht="12" customHeight="1" thickBot="1" x14ac:dyDescent="0.35">
      <c r="A157" s="1194" t="s">
        <v>465</v>
      </c>
      <c r="B157" s="1251" t="s">
        <v>468</v>
      </c>
      <c r="C157" s="700">
        <f>'RM_1.4.sz.mell.'!C157</f>
        <v>0</v>
      </c>
      <c r="D157" s="700">
        <f>'RM_1.4.sz.mell.'!D157</f>
        <v>0</v>
      </c>
      <c r="E157" s="700">
        <f>'RM_1.4.sz.mell.'!E157</f>
        <v>0</v>
      </c>
      <c r="F157" s="700">
        <f>'RM_1.4.sz.mell.'!F157</f>
        <v>0</v>
      </c>
      <c r="G157" s="700">
        <f>'RM_1.4.sz.mell.'!G157</f>
        <v>0</v>
      </c>
      <c r="H157" s="700">
        <f>'RM_1.4.sz.mell.'!H157</f>
        <v>0</v>
      </c>
      <c r="I157" s="700">
        <f>'RM_1.4.sz.mell.'!I157</f>
        <v>0</v>
      </c>
      <c r="J157" s="700">
        <f>'RM_1.4.sz.mell.'!J157</f>
        <v>0</v>
      </c>
      <c r="K157" s="701">
        <f t="shared" si="9"/>
        <v>0</v>
      </c>
    </row>
    <row r="158" spans="1:15" ht="12" customHeight="1" thickBot="1" x14ac:dyDescent="0.35">
      <c r="A158" s="1192" t="s">
        <v>25</v>
      </c>
      <c r="B158" s="1250" t="s">
        <v>469</v>
      </c>
      <c r="C158" s="1254">
        <f>'RM_1.4.sz.mell.'!C158</f>
        <v>0</v>
      </c>
      <c r="D158" s="1254">
        <f>'RM_1.4.sz.mell.'!D158</f>
        <v>0</v>
      </c>
      <c r="E158" s="1254">
        <f>'RM_1.4.sz.mell.'!E158</f>
        <v>0</v>
      </c>
      <c r="F158" s="1254">
        <f>'RM_1.4.sz.mell.'!F158</f>
        <v>0</v>
      </c>
      <c r="G158" s="1254">
        <f>'RM_1.4.sz.mell.'!G158</f>
        <v>0</v>
      </c>
      <c r="H158" s="1254">
        <f>'RM_1.4.sz.mell.'!H158</f>
        <v>0</v>
      </c>
      <c r="I158" s="1254">
        <f>'RM_1.4.sz.mell.'!I158</f>
        <v>0</v>
      </c>
      <c r="J158" s="1254">
        <f>'RM_1.4.sz.mell.'!J158</f>
        <v>0</v>
      </c>
      <c r="K158" s="710">
        <f t="shared" si="9"/>
        <v>0</v>
      </c>
    </row>
    <row r="159" spans="1:15" ht="12" customHeight="1" thickBot="1" x14ac:dyDescent="0.35">
      <c r="A159" s="1192" t="s">
        <v>26</v>
      </c>
      <c r="B159" s="1250" t="s">
        <v>470</v>
      </c>
      <c r="C159" s="680">
        <f>'RM_1.4.sz.mell.'!C159</f>
        <v>0</v>
      </c>
      <c r="D159" s="680">
        <f>'RM_1.4.sz.mell.'!D159</f>
        <v>0</v>
      </c>
      <c r="E159" s="680">
        <f>'RM_1.4.sz.mell.'!E159</f>
        <v>0</v>
      </c>
      <c r="F159" s="680">
        <f>'RM_1.4.sz.mell.'!F159</f>
        <v>0</v>
      </c>
      <c r="G159" s="680">
        <f>'RM_1.4.sz.mell.'!G159</f>
        <v>0</v>
      </c>
      <c r="H159" s="680">
        <f>'RM_1.4.sz.mell.'!H159</f>
        <v>0</v>
      </c>
      <c r="I159" s="680">
        <f>'RM_1.4.sz.mell.'!I159</f>
        <v>0</v>
      </c>
      <c r="J159" s="680">
        <f>'RM_1.4.sz.mell.'!J159</f>
        <v>0</v>
      </c>
      <c r="K159" s="681">
        <f t="shared" si="9"/>
        <v>0</v>
      </c>
    </row>
    <row r="160" spans="1:15" ht="15.15" customHeight="1" thickBot="1" x14ac:dyDescent="0.35">
      <c r="A160" s="1192" t="s">
        <v>27</v>
      </c>
      <c r="B160" s="1250" t="s">
        <v>472</v>
      </c>
      <c r="C160" s="499">
        <f>'RM_1.4.sz.mell.'!C160</f>
        <v>0</v>
      </c>
      <c r="D160" s="499">
        <f>'RM_1.4.sz.mell.'!D160</f>
        <v>0</v>
      </c>
      <c r="E160" s="499">
        <f>'RM_1.4.sz.mell.'!E160</f>
        <v>0</v>
      </c>
      <c r="F160" s="499">
        <f>'RM_1.4.sz.mell.'!F160</f>
        <v>0</v>
      </c>
      <c r="G160" s="499">
        <f>'RM_1.4.sz.mell.'!G160</f>
        <v>0</v>
      </c>
      <c r="H160" s="499">
        <f>'RM_1.4.sz.mell.'!H160</f>
        <v>0</v>
      </c>
      <c r="I160" s="499">
        <f>'RM_1.4.sz.mell.'!I160</f>
        <v>0</v>
      </c>
      <c r="J160" s="499">
        <f>'RM_1.4.sz.mell.'!J160</f>
        <v>0</v>
      </c>
      <c r="K160" s="493">
        <f>+K136+K140+K147+K152+K158+K159</f>
        <v>0</v>
      </c>
      <c r="L160" s="1264"/>
      <c r="M160" s="1265"/>
      <c r="N160" s="1265"/>
      <c r="O160" s="1265"/>
    </row>
    <row r="161" spans="1:11" s="1217" customFormat="1" ht="12.9" customHeight="1" thickBot="1" x14ac:dyDescent="0.3">
      <c r="A161" s="1232" t="s">
        <v>28</v>
      </c>
      <c r="B161" s="1253" t="s">
        <v>471</v>
      </c>
      <c r="C161" s="499">
        <f>'RM_1.4.sz.mell.'!C161</f>
        <v>0</v>
      </c>
      <c r="D161" s="499">
        <f>'RM_1.4.sz.mell.'!D161</f>
        <v>0</v>
      </c>
      <c r="E161" s="499">
        <f>'RM_1.4.sz.mell.'!E161</f>
        <v>0</v>
      </c>
      <c r="F161" s="499">
        <f>'RM_1.4.sz.mell.'!F161</f>
        <v>0</v>
      </c>
      <c r="G161" s="499">
        <f>'RM_1.4.sz.mell.'!G161</f>
        <v>0</v>
      </c>
      <c r="H161" s="499">
        <f>'RM_1.4.sz.mell.'!H161</f>
        <v>0</v>
      </c>
      <c r="I161" s="499">
        <f>'RM_1.4.sz.mell.'!I161</f>
        <v>0</v>
      </c>
      <c r="J161" s="499">
        <f>'RM_1.4.sz.mell.'!J161</f>
        <v>0</v>
      </c>
      <c r="K161" s="493">
        <f>+K135+K160</f>
        <v>0</v>
      </c>
    </row>
    <row r="162" spans="1:11" x14ac:dyDescent="0.3">
      <c r="B162" s="662"/>
      <c r="C162" s="662">
        <f>'RM_1.4.sz.mell.'!C162</f>
        <v>0</v>
      </c>
      <c r="D162" s="662">
        <f>'RM_1.4.sz.mell.'!D162</f>
        <v>0</v>
      </c>
      <c r="E162" s="662">
        <f>'RM_1.4.sz.mell.'!E162</f>
        <v>0</v>
      </c>
      <c r="F162" s="662">
        <f>'RM_1.4.sz.mell.'!F162</f>
        <v>0</v>
      </c>
      <c r="G162" s="662">
        <f>'RM_1.4.sz.mell.'!G162</f>
        <v>0</v>
      </c>
      <c r="H162" s="662">
        <f>'RM_1.4.sz.mell.'!H162</f>
        <v>0</v>
      </c>
      <c r="I162" s="662">
        <f>'RM_1.4.sz.mell.'!I162</f>
        <v>0</v>
      </c>
      <c r="J162" s="662">
        <f>'RM_1.4.sz.mell.'!J162</f>
        <v>0</v>
      </c>
      <c r="K162" s="662">
        <f>'RM_1.4.sz.mell.'!K162</f>
        <v>0</v>
      </c>
    </row>
    <row r="163" spans="1:11" x14ac:dyDescent="0.3">
      <c r="A163" s="1669" t="s">
        <v>372</v>
      </c>
      <c r="B163" s="1669"/>
      <c r="C163" s="1669"/>
      <c r="D163" s="1669"/>
      <c r="E163" s="1669"/>
      <c r="F163" s="1669"/>
      <c r="G163" s="1669"/>
      <c r="H163" s="1669"/>
      <c r="I163" s="1669"/>
      <c r="J163" s="1669"/>
      <c r="K163" s="1669"/>
    </row>
    <row r="164" spans="1:11" ht="15.15" customHeight="1" thickBot="1" x14ac:dyDescent="0.35">
      <c r="A164" s="1544" t="s">
        <v>153</v>
      </c>
      <c r="B164" s="1544"/>
      <c r="C164" s="1267"/>
      <c r="K164" s="1267" t="str">
        <f>K96</f>
        <v>Forintban!</v>
      </c>
    </row>
    <row r="165" spans="1:11" ht="25.5" customHeight="1" thickBot="1" x14ac:dyDescent="0.35">
      <c r="A165" s="1192">
        <v>1</v>
      </c>
      <c r="B165" s="1268" t="s">
        <v>473</v>
      </c>
      <c r="C165" s="717">
        <f>+C68-C135</f>
        <v>0</v>
      </c>
      <c r="D165" s="395">
        <f t="shared" ref="D165:K165" si="10">+D68-D135</f>
        <v>0</v>
      </c>
      <c r="E165" s="395">
        <f t="shared" si="10"/>
        <v>0</v>
      </c>
      <c r="F165" s="395">
        <f t="shared" si="10"/>
        <v>0</v>
      </c>
      <c r="G165" s="395">
        <f t="shared" si="10"/>
        <v>0</v>
      </c>
      <c r="H165" s="395">
        <f t="shared" si="10"/>
        <v>0</v>
      </c>
      <c r="I165" s="395">
        <f t="shared" si="10"/>
        <v>0</v>
      </c>
      <c r="J165" s="395">
        <f t="shared" si="10"/>
        <v>0</v>
      </c>
      <c r="K165" s="263">
        <f t="shared" si="10"/>
        <v>0</v>
      </c>
    </row>
    <row r="166" spans="1:11" ht="32.4" customHeight="1" thickBot="1" x14ac:dyDescent="0.35">
      <c r="A166" s="1192" t="s">
        <v>19</v>
      </c>
      <c r="B166" s="1268" t="s">
        <v>479</v>
      </c>
      <c r="C166" s="395">
        <f>+C92-C160</f>
        <v>0</v>
      </c>
      <c r="D166" s="395">
        <f t="shared" ref="D166:K166" si="11">+D92-D160</f>
        <v>0</v>
      </c>
      <c r="E166" s="395">
        <f t="shared" si="11"/>
        <v>0</v>
      </c>
      <c r="F166" s="395">
        <f t="shared" si="11"/>
        <v>0</v>
      </c>
      <c r="G166" s="395">
        <f t="shared" si="11"/>
        <v>0</v>
      </c>
      <c r="H166" s="395">
        <f t="shared" si="11"/>
        <v>0</v>
      </c>
      <c r="I166" s="395">
        <f t="shared" si="11"/>
        <v>0</v>
      </c>
      <c r="J166" s="395">
        <f t="shared" si="11"/>
        <v>0</v>
      </c>
      <c r="K166" s="263">
        <f t="shared" si="11"/>
        <v>0</v>
      </c>
    </row>
  </sheetData>
  <sheetProtection sheet="1"/>
  <mergeCells count="15"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I164"/>
  <sheetViews>
    <sheetView view="pageBreakPreview" topLeftCell="A137" zoomScaleNormal="100" zoomScaleSheetLayoutView="100" workbookViewId="0">
      <selection activeCell="C68" sqref="C68"/>
    </sheetView>
  </sheetViews>
  <sheetFormatPr defaultColWidth="9.33203125" defaultRowHeight="15.6" x14ac:dyDescent="0.3"/>
  <cols>
    <col min="1" max="1" width="9.44140625" style="379" customWidth="1"/>
    <col min="2" max="2" width="99.33203125" style="379" customWidth="1"/>
    <col min="3" max="3" width="21.6640625" style="380" customWidth="1"/>
    <col min="4" max="4" width="9" style="410" customWidth="1"/>
    <col min="5" max="16384" width="9.33203125" style="410"/>
  </cols>
  <sheetData>
    <row r="1" spans="1:3" ht="18.75" customHeight="1" x14ac:dyDescent="0.3">
      <c r="B1" s="1552" t="str">
        <f>CONCATENATE("1.4. melléklet ",ALAPADATOK!A7," ",ALAPADATOK!B7," ",ALAPADATOK!C7," ",ALAPADATOK!D7," ",ALAPADATOK!E7," ",ALAPADATOK!F7," ",ALAPADATOK!G7," ",ALAPADATOK!H7)</f>
        <v>1.4. melléklet a … / 2019 ( VI. …. ) önkormányzati rendelethez</v>
      </c>
      <c r="C1" s="1553"/>
    </row>
    <row r="2" spans="1:3" ht="21.9" customHeight="1" x14ac:dyDescent="0.3">
      <c r="A2" s="560"/>
      <c r="B2" s="636" t="str">
        <f>CONCATENATE(ALAPADATOK!A3)</f>
        <v>Hercegkút Község Önkormányzata</v>
      </c>
      <c r="C2" s="637"/>
    </row>
    <row r="3" spans="1:3" ht="21.9" customHeight="1" x14ac:dyDescent="0.3">
      <c r="A3" s="637"/>
      <c r="B3" s="636" t="s">
        <v>579</v>
      </c>
      <c r="C3" s="637"/>
    </row>
    <row r="4" spans="1:3" ht="21.9" customHeight="1" x14ac:dyDescent="0.3">
      <c r="A4" s="637"/>
      <c r="B4" s="636" t="s">
        <v>583</v>
      </c>
      <c r="C4" s="637"/>
    </row>
    <row r="5" spans="1:3" ht="21.9" customHeight="1" x14ac:dyDescent="0.3"/>
    <row r="6" spans="1:3" ht="15.15" customHeight="1" x14ac:dyDescent="0.3">
      <c r="A6" s="1545" t="s">
        <v>15</v>
      </c>
      <c r="B6" s="1545"/>
      <c r="C6" s="1545"/>
    </row>
    <row r="7" spans="1:3" ht="15.15" customHeight="1" thickBot="1" x14ac:dyDescent="0.35">
      <c r="A7" s="1544" t="s">
        <v>151</v>
      </c>
      <c r="B7" s="1544"/>
      <c r="C7" s="577" t="str">
        <f>CONCATENATE('KV_1.1.sz.mell.'!C7)</f>
        <v>Forintban!</v>
      </c>
    </row>
    <row r="8" spans="1:3" ht="24" customHeight="1" thickBot="1" x14ac:dyDescent="0.35">
      <c r="A8" s="23" t="s">
        <v>68</v>
      </c>
      <c r="B8" s="24" t="s">
        <v>17</v>
      </c>
      <c r="C8" s="38" t="str">
        <f>+CONCATENATE(LEFT(KV_ÖSSZEFÜGGÉSEK!A5,4),". évi előirányzat")</f>
        <v>2019. évi előirányzat</v>
      </c>
    </row>
    <row r="9" spans="1:3" s="411" customFormat="1" ht="12" customHeight="1" thickBot="1" x14ac:dyDescent="0.25">
      <c r="A9" s="564"/>
      <c r="B9" s="565" t="s">
        <v>492</v>
      </c>
      <c r="C9" s="566" t="s">
        <v>493</v>
      </c>
    </row>
    <row r="10" spans="1:3" s="412" customFormat="1" ht="12" customHeight="1" thickBot="1" x14ac:dyDescent="0.3">
      <c r="A10" s="20" t="s">
        <v>18</v>
      </c>
      <c r="B10" s="21" t="s">
        <v>251</v>
      </c>
      <c r="C10" s="296">
        <f>+C11+C12+C13+C14+C15+C16</f>
        <v>0</v>
      </c>
    </row>
    <row r="11" spans="1:3" s="412" customFormat="1" ht="12" customHeight="1" x14ac:dyDescent="0.25">
      <c r="A11" s="15" t="s">
        <v>97</v>
      </c>
      <c r="B11" s="413" t="s">
        <v>252</v>
      </c>
      <c r="C11" s="299"/>
    </row>
    <row r="12" spans="1:3" s="412" customFormat="1" ht="12" customHeight="1" x14ac:dyDescent="0.25">
      <c r="A12" s="14" t="s">
        <v>98</v>
      </c>
      <c r="B12" s="414" t="s">
        <v>253</v>
      </c>
      <c r="C12" s="298"/>
    </row>
    <row r="13" spans="1:3" s="412" customFormat="1" ht="12" customHeight="1" x14ac:dyDescent="0.25">
      <c r="A13" s="14" t="s">
        <v>99</v>
      </c>
      <c r="B13" s="414" t="s">
        <v>549</v>
      </c>
      <c r="C13" s="298"/>
    </row>
    <row r="14" spans="1:3" s="412" customFormat="1" ht="12" customHeight="1" x14ac:dyDescent="0.25">
      <c r="A14" s="14" t="s">
        <v>100</v>
      </c>
      <c r="B14" s="414" t="s">
        <v>255</v>
      </c>
      <c r="C14" s="298"/>
    </row>
    <row r="15" spans="1:3" s="412" customFormat="1" ht="12" customHeight="1" x14ac:dyDescent="0.25">
      <c r="A15" s="14" t="s">
        <v>147</v>
      </c>
      <c r="B15" s="292" t="s">
        <v>431</v>
      </c>
      <c r="C15" s="298"/>
    </row>
    <row r="16" spans="1:3" s="412" customFormat="1" ht="12" customHeight="1" thickBot="1" x14ac:dyDescent="0.3">
      <c r="A16" s="16" t="s">
        <v>101</v>
      </c>
      <c r="B16" s="293" t="s">
        <v>432</v>
      </c>
      <c r="C16" s="298"/>
    </row>
    <row r="17" spans="1:3" s="412" customFormat="1" ht="12" customHeight="1" thickBot="1" x14ac:dyDescent="0.3">
      <c r="A17" s="20" t="s">
        <v>19</v>
      </c>
      <c r="B17" s="291" t="s">
        <v>256</v>
      </c>
      <c r="C17" s="296">
        <f>+C18+C19+C20+C21+C22</f>
        <v>0</v>
      </c>
    </row>
    <row r="18" spans="1:3" s="412" customFormat="1" ht="12" customHeight="1" x14ac:dyDescent="0.25">
      <c r="A18" s="15" t="s">
        <v>103</v>
      </c>
      <c r="B18" s="413" t="s">
        <v>257</v>
      </c>
      <c r="C18" s="299"/>
    </row>
    <row r="19" spans="1:3" s="412" customFormat="1" ht="12" customHeight="1" x14ac:dyDescent="0.25">
      <c r="A19" s="14" t="s">
        <v>104</v>
      </c>
      <c r="B19" s="414" t="s">
        <v>258</v>
      </c>
      <c r="C19" s="298"/>
    </row>
    <row r="20" spans="1:3" s="412" customFormat="1" ht="12" customHeight="1" x14ac:dyDescent="0.25">
      <c r="A20" s="14" t="s">
        <v>105</v>
      </c>
      <c r="B20" s="414" t="s">
        <v>421</v>
      </c>
      <c r="C20" s="298"/>
    </row>
    <row r="21" spans="1:3" s="412" customFormat="1" ht="12" customHeight="1" x14ac:dyDescent="0.25">
      <c r="A21" s="14" t="s">
        <v>106</v>
      </c>
      <c r="B21" s="414" t="s">
        <v>422</v>
      </c>
      <c r="C21" s="298"/>
    </row>
    <row r="22" spans="1:3" s="412" customFormat="1" ht="12" customHeight="1" x14ac:dyDescent="0.25">
      <c r="A22" s="14" t="s">
        <v>107</v>
      </c>
      <c r="B22" s="414" t="s">
        <v>573</v>
      </c>
      <c r="C22" s="298"/>
    </row>
    <row r="23" spans="1:3" s="412" customFormat="1" ht="12" customHeight="1" thickBot="1" x14ac:dyDescent="0.3">
      <c r="A23" s="16" t="s">
        <v>116</v>
      </c>
      <c r="B23" s="293" t="s">
        <v>260</v>
      </c>
      <c r="C23" s="300"/>
    </row>
    <row r="24" spans="1:3" s="412" customFormat="1" ht="12" customHeight="1" thickBot="1" x14ac:dyDescent="0.3">
      <c r="A24" s="20" t="s">
        <v>20</v>
      </c>
      <c r="B24" s="21" t="s">
        <v>261</v>
      </c>
      <c r="C24" s="296">
        <f>+C25+C26+C27+C28+C29</f>
        <v>0</v>
      </c>
    </row>
    <row r="25" spans="1:3" s="412" customFormat="1" ht="12" customHeight="1" x14ac:dyDescent="0.25">
      <c r="A25" s="15" t="s">
        <v>86</v>
      </c>
      <c r="B25" s="413" t="s">
        <v>262</v>
      </c>
      <c r="C25" s="299"/>
    </row>
    <row r="26" spans="1:3" s="412" customFormat="1" ht="12" customHeight="1" x14ac:dyDescent="0.25">
      <c r="A26" s="14" t="s">
        <v>87</v>
      </c>
      <c r="B26" s="414" t="s">
        <v>263</v>
      </c>
      <c r="C26" s="298"/>
    </row>
    <row r="27" spans="1:3" s="412" customFormat="1" ht="12" customHeight="1" x14ac:dyDescent="0.25">
      <c r="A27" s="14" t="s">
        <v>88</v>
      </c>
      <c r="B27" s="414" t="s">
        <v>423</v>
      </c>
      <c r="C27" s="298"/>
    </row>
    <row r="28" spans="1:3" s="412" customFormat="1" ht="12" customHeight="1" x14ac:dyDescent="0.25">
      <c r="A28" s="14" t="s">
        <v>89</v>
      </c>
      <c r="B28" s="414" t="s">
        <v>424</v>
      </c>
      <c r="C28" s="298"/>
    </row>
    <row r="29" spans="1:3" s="412" customFormat="1" ht="12" customHeight="1" x14ac:dyDescent="0.25">
      <c r="A29" s="14" t="s">
        <v>170</v>
      </c>
      <c r="B29" s="414" t="s">
        <v>264</v>
      </c>
      <c r="C29" s="298"/>
    </row>
    <row r="30" spans="1:3" s="555" customFormat="1" ht="12" customHeight="1" thickBot="1" x14ac:dyDescent="0.3">
      <c r="A30" s="567" t="s">
        <v>171</v>
      </c>
      <c r="B30" s="553" t="s">
        <v>568</v>
      </c>
      <c r="C30" s="554"/>
    </row>
    <row r="31" spans="1:3" s="412" customFormat="1" ht="12" customHeight="1" thickBot="1" x14ac:dyDescent="0.3">
      <c r="A31" s="20" t="s">
        <v>172</v>
      </c>
      <c r="B31" s="21" t="s">
        <v>550</v>
      </c>
      <c r="C31" s="302">
        <f>SUM(C32:C38)</f>
        <v>0</v>
      </c>
    </row>
    <row r="32" spans="1:3" s="412" customFormat="1" ht="12" customHeight="1" x14ac:dyDescent="0.25">
      <c r="A32" s="15" t="s">
        <v>267</v>
      </c>
      <c r="B32" s="413" t="s">
        <v>554</v>
      </c>
      <c r="C32" s="299"/>
    </row>
    <row r="33" spans="1:3" s="412" customFormat="1" ht="12" customHeight="1" x14ac:dyDescent="0.25">
      <c r="A33" s="14" t="s">
        <v>268</v>
      </c>
      <c r="B33" s="414" t="s">
        <v>555</v>
      </c>
      <c r="C33" s="298"/>
    </row>
    <row r="34" spans="1:3" s="412" customFormat="1" ht="12" customHeight="1" x14ac:dyDescent="0.25">
      <c r="A34" s="14" t="s">
        <v>269</v>
      </c>
      <c r="B34" s="414" t="s">
        <v>556</v>
      </c>
      <c r="C34" s="298"/>
    </row>
    <row r="35" spans="1:3" s="412" customFormat="1" ht="12" customHeight="1" x14ac:dyDescent="0.25">
      <c r="A35" s="14" t="s">
        <v>270</v>
      </c>
      <c r="B35" s="414" t="s">
        <v>557</v>
      </c>
      <c r="C35" s="298"/>
    </row>
    <row r="36" spans="1:3" s="412" customFormat="1" ht="12" customHeight="1" x14ac:dyDescent="0.25">
      <c r="A36" s="14" t="s">
        <v>551</v>
      </c>
      <c r="B36" s="414" t="s">
        <v>271</v>
      </c>
      <c r="C36" s="298"/>
    </row>
    <row r="37" spans="1:3" s="412" customFormat="1" ht="12" customHeight="1" x14ac:dyDescent="0.25">
      <c r="A37" s="14" t="s">
        <v>552</v>
      </c>
      <c r="B37" s="414" t="s">
        <v>272</v>
      </c>
      <c r="C37" s="298"/>
    </row>
    <row r="38" spans="1:3" s="412" customFormat="1" ht="12" customHeight="1" thickBot="1" x14ac:dyDescent="0.3">
      <c r="A38" s="16" t="s">
        <v>553</v>
      </c>
      <c r="B38" s="508" t="s">
        <v>273</v>
      </c>
      <c r="C38" s="300"/>
    </row>
    <row r="39" spans="1:3" s="412" customFormat="1" ht="12" customHeight="1" thickBot="1" x14ac:dyDescent="0.3">
      <c r="A39" s="20" t="s">
        <v>22</v>
      </c>
      <c r="B39" s="21" t="s">
        <v>433</v>
      </c>
      <c r="C39" s="296">
        <f>SUM(C40:C50)</f>
        <v>0</v>
      </c>
    </row>
    <row r="40" spans="1:3" s="412" customFormat="1" ht="12" customHeight="1" x14ac:dyDescent="0.25">
      <c r="A40" s="15" t="s">
        <v>90</v>
      </c>
      <c r="B40" s="413" t="s">
        <v>276</v>
      </c>
      <c r="C40" s="299"/>
    </row>
    <row r="41" spans="1:3" s="412" customFormat="1" ht="12" customHeight="1" x14ac:dyDescent="0.25">
      <c r="A41" s="14" t="s">
        <v>91</v>
      </c>
      <c r="B41" s="414" t="s">
        <v>277</v>
      </c>
      <c r="C41" s="298"/>
    </row>
    <row r="42" spans="1:3" s="412" customFormat="1" ht="12" customHeight="1" x14ac:dyDescent="0.25">
      <c r="A42" s="14" t="s">
        <v>92</v>
      </c>
      <c r="B42" s="414" t="s">
        <v>278</v>
      </c>
      <c r="C42" s="298"/>
    </row>
    <row r="43" spans="1:3" s="412" customFormat="1" ht="12" customHeight="1" x14ac:dyDescent="0.25">
      <c r="A43" s="14" t="s">
        <v>174</v>
      </c>
      <c r="B43" s="414" t="s">
        <v>279</v>
      </c>
      <c r="C43" s="298"/>
    </row>
    <row r="44" spans="1:3" s="412" customFormat="1" ht="12" customHeight="1" x14ac:dyDescent="0.25">
      <c r="A44" s="14" t="s">
        <v>175</v>
      </c>
      <c r="B44" s="414" t="s">
        <v>280</v>
      </c>
      <c r="C44" s="298"/>
    </row>
    <row r="45" spans="1:3" s="412" customFormat="1" ht="12" customHeight="1" x14ac:dyDescent="0.25">
      <c r="A45" s="14" t="s">
        <v>176</v>
      </c>
      <c r="B45" s="414" t="s">
        <v>281</v>
      </c>
      <c r="C45" s="298"/>
    </row>
    <row r="46" spans="1:3" s="412" customFormat="1" ht="12" customHeight="1" x14ac:dyDescent="0.25">
      <c r="A46" s="14" t="s">
        <v>177</v>
      </c>
      <c r="B46" s="414" t="s">
        <v>282</v>
      </c>
      <c r="C46" s="298"/>
    </row>
    <row r="47" spans="1:3" s="412" customFormat="1" ht="12" customHeight="1" x14ac:dyDescent="0.25">
      <c r="A47" s="14" t="s">
        <v>178</v>
      </c>
      <c r="B47" s="414" t="s">
        <v>558</v>
      </c>
      <c r="C47" s="298"/>
    </row>
    <row r="48" spans="1:3" s="412" customFormat="1" ht="12" customHeight="1" x14ac:dyDescent="0.25">
      <c r="A48" s="14" t="s">
        <v>274</v>
      </c>
      <c r="B48" s="414" t="s">
        <v>284</v>
      </c>
      <c r="C48" s="301"/>
    </row>
    <row r="49" spans="1:3" s="412" customFormat="1" ht="12" customHeight="1" x14ac:dyDescent="0.25">
      <c r="A49" s="16" t="s">
        <v>275</v>
      </c>
      <c r="B49" s="415" t="s">
        <v>435</v>
      </c>
      <c r="C49" s="401"/>
    </row>
    <row r="50" spans="1:3" s="412" customFormat="1" ht="12" customHeight="1" thickBot="1" x14ac:dyDescent="0.3">
      <c r="A50" s="16" t="s">
        <v>434</v>
      </c>
      <c r="B50" s="293" t="s">
        <v>285</v>
      </c>
      <c r="C50" s="401"/>
    </row>
    <row r="51" spans="1:3" s="412" customFormat="1" ht="12" customHeight="1" thickBot="1" x14ac:dyDescent="0.3">
      <c r="A51" s="20" t="s">
        <v>23</v>
      </c>
      <c r="B51" s="21" t="s">
        <v>286</v>
      </c>
      <c r="C51" s="296">
        <f>SUM(C52:C56)</f>
        <v>0</v>
      </c>
    </row>
    <row r="52" spans="1:3" s="412" customFormat="1" ht="12" customHeight="1" x14ac:dyDescent="0.25">
      <c r="A52" s="15" t="s">
        <v>93</v>
      </c>
      <c r="B52" s="413" t="s">
        <v>290</v>
      </c>
      <c r="C52" s="457"/>
    </row>
    <row r="53" spans="1:3" s="412" customFormat="1" ht="12" customHeight="1" x14ac:dyDescent="0.25">
      <c r="A53" s="14" t="s">
        <v>94</v>
      </c>
      <c r="B53" s="414" t="s">
        <v>291</v>
      </c>
      <c r="C53" s="301"/>
    </row>
    <row r="54" spans="1:3" s="412" customFormat="1" ht="12" customHeight="1" x14ac:dyDescent="0.25">
      <c r="A54" s="14" t="s">
        <v>287</v>
      </c>
      <c r="B54" s="414" t="s">
        <v>292</v>
      </c>
      <c r="C54" s="301"/>
    </row>
    <row r="55" spans="1:3" s="412" customFormat="1" ht="12" customHeight="1" x14ac:dyDescent="0.25">
      <c r="A55" s="14" t="s">
        <v>288</v>
      </c>
      <c r="B55" s="414" t="s">
        <v>293</v>
      </c>
      <c r="C55" s="301"/>
    </row>
    <row r="56" spans="1:3" s="412" customFormat="1" ht="12" customHeight="1" thickBot="1" x14ac:dyDescent="0.3">
      <c r="A56" s="16" t="s">
        <v>289</v>
      </c>
      <c r="B56" s="293" t="s">
        <v>294</v>
      </c>
      <c r="C56" s="401"/>
    </row>
    <row r="57" spans="1:3" s="412" customFormat="1" ht="12" customHeight="1" thickBot="1" x14ac:dyDescent="0.3">
      <c r="A57" s="20" t="s">
        <v>179</v>
      </c>
      <c r="B57" s="21" t="s">
        <v>295</v>
      </c>
      <c r="C57" s="296">
        <f>SUM(C58:C60)</f>
        <v>0</v>
      </c>
    </row>
    <row r="58" spans="1:3" s="412" customFormat="1" ht="12" customHeight="1" x14ac:dyDescent="0.25">
      <c r="A58" s="15" t="s">
        <v>95</v>
      </c>
      <c r="B58" s="413" t="s">
        <v>296</v>
      </c>
      <c r="C58" s="299"/>
    </row>
    <row r="59" spans="1:3" s="412" customFormat="1" ht="12" customHeight="1" x14ac:dyDescent="0.25">
      <c r="A59" s="14" t="s">
        <v>96</v>
      </c>
      <c r="B59" s="414" t="s">
        <v>425</v>
      </c>
      <c r="C59" s="298"/>
    </row>
    <row r="60" spans="1:3" s="412" customFormat="1" ht="12" customHeight="1" x14ac:dyDescent="0.25">
      <c r="A60" s="14" t="s">
        <v>299</v>
      </c>
      <c r="B60" s="414" t="s">
        <v>297</v>
      </c>
      <c r="C60" s="298"/>
    </row>
    <row r="61" spans="1:3" s="412" customFormat="1" ht="12" customHeight="1" thickBot="1" x14ac:dyDescent="0.3">
      <c r="A61" s="16" t="s">
        <v>300</v>
      </c>
      <c r="B61" s="293" t="s">
        <v>298</v>
      </c>
      <c r="C61" s="300"/>
    </row>
    <row r="62" spans="1:3" s="412" customFormat="1" ht="12" customHeight="1" thickBot="1" x14ac:dyDescent="0.3">
      <c r="A62" s="20" t="s">
        <v>25</v>
      </c>
      <c r="B62" s="291" t="s">
        <v>301</v>
      </c>
      <c r="C62" s="296">
        <f>SUM(C63:C65)</f>
        <v>0</v>
      </c>
    </row>
    <row r="63" spans="1:3" s="412" customFormat="1" ht="12" customHeight="1" x14ac:dyDescent="0.25">
      <c r="A63" s="15" t="s">
        <v>180</v>
      </c>
      <c r="B63" s="413" t="s">
        <v>303</v>
      </c>
      <c r="C63" s="301"/>
    </row>
    <row r="64" spans="1:3" s="412" customFormat="1" ht="12" customHeight="1" x14ac:dyDescent="0.25">
      <c r="A64" s="14" t="s">
        <v>181</v>
      </c>
      <c r="B64" s="414" t="s">
        <v>426</v>
      </c>
      <c r="C64" s="301"/>
    </row>
    <row r="65" spans="1:3" s="412" customFormat="1" ht="12" customHeight="1" x14ac:dyDescent="0.25">
      <c r="A65" s="14" t="s">
        <v>230</v>
      </c>
      <c r="B65" s="414" t="s">
        <v>304</v>
      </c>
      <c r="C65" s="301"/>
    </row>
    <row r="66" spans="1:3" s="412" customFormat="1" ht="12" customHeight="1" thickBot="1" x14ac:dyDescent="0.3">
      <c r="A66" s="16" t="s">
        <v>302</v>
      </c>
      <c r="B66" s="293" t="s">
        <v>305</v>
      </c>
      <c r="C66" s="301"/>
    </row>
    <row r="67" spans="1:3" s="412" customFormat="1" ht="12" customHeight="1" thickBot="1" x14ac:dyDescent="0.3">
      <c r="A67" s="484" t="s">
        <v>475</v>
      </c>
      <c r="B67" s="21" t="s">
        <v>306</v>
      </c>
      <c r="C67" s="302">
        <f>+C10+C17+C24+C31+C39+C51+C57+C62</f>
        <v>0</v>
      </c>
    </row>
    <row r="68" spans="1:3" s="412" customFormat="1" ht="12" customHeight="1" thickBot="1" x14ac:dyDescent="0.3">
      <c r="A68" s="460" t="s">
        <v>307</v>
      </c>
      <c r="B68" s="291" t="s">
        <v>308</v>
      </c>
      <c r="C68" s="296">
        <f>SUM(C69:C71)</f>
        <v>0</v>
      </c>
    </row>
    <row r="69" spans="1:3" s="412" customFormat="1" ht="12" customHeight="1" x14ac:dyDescent="0.25">
      <c r="A69" s="15" t="s">
        <v>336</v>
      </c>
      <c r="B69" s="413" t="s">
        <v>309</v>
      </c>
      <c r="C69" s="301"/>
    </row>
    <row r="70" spans="1:3" s="412" customFormat="1" ht="12" customHeight="1" x14ac:dyDescent="0.25">
      <c r="A70" s="14" t="s">
        <v>345</v>
      </c>
      <c r="B70" s="414" t="s">
        <v>310</v>
      </c>
      <c r="C70" s="301"/>
    </row>
    <row r="71" spans="1:3" s="412" customFormat="1" ht="12" customHeight="1" thickBot="1" x14ac:dyDescent="0.3">
      <c r="A71" s="16" t="s">
        <v>346</v>
      </c>
      <c r="B71" s="478" t="s">
        <v>569</v>
      </c>
      <c r="C71" s="301"/>
    </row>
    <row r="72" spans="1:3" s="412" customFormat="1" ht="12" customHeight="1" thickBot="1" x14ac:dyDescent="0.3">
      <c r="A72" s="460" t="s">
        <v>312</v>
      </c>
      <c r="B72" s="291" t="s">
        <v>313</v>
      </c>
      <c r="C72" s="296">
        <f>SUM(C73:C76)</f>
        <v>0</v>
      </c>
    </row>
    <row r="73" spans="1:3" s="412" customFormat="1" ht="12" customHeight="1" x14ac:dyDescent="0.25">
      <c r="A73" s="15" t="s">
        <v>148</v>
      </c>
      <c r="B73" s="413" t="s">
        <v>314</v>
      </c>
      <c r="C73" s="301"/>
    </row>
    <row r="74" spans="1:3" s="412" customFormat="1" ht="12" customHeight="1" x14ac:dyDescent="0.25">
      <c r="A74" s="14" t="s">
        <v>149</v>
      </c>
      <c r="B74" s="414" t="s">
        <v>570</v>
      </c>
      <c r="C74" s="301"/>
    </row>
    <row r="75" spans="1:3" s="412" customFormat="1" ht="12" customHeight="1" x14ac:dyDescent="0.25">
      <c r="A75" s="16" t="s">
        <v>337</v>
      </c>
      <c r="B75" s="415" t="s">
        <v>315</v>
      </c>
      <c r="C75" s="401"/>
    </row>
    <row r="76" spans="1:3" s="412" customFormat="1" ht="12" customHeight="1" thickBot="1" x14ac:dyDescent="0.3">
      <c r="A76" s="18" t="s">
        <v>338</v>
      </c>
      <c r="B76" s="568" t="s">
        <v>571</v>
      </c>
      <c r="C76" s="569"/>
    </row>
    <row r="77" spans="1:3" s="412" customFormat="1" ht="12" customHeight="1" thickBot="1" x14ac:dyDescent="0.3">
      <c r="A77" s="460" t="s">
        <v>316</v>
      </c>
      <c r="B77" s="291" t="s">
        <v>317</v>
      </c>
      <c r="C77" s="296">
        <f>SUM(C78:C79)</f>
        <v>0</v>
      </c>
    </row>
    <row r="78" spans="1:3" s="412" customFormat="1" ht="12" customHeight="1" x14ac:dyDescent="0.25">
      <c r="A78" s="17" t="s">
        <v>339</v>
      </c>
      <c r="B78" s="1333" t="s">
        <v>318</v>
      </c>
      <c r="C78" s="1334"/>
    </row>
    <row r="79" spans="1:3" s="412" customFormat="1" ht="12" customHeight="1" thickBot="1" x14ac:dyDescent="0.3">
      <c r="A79" s="18" t="s">
        <v>340</v>
      </c>
      <c r="B79" s="568" t="s">
        <v>319</v>
      </c>
      <c r="C79" s="569"/>
    </row>
    <row r="80" spans="1:3" s="412" customFormat="1" ht="12" customHeight="1" thickBot="1" x14ac:dyDescent="0.3">
      <c r="A80" s="460" t="s">
        <v>320</v>
      </c>
      <c r="B80" s="291" t="s">
        <v>321</v>
      </c>
      <c r="C80" s="296">
        <f>SUM(C81:C83)</f>
        <v>0</v>
      </c>
    </row>
    <row r="81" spans="1:3" s="412" customFormat="1" ht="12" customHeight="1" x14ac:dyDescent="0.25">
      <c r="A81" s="15" t="s">
        <v>341</v>
      </c>
      <c r="B81" s="413" t="s">
        <v>322</v>
      </c>
      <c r="C81" s="301"/>
    </row>
    <row r="82" spans="1:3" s="412" customFormat="1" ht="12" customHeight="1" x14ac:dyDescent="0.25">
      <c r="A82" s="14" t="s">
        <v>342</v>
      </c>
      <c r="B82" s="414" t="s">
        <v>323</v>
      </c>
      <c r="C82" s="301"/>
    </row>
    <row r="83" spans="1:3" s="412" customFormat="1" ht="12" customHeight="1" thickBot="1" x14ac:dyDescent="0.3">
      <c r="A83" s="18" t="s">
        <v>343</v>
      </c>
      <c r="B83" s="568" t="s">
        <v>572</v>
      </c>
      <c r="C83" s="569"/>
    </row>
    <row r="84" spans="1:3" s="412" customFormat="1" ht="12" customHeight="1" thickBot="1" x14ac:dyDescent="0.3">
      <c r="A84" s="460" t="s">
        <v>324</v>
      </c>
      <c r="B84" s="291" t="s">
        <v>344</v>
      </c>
      <c r="C84" s="296">
        <f>SUM(C85:C88)</f>
        <v>0</v>
      </c>
    </row>
    <row r="85" spans="1:3" s="412" customFormat="1" ht="12" customHeight="1" x14ac:dyDescent="0.25">
      <c r="A85" s="417" t="s">
        <v>325</v>
      </c>
      <c r="B85" s="413" t="s">
        <v>326</v>
      </c>
      <c r="C85" s="301"/>
    </row>
    <row r="86" spans="1:3" s="412" customFormat="1" ht="12" customHeight="1" x14ac:dyDescent="0.25">
      <c r="A86" s="418" t="s">
        <v>327</v>
      </c>
      <c r="B86" s="414" t="s">
        <v>328</v>
      </c>
      <c r="C86" s="301"/>
    </row>
    <row r="87" spans="1:3" s="412" customFormat="1" ht="12" customHeight="1" x14ac:dyDescent="0.25">
      <c r="A87" s="418" t="s">
        <v>329</v>
      </c>
      <c r="B87" s="414" t="s">
        <v>330</v>
      </c>
      <c r="C87" s="301"/>
    </row>
    <row r="88" spans="1:3" s="412" customFormat="1" ht="12" customHeight="1" thickBot="1" x14ac:dyDescent="0.3">
      <c r="A88" s="419" t="s">
        <v>331</v>
      </c>
      <c r="B88" s="293" t="s">
        <v>332</v>
      </c>
      <c r="C88" s="301"/>
    </row>
    <row r="89" spans="1:3" s="412" customFormat="1" ht="12" customHeight="1" thickBot="1" x14ac:dyDescent="0.3">
      <c r="A89" s="460" t="s">
        <v>333</v>
      </c>
      <c r="B89" s="291" t="s">
        <v>474</v>
      </c>
      <c r="C89" s="458"/>
    </row>
    <row r="90" spans="1:3" s="412" customFormat="1" ht="13.5" customHeight="1" thickBot="1" x14ac:dyDescent="0.3">
      <c r="A90" s="460" t="s">
        <v>335</v>
      </c>
      <c r="B90" s="291" t="s">
        <v>334</v>
      </c>
      <c r="C90" s="458"/>
    </row>
    <row r="91" spans="1:3" s="412" customFormat="1" ht="15.75" customHeight="1" thickBot="1" x14ac:dyDescent="0.3">
      <c r="A91" s="460" t="s">
        <v>347</v>
      </c>
      <c r="B91" s="420" t="s">
        <v>477</v>
      </c>
      <c r="C91" s="302">
        <f>+C68+C72+C77+C80+C84+C90+C89</f>
        <v>0</v>
      </c>
    </row>
    <row r="92" spans="1:3" s="412" customFormat="1" ht="16.5" customHeight="1" thickBot="1" x14ac:dyDescent="0.3">
      <c r="A92" s="461" t="s">
        <v>476</v>
      </c>
      <c r="B92" s="421" t="s">
        <v>478</v>
      </c>
      <c r="C92" s="302">
        <f>+C67+C91</f>
        <v>0</v>
      </c>
    </row>
    <row r="93" spans="1:3" s="412" customFormat="1" ht="11.1" customHeight="1" x14ac:dyDescent="0.25">
      <c r="A93" s="5"/>
      <c r="B93" s="6"/>
      <c r="C93" s="303"/>
    </row>
    <row r="94" spans="1:3" ht="16.5" customHeight="1" x14ac:dyDescent="0.3">
      <c r="A94" s="1545" t="s">
        <v>47</v>
      </c>
      <c r="B94" s="1545"/>
      <c r="C94" s="1545"/>
    </row>
    <row r="95" spans="1:3" s="422" customFormat="1" ht="16.5" customHeight="1" thickBot="1" x14ac:dyDescent="0.35">
      <c r="A95" s="1550" t="s">
        <v>152</v>
      </c>
      <c r="B95" s="1550"/>
      <c r="C95" s="576" t="str">
        <f>C7</f>
        <v>Forintban!</v>
      </c>
    </row>
    <row r="96" spans="1:3" ht="38.1" customHeight="1" thickBot="1" x14ac:dyDescent="0.35">
      <c r="A96" s="561" t="s">
        <v>68</v>
      </c>
      <c r="B96" s="562" t="s">
        <v>48</v>
      </c>
      <c r="C96" s="563" t="str">
        <f>+C8</f>
        <v>2019. évi előirányzat</v>
      </c>
    </row>
    <row r="97" spans="1:3" s="411" customFormat="1" ht="12" customHeight="1" thickBot="1" x14ac:dyDescent="0.25">
      <c r="A97" s="561"/>
      <c r="B97" s="562" t="s">
        <v>492</v>
      </c>
      <c r="C97" s="563" t="s">
        <v>493</v>
      </c>
    </row>
    <row r="98" spans="1:3" ht="12" customHeight="1" thickBot="1" x14ac:dyDescent="0.35">
      <c r="A98" s="22" t="s">
        <v>18</v>
      </c>
      <c r="B98" s="28" t="s">
        <v>436</v>
      </c>
      <c r="C98" s="295">
        <f>C99+C100+C101+C102+C103+C116</f>
        <v>0</v>
      </c>
    </row>
    <row r="99" spans="1:3" ht="12" customHeight="1" x14ac:dyDescent="0.3">
      <c r="A99" s="17" t="s">
        <v>97</v>
      </c>
      <c r="B99" s="10" t="s">
        <v>49</v>
      </c>
      <c r="C99" s="297"/>
    </row>
    <row r="100" spans="1:3" ht="12" customHeight="1" x14ac:dyDescent="0.3">
      <c r="A100" s="14" t="s">
        <v>98</v>
      </c>
      <c r="B100" s="8" t="s">
        <v>182</v>
      </c>
      <c r="C100" s="298"/>
    </row>
    <row r="101" spans="1:3" ht="12" customHeight="1" x14ac:dyDescent="0.3">
      <c r="A101" s="14" t="s">
        <v>99</v>
      </c>
      <c r="B101" s="8" t="s">
        <v>139</v>
      </c>
      <c r="C101" s="300"/>
    </row>
    <row r="102" spans="1:3" ht="12" customHeight="1" x14ac:dyDescent="0.3">
      <c r="A102" s="14" t="s">
        <v>100</v>
      </c>
      <c r="B102" s="11" t="s">
        <v>183</v>
      </c>
      <c r="C102" s="300"/>
    </row>
    <row r="103" spans="1:3" ht="12" customHeight="1" x14ac:dyDescent="0.3">
      <c r="A103" s="14" t="s">
        <v>111</v>
      </c>
      <c r="B103" s="19" t="s">
        <v>184</v>
      </c>
      <c r="C103" s="300"/>
    </row>
    <row r="104" spans="1:3" ht="12" customHeight="1" x14ac:dyDescent="0.3">
      <c r="A104" s="14" t="s">
        <v>101</v>
      </c>
      <c r="B104" s="8" t="s">
        <v>441</v>
      </c>
      <c r="C104" s="300"/>
    </row>
    <row r="105" spans="1:3" ht="12" customHeight="1" x14ac:dyDescent="0.3">
      <c r="A105" s="14" t="s">
        <v>102</v>
      </c>
      <c r="B105" s="142" t="s">
        <v>440</v>
      </c>
      <c r="C105" s="300"/>
    </row>
    <row r="106" spans="1:3" ht="12" customHeight="1" x14ac:dyDescent="0.3">
      <c r="A106" s="14" t="s">
        <v>112</v>
      </c>
      <c r="B106" s="142" t="s">
        <v>439</v>
      </c>
      <c r="C106" s="300"/>
    </row>
    <row r="107" spans="1:3" ht="12" customHeight="1" x14ac:dyDescent="0.3">
      <c r="A107" s="14" t="s">
        <v>113</v>
      </c>
      <c r="B107" s="140" t="s">
        <v>350</v>
      </c>
      <c r="C107" s="300"/>
    </row>
    <row r="108" spans="1:3" ht="12" customHeight="1" x14ac:dyDescent="0.3">
      <c r="A108" s="14" t="s">
        <v>114</v>
      </c>
      <c r="B108" s="141" t="s">
        <v>351</v>
      </c>
      <c r="C108" s="300"/>
    </row>
    <row r="109" spans="1:3" ht="12" customHeight="1" x14ac:dyDescent="0.3">
      <c r="A109" s="14" t="s">
        <v>115</v>
      </c>
      <c r="B109" s="141" t="s">
        <v>352</v>
      </c>
      <c r="C109" s="300"/>
    </row>
    <row r="110" spans="1:3" ht="12" customHeight="1" x14ac:dyDescent="0.3">
      <c r="A110" s="14" t="s">
        <v>117</v>
      </c>
      <c r="B110" s="140" t="s">
        <v>353</v>
      </c>
      <c r="C110" s="300"/>
    </row>
    <row r="111" spans="1:3" ht="12" customHeight="1" x14ac:dyDescent="0.3">
      <c r="A111" s="14" t="s">
        <v>185</v>
      </c>
      <c r="B111" s="140" t="s">
        <v>354</v>
      </c>
      <c r="C111" s="300"/>
    </row>
    <row r="112" spans="1:3" ht="12" customHeight="1" x14ac:dyDescent="0.3">
      <c r="A112" s="14" t="s">
        <v>348</v>
      </c>
      <c r="B112" s="141" t="s">
        <v>355</v>
      </c>
      <c r="C112" s="300"/>
    </row>
    <row r="113" spans="1:3" ht="12" customHeight="1" x14ac:dyDescent="0.3">
      <c r="A113" s="13" t="s">
        <v>349</v>
      </c>
      <c r="B113" s="142" t="s">
        <v>356</v>
      </c>
      <c r="C113" s="300"/>
    </row>
    <row r="114" spans="1:3" ht="12" customHeight="1" x14ac:dyDescent="0.3">
      <c r="A114" s="14" t="s">
        <v>437</v>
      </c>
      <c r="B114" s="142" t="s">
        <v>357</v>
      </c>
      <c r="C114" s="300"/>
    </row>
    <row r="115" spans="1:3" ht="12" customHeight="1" x14ac:dyDescent="0.3">
      <c r="A115" s="16" t="s">
        <v>438</v>
      </c>
      <c r="B115" s="142" t="s">
        <v>358</v>
      </c>
      <c r="C115" s="300"/>
    </row>
    <row r="116" spans="1:3" ht="12" customHeight="1" x14ac:dyDescent="0.3">
      <c r="A116" s="14" t="s">
        <v>442</v>
      </c>
      <c r="B116" s="11" t="s">
        <v>50</v>
      </c>
      <c r="C116" s="298"/>
    </row>
    <row r="117" spans="1:3" ht="12" customHeight="1" x14ac:dyDescent="0.3">
      <c r="A117" s="14" t="s">
        <v>443</v>
      </c>
      <c r="B117" s="8" t="s">
        <v>445</v>
      </c>
      <c r="C117" s="298"/>
    </row>
    <row r="118" spans="1:3" ht="12" customHeight="1" thickBot="1" x14ac:dyDescent="0.35">
      <c r="A118" s="18" t="s">
        <v>444</v>
      </c>
      <c r="B118" s="482" t="s">
        <v>446</v>
      </c>
      <c r="C118" s="304"/>
    </row>
    <row r="119" spans="1:3" ht="12" customHeight="1" thickBot="1" x14ac:dyDescent="0.35">
      <c r="A119" s="479" t="s">
        <v>19</v>
      </c>
      <c r="B119" s="480" t="s">
        <v>359</v>
      </c>
      <c r="C119" s="481">
        <f>+C120+C122+C124</f>
        <v>0</v>
      </c>
    </row>
    <row r="120" spans="1:3" ht="12" customHeight="1" x14ac:dyDescent="0.3">
      <c r="A120" s="15" t="s">
        <v>103</v>
      </c>
      <c r="B120" s="8" t="s">
        <v>229</v>
      </c>
      <c r="C120" s="299"/>
    </row>
    <row r="121" spans="1:3" ht="12" customHeight="1" x14ac:dyDescent="0.3">
      <c r="A121" s="15" t="s">
        <v>104</v>
      </c>
      <c r="B121" s="12" t="s">
        <v>363</v>
      </c>
      <c r="C121" s="299"/>
    </row>
    <row r="122" spans="1:3" ht="12" customHeight="1" x14ac:dyDescent="0.3">
      <c r="A122" s="15" t="s">
        <v>105</v>
      </c>
      <c r="B122" s="12" t="s">
        <v>186</v>
      </c>
      <c r="C122" s="298"/>
    </row>
    <row r="123" spans="1:3" ht="12" customHeight="1" x14ac:dyDescent="0.3">
      <c r="A123" s="15" t="s">
        <v>106</v>
      </c>
      <c r="B123" s="12" t="s">
        <v>364</v>
      </c>
      <c r="C123" s="264"/>
    </row>
    <row r="124" spans="1:3" ht="12" customHeight="1" x14ac:dyDescent="0.3">
      <c r="A124" s="15" t="s">
        <v>107</v>
      </c>
      <c r="B124" s="293" t="s">
        <v>574</v>
      </c>
      <c r="C124" s="264"/>
    </row>
    <row r="125" spans="1:3" ht="12" customHeight="1" x14ac:dyDescent="0.3">
      <c r="A125" s="15" t="s">
        <v>116</v>
      </c>
      <c r="B125" s="292" t="s">
        <v>427</v>
      </c>
      <c r="C125" s="264"/>
    </row>
    <row r="126" spans="1:3" ht="12" customHeight="1" x14ac:dyDescent="0.3">
      <c r="A126" s="15" t="s">
        <v>118</v>
      </c>
      <c r="B126" s="409" t="s">
        <v>369</v>
      </c>
      <c r="C126" s="264"/>
    </row>
    <row r="127" spans="1:3" x14ac:dyDescent="0.3">
      <c r="A127" s="15" t="s">
        <v>187</v>
      </c>
      <c r="B127" s="141" t="s">
        <v>352</v>
      </c>
      <c r="C127" s="264"/>
    </row>
    <row r="128" spans="1:3" ht="12" customHeight="1" x14ac:dyDescent="0.3">
      <c r="A128" s="15" t="s">
        <v>188</v>
      </c>
      <c r="B128" s="141" t="s">
        <v>368</v>
      </c>
      <c r="C128" s="264"/>
    </row>
    <row r="129" spans="1:3" ht="12" customHeight="1" x14ac:dyDescent="0.3">
      <c r="A129" s="15" t="s">
        <v>189</v>
      </c>
      <c r="B129" s="141" t="s">
        <v>367</v>
      </c>
      <c r="C129" s="264"/>
    </row>
    <row r="130" spans="1:3" ht="12" customHeight="1" x14ac:dyDescent="0.3">
      <c r="A130" s="15" t="s">
        <v>360</v>
      </c>
      <c r="B130" s="141" t="s">
        <v>355</v>
      </c>
      <c r="C130" s="264"/>
    </row>
    <row r="131" spans="1:3" ht="12" customHeight="1" x14ac:dyDescent="0.3">
      <c r="A131" s="15" t="s">
        <v>361</v>
      </c>
      <c r="B131" s="141" t="s">
        <v>366</v>
      </c>
      <c r="C131" s="264"/>
    </row>
    <row r="132" spans="1:3" ht="16.2" thickBot="1" x14ac:dyDescent="0.35">
      <c r="A132" s="13" t="s">
        <v>362</v>
      </c>
      <c r="B132" s="141" t="s">
        <v>365</v>
      </c>
      <c r="C132" s="266"/>
    </row>
    <row r="133" spans="1:3" ht="12" customHeight="1" thickBot="1" x14ac:dyDescent="0.35">
      <c r="A133" s="20" t="s">
        <v>20</v>
      </c>
      <c r="B133" s="123" t="s">
        <v>447</v>
      </c>
      <c r="C133" s="296">
        <f>+C98+C119</f>
        <v>0</v>
      </c>
    </row>
    <row r="134" spans="1:3" ht="12" customHeight="1" thickBot="1" x14ac:dyDescent="0.35">
      <c r="A134" s="20" t="s">
        <v>21</v>
      </c>
      <c r="B134" s="123" t="s">
        <v>448</v>
      </c>
      <c r="C134" s="296">
        <f>+C135+C136+C137</f>
        <v>0</v>
      </c>
    </row>
    <row r="135" spans="1:3" ht="12" customHeight="1" x14ac:dyDescent="0.3">
      <c r="A135" s="15" t="s">
        <v>267</v>
      </c>
      <c r="B135" s="12" t="s">
        <v>455</v>
      </c>
      <c r="C135" s="264"/>
    </row>
    <row r="136" spans="1:3" ht="12" customHeight="1" x14ac:dyDescent="0.3">
      <c r="A136" s="15" t="s">
        <v>268</v>
      </c>
      <c r="B136" s="12" t="s">
        <v>456</v>
      </c>
      <c r="C136" s="264"/>
    </row>
    <row r="137" spans="1:3" ht="12" customHeight="1" thickBot="1" x14ac:dyDescent="0.35">
      <c r="A137" s="13" t="s">
        <v>269</v>
      </c>
      <c r="B137" s="12" t="s">
        <v>457</v>
      </c>
      <c r="C137" s="264"/>
    </row>
    <row r="138" spans="1:3" ht="12" customHeight="1" thickBot="1" x14ac:dyDescent="0.35">
      <c r="A138" s="20" t="s">
        <v>22</v>
      </c>
      <c r="B138" s="123" t="s">
        <v>449</v>
      </c>
      <c r="C138" s="296">
        <f>SUM(C139:C144)</f>
        <v>0</v>
      </c>
    </row>
    <row r="139" spans="1:3" ht="12" customHeight="1" x14ac:dyDescent="0.3">
      <c r="A139" s="15" t="s">
        <v>90</v>
      </c>
      <c r="B139" s="9" t="s">
        <v>458</v>
      </c>
      <c r="C139" s="264"/>
    </row>
    <row r="140" spans="1:3" ht="12" customHeight="1" x14ac:dyDescent="0.3">
      <c r="A140" s="15" t="s">
        <v>91</v>
      </c>
      <c r="B140" s="9" t="s">
        <v>450</v>
      </c>
      <c r="C140" s="264"/>
    </row>
    <row r="141" spans="1:3" ht="12" customHeight="1" x14ac:dyDescent="0.3">
      <c r="A141" s="15" t="s">
        <v>92</v>
      </c>
      <c r="B141" s="9" t="s">
        <v>451</v>
      </c>
      <c r="C141" s="264"/>
    </row>
    <row r="142" spans="1:3" ht="12" customHeight="1" x14ac:dyDescent="0.3">
      <c r="A142" s="15" t="s">
        <v>174</v>
      </c>
      <c r="B142" s="9" t="s">
        <v>452</v>
      </c>
      <c r="C142" s="264"/>
    </row>
    <row r="143" spans="1:3" ht="12" customHeight="1" x14ac:dyDescent="0.3">
      <c r="A143" s="13" t="s">
        <v>175</v>
      </c>
      <c r="B143" s="7" t="s">
        <v>453</v>
      </c>
      <c r="C143" s="266"/>
    </row>
    <row r="144" spans="1:3" ht="12" customHeight="1" thickBot="1" x14ac:dyDescent="0.35">
      <c r="A144" s="18" t="s">
        <v>176</v>
      </c>
      <c r="B144" s="836" t="s">
        <v>454</v>
      </c>
      <c r="C144" s="489"/>
    </row>
    <row r="145" spans="1:9" ht="12" customHeight="1" thickBot="1" x14ac:dyDescent="0.35">
      <c r="A145" s="20" t="s">
        <v>23</v>
      </c>
      <c r="B145" s="123" t="s">
        <v>462</v>
      </c>
      <c r="C145" s="302">
        <f>+C146+C147+C148+C149</f>
        <v>0</v>
      </c>
    </row>
    <row r="146" spans="1:9" ht="12" customHeight="1" x14ac:dyDescent="0.3">
      <c r="A146" s="15" t="s">
        <v>93</v>
      </c>
      <c r="B146" s="9" t="s">
        <v>370</v>
      </c>
      <c r="C146" s="264"/>
    </row>
    <row r="147" spans="1:9" ht="12" customHeight="1" x14ac:dyDescent="0.3">
      <c r="A147" s="15" t="s">
        <v>94</v>
      </c>
      <c r="B147" s="9" t="s">
        <v>371</v>
      </c>
      <c r="C147" s="264"/>
    </row>
    <row r="148" spans="1:9" ht="12" customHeight="1" x14ac:dyDescent="0.3">
      <c r="A148" s="13" t="s">
        <v>287</v>
      </c>
      <c r="B148" s="7" t="s">
        <v>463</v>
      </c>
      <c r="C148" s="266"/>
    </row>
    <row r="149" spans="1:9" ht="12" customHeight="1" thickBot="1" x14ac:dyDescent="0.35">
      <c r="A149" s="18" t="s">
        <v>288</v>
      </c>
      <c r="B149" s="836" t="s">
        <v>389</v>
      </c>
      <c r="C149" s="489"/>
    </row>
    <row r="150" spans="1:9" ht="12" customHeight="1" thickBot="1" x14ac:dyDescent="0.35">
      <c r="A150" s="20" t="s">
        <v>24</v>
      </c>
      <c r="B150" s="123" t="s">
        <v>464</v>
      </c>
      <c r="C150" s="305">
        <f>SUM(C151:C155)</f>
        <v>0</v>
      </c>
    </row>
    <row r="151" spans="1:9" ht="12" customHeight="1" x14ac:dyDescent="0.3">
      <c r="A151" s="15" t="s">
        <v>95</v>
      </c>
      <c r="B151" s="9" t="s">
        <v>459</v>
      </c>
      <c r="C151" s="264"/>
    </row>
    <row r="152" spans="1:9" ht="12" customHeight="1" x14ac:dyDescent="0.3">
      <c r="A152" s="15" t="s">
        <v>96</v>
      </c>
      <c r="B152" s="9" t="s">
        <v>466</v>
      </c>
      <c r="C152" s="264"/>
    </row>
    <row r="153" spans="1:9" ht="12" customHeight="1" x14ac:dyDescent="0.3">
      <c r="A153" s="15" t="s">
        <v>299</v>
      </c>
      <c r="B153" s="9" t="s">
        <v>461</v>
      </c>
      <c r="C153" s="264"/>
    </row>
    <row r="154" spans="1:9" ht="12" customHeight="1" x14ac:dyDescent="0.3">
      <c r="A154" s="15" t="s">
        <v>300</v>
      </c>
      <c r="B154" s="9" t="s">
        <v>517</v>
      </c>
      <c r="C154" s="264"/>
    </row>
    <row r="155" spans="1:9" ht="12" customHeight="1" thickBot="1" x14ac:dyDescent="0.35">
      <c r="A155" s="15" t="s">
        <v>465</v>
      </c>
      <c r="B155" s="9" t="s">
        <v>468</v>
      </c>
      <c r="C155" s="264"/>
    </row>
    <row r="156" spans="1:9" ht="12" customHeight="1" thickBot="1" x14ac:dyDescent="0.35">
      <c r="A156" s="20" t="s">
        <v>25</v>
      </c>
      <c r="B156" s="123" t="s">
        <v>469</v>
      </c>
      <c r="C156" s="483"/>
    </row>
    <row r="157" spans="1:9" ht="12" customHeight="1" thickBot="1" x14ac:dyDescent="0.35">
      <c r="A157" s="20" t="s">
        <v>26</v>
      </c>
      <c r="B157" s="123" t="s">
        <v>470</v>
      </c>
      <c r="C157" s="483"/>
    </row>
    <row r="158" spans="1:9" ht="15.15" customHeight="1" thickBot="1" x14ac:dyDescent="0.35">
      <c r="A158" s="20" t="s">
        <v>27</v>
      </c>
      <c r="B158" s="123" t="s">
        <v>472</v>
      </c>
      <c r="C158" s="570">
        <f>+C134+C138+C145+C150+C156+C157</f>
        <v>0</v>
      </c>
      <c r="F158" s="424"/>
      <c r="G158" s="425"/>
      <c r="H158" s="425"/>
      <c r="I158" s="425"/>
    </row>
    <row r="159" spans="1:9" s="412" customFormat="1" ht="17.25" customHeight="1" thickBot="1" x14ac:dyDescent="0.3">
      <c r="A159" s="294" t="s">
        <v>28</v>
      </c>
      <c r="B159" s="571" t="s">
        <v>471</v>
      </c>
      <c r="C159" s="570">
        <f>+C133+C158</f>
        <v>0</v>
      </c>
    </row>
    <row r="160" spans="1:9" ht="15.9" customHeight="1" x14ac:dyDescent="0.3">
      <c r="A160" s="572"/>
      <c r="B160" s="572"/>
      <c r="C160" s="635">
        <f>C92-C159</f>
        <v>0</v>
      </c>
    </row>
    <row r="161" spans="1:4" x14ac:dyDescent="0.3">
      <c r="A161" s="1551" t="s">
        <v>372</v>
      </c>
      <c r="B161" s="1551"/>
      <c r="C161" s="1551"/>
    </row>
    <row r="162" spans="1:4" ht="15.15" customHeight="1" thickBot="1" x14ac:dyDescent="0.35">
      <c r="A162" s="1544" t="s">
        <v>153</v>
      </c>
      <c r="B162" s="1544"/>
      <c r="C162" s="577" t="str">
        <f>C95</f>
        <v>Forintban!</v>
      </c>
    </row>
    <row r="163" spans="1:4" ht="13.5" customHeight="1" thickBot="1" x14ac:dyDescent="0.35">
      <c r="A163" s="20">
        <v>1</v>
      </c>
      <c r="B163" s="27" t="s">
        <v>473</v>
      </c>
      <c r="C163" s="296">
        <f>+C67-C133</f>
        <v>0</v>
      </c>
      <c r="D163" s="426"/>
    </row>
    <row r="164" spans="1:4" ht="27.75" customHeight="1" thickBot="1" x14ac:dyDescent="0.35">
      <c r="A164" s="20" t="s">
        <v>19</v>
      </c>
      <c r="B164" s="27" t="s">
        <v>479</v>
      </c>
      <c r="C164" s="296">
        <f>C91-C158</f>
        <v>0</v>
      </c>
    </row>
  </sheetData>
  <sheetProtection sheet="1"/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63" fitToHeight="2" orientation="portrait" r:id="rId1"/>
  <headerFooter alignWithMargins="0"/>
  <rowBreaks count="1" manualBreakCount="1">
    <brk id="92" max="2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sheetPr>
    <tabColor theme="7"/>
  </sheetPr>
  <dimension ref="A1:J35"/>
  <sheetViews>
    <sheetView view="pageBreakPreview" zoomScale="75" zoomScaleNormal="100" zoomScaleSheetLayoutView="75" workbookViewId="0">
      <selection activeCell="B12" sqref="B12"/>
    </sheetView>
  </sheetViews>
  <sheetFormatPr defaultColWidth="9.33203125" defaultRowHeight="13.2" x14ac:dyDescent="0.25"/>
  <cols>
    <col min="1" max="1" width="6.77734375" style="53" customWidth="1"/>
    <col min="2" max="2" width="48" style="184" customWidth="1"/>
    <col min="3" max="5" width="15.44140625" style="53" customWidth="1"/>
    <col min="6" max="6" width="55.109375" style="53" customWidth="1"/>
    <col min="7" max="9" width="15.44140625" style="53" customWidth="1"/>
    <col min="10" max="10" width="4.77734375" style="53" customWidth="1"/>
    <col min="11" max="16384" width="9.33203125" style="53"/>
  </cols>
  <sheetData>
    <row r="1" spans="1:10" ht="39.75" customHeight="1" x14ac:dyDescent="0.25">
      <c r="A1" s="1733" t="s">
        <v>744</v>
      </c>
      <c r="B1" s="1734"/>
      <c r="C1" s="1734"/>
      <c r="D1" s="1734"/>
      <c r="E1" s="1734"/>
      <c r="F1" s="1734"/>
      <c r="G1" s="1734"/>
      <c r="H1" s="1734"/>
      <c r="I1" s="1734"/>
      <c r="J1" s="1556" t="str">
        <f>CONCATENATE("2.1. melléklet ",E_ALAPADATOK!A7," ",E_ALAPADATOK!B7," ",E_ALAPADATOK!C7," ",E_ALAPADATOK!D7," ",E_ALAPADATOK!E7," ",E_ALAPADATOK!F7," ",E_ALAPADATOK!G7," ",E_ALAPADATOK!H7)</f>
        <v>2.1. melléklet a Hercegkút Község Önkormányzat Polgármesterének 5 / 2019 ( VI.17. ) önkormányzati rendelete</v>
      </c>
    </row>
    <row r="2" spans="1:10" ht="14.4" thickBot="1" x14ac:dyDescent="0.3">
      <c r="G2" s="720"/>
      <c r="H2" s="720"/>
      <c r="I2" s="720" t="str">
        <f>CONCATENATE('E_1.1.sz.mell.'!K7)</f>
        <v>Forintban!</v>
      </c>
      <c r="J2" s="1556"/>
    </row>
    <row r="3" spans="1:10" ht="18" customHeight="1" thickBot="1" x14ac:dyDescent="0.3">
      <c r="A3" s="1554" t="s">
        <v>68</v>
      </c>
      <c r="B3" s="320" t="s">
        <v>55</v>
      </c>
      <c r="C3" s="321"/>
      <c r="D3" s="721"/>
      <c r="E3" s="721"/>
      <c r="F3" s="320" t="s">
        <v>56</v>
      </c>
      <c r="G3" s="322"/>
      <c r="H3" s="722"/>
      <c r="I3" s="723"/>
      <c r="J3" s="1556"/>
    </row>
    <row r="4" spans="1:10" s="323" customFormat="1" ht="42.75" customHeight="1" thickBot="1" x14ac:dyDescent="0.3">
      <c r="A4" s="1555"/>
      <c r="B4" s="185" t="s">
        <v>60</v>
      </c>
      <c r="C4" s="724" t="str">
        <f>'RM_2.1.sz.mell.'!C4</f>
        <v>2019. évi eredeti előirányzat</v>
      </c>
      <c r="D4" s="724" t="str">
        <f>'RM_2.1.sz.mell.'!D4</f>
        <v>Halmozott módosítás 2019. …….-ig</v>
      </c>
      <c r="E4" s="724" t="str">
        <f>'RM_2.1.sz.mell.'!E4</f>
        <v>2019. …….. Módisítás után</v>
      </c>
      <c r="F4" s="726" t="s">
        <v>60</v>
      </c>
      <c r="G4" s="724" t="str">
        <f>'RM_2.1.sz.mell.'!G4</f>
        <v>2019. évi eredeti előirányzat</v>
      </c>
      <c r="H4" s="724" t="str">
        <f>'RM_2.1.sz.mell.'!H4</f>
        <v>Halmozott módosítás 2019. …….-ig</v>
      </c>
      <c r="I4" s="1402" t="str">
        <f>'RM_2.1.sz.mell.'!I4</f>
        <v>2019. …….. Módisítás után</v>
      </c>
      <c r="J4" s="1556"/>
    </row>
    <row r="5" spans="1:10" s="328" customFormat="1" ht="12" customHeight="1" thickBot="1" x14ac:dyDescent="0.3">
      <c r="A5" s="324" t="s">
        <v>492</v>
      </c>
      <c r="B5" s="325" t="s">
        <v>493</v>
      </c>
      <c r="C5" s="326" t="str">
        <f>'RM_2.1.sz.mell.'!C5</f>
        <v>C</v>
      </c>
      <c r="D5" s="326" t="str">
        <f>'RM_2.1.sz.mell.'!D5</f>
        <v>D</v>
      </c>
      <c r="E5" s="729" t="s">
        <v>745</v>
      </c>
      <c r="F5" s="325" t="s">
        <v>746</v>
      </c>
      <c r="G5" s="326" t="str">
        <f>'RM_2.1.sz.mell.'!G5</f>
        <v>G</v>
      </c>
      <c r="H5" s="326" t="str">
        <f>'RM_2.1.sz.mell.'!H5</f>
        <v>H</v>
      </c>
      <c r="I5" s="327" t="s">
        <v>747</v>
      </c>
      <c r="J5" s="1556"/>
    </row>
    <row r="6" spans="1:10" ht="12.9" customHeight="1" x14ac:dyDescent="0.25">
      <c r="A6" s="329" t="s">
        <v>18</v>
      </c>
      <c r="B6" s="330" t="s">
        <v>373</v>
      </c>
      <c r="C6" s="730">
        <f>'RM_2.1.sz.mell.'!C6</f>
        <v>57122434</v>
      </c>
      <c r="D6" s="730">
        <f>'RM_2.1.sz.mell.'!D6</f>
        <v>3543319</v>
      </c>
      <c r="E6" s="1271">
        <f>C6+D6</f>
        <v>60665753</v>
      </c>
      <c r="F6" s="330" t="s">
        <v>61</v>
      </c>
      <c r="G6" s="730">
        <f>'RM_2.1.sz.mell.'!G6</f>
        <v>64173834</v>
      </c>
      <c r="H6" s="730">
        <f>'RM_2.1.sz.mell.'!H6</f>
        <v>1079771</v>
      </c>
      <c r="I6" s="731">
        <f>G6+H6</f>
        <v>65253605</v>
      </c>
      <c r="J6" s="1556"/>
    </row>
    <row r="7" spans="1:10" ht="12.9" customHeight="1" x14ac:dyDescent="0.25">
      <c r="A7" s="331" t="s">
        <v>19</v>
      </c>
      <c r="B7" s="332" t="s">
        <v>374</v>
      </c>
      <c r="C7" s="730">
        <f>'RM_2.1.sz.mell.'!C7</f>
        <v>17839904</v>
      </c>
      <c r="D7" s="730">
        <f>'RM_2.1.sz.mell.'!D7</f>
        <v>5727135</v>
      </c>
      <c r="E7" s="1271">
        <f t="shared" ref="E7:E16" si="0">C7+D7</f>
        <v>23567039</v>
      </c>
      <c r="F7" s="332" t="s">
        <v>182</v>
      </c>
      <c r="G7" s="730">
        <f>'RM_2.1.sz.mell.'!G7</f>
        <v>11669201</v>
      </c>
      <c r="H7" s="730">
        <f>'RM_2.1.sz.mell.'!H7</f>
        <v>62051</v>
      </c>
      <c r="I7" s="731">
        <f t="shared" ref="I7:I17" si="1">G7+H7</f>
        <v>11731252</v>
      </c>
      <c r="J7" s="1556"/>
    </row>
    <row r="8" spans="1:10" ht="12.9" customHeight="1" x14ac:dyDescent="0.25">
      <c r="A8" s="331" t="s">
        <v>20</v>
      </c>
      <c r="B8" s="332" t="s">
        <v>394</v>
      </c>
      <c r="C8" s="730">
        <f>'RM_2.1.sz.mell.'!C8</f>
        <v>0</v>
      </c>
      <c r="D8" s="730">
        <f>'RM_2.1.sz.mell.'!D8</f>
        <v>0</v>
      </c>
      <c r="E8" s="1271">
        <f t="shared" si="0"/>
        <v>0</v>
      </c>
      <c r="F8" s="332" t="s">
        <v>233</v>
      </c>
      <c r="G8" s="730">
        <f>'RM_2.1.sz.mell.'!G8</f>
        <v>83056892</v>
      </c>
      <c r="H8" s="730">
        <f>'RM_2.1.sz.mell.'!H8</f>
        <v>-1708348</v>
      </c>
      <c r="I8" s="731">
        <f t="shared" si="1"/>
        <v>81348544</v>
      </c>
      <c r="J8" s="1556"/>
    </row>
    <row r="9" spans="1:10" ht="12.9" customHeight="1" x14ac:dyDescent="0.25">
      <c r="A9" s="331" t="s">
        <v>21</v>
      </c>
      <c r="B9" s="332" t="s">
        <v>173</v>
      </c>
      <c r="C9" s="730">
        <f>'RM_2.1.sz.mell.'!C9</f>
        <v>6675000</v>
      </c>
      <c r="D9" s="730">
        <f>'RM_2.1.sz.mell.'!D9</f>
        <v>805561</v>
      </c>
      <c r="E9" s="1271">
        <f t="shared" si="0"/>
        <v>7480561</v>
      </c>
      <c r="F9" s="332" t="s">
        <v>183</v>
      </c>
      <c r="G9" s="730">
        <f>'RM_2.1.sz.mell.'!G9</f>
        <v>700000</v>
      </c>
      <c r="H9" s="730">
        <f>'RM_2.1.sz.mell.'!H9</f>
        <v>280000</v>
      </c>
      <c r="I9" s="731">
        <f t="shared" si="1"/>
        <v>980000</v>
      </c>
      <c r="J9" s="1556"/>
    </row>
    <row r="10" spans="1:10" ht="12.9" customHeight="1" x14ac:dyDescent="0.25">
      <c r="A10" s="331" t="s">
        <v>22</v>
      </c>
      <c r="B10" s="333" t="s">
        <v>420</v>
      </c>
      <c r="C10" s="730">
        <f>'RM_2.1.sz.mell.'!C10</f>
        <v>17070920</v>
      </c>
      <c r="D10" s="730">
        <f>'RM_2.1.sz.mell.'!D10</f>
        <v>13332286</v>
      </c>
      <c r="E10" s="1271">
        <f t="shared" si="0"/>
        <v>30403206</v>
      </c>
      <c r="F10" s="332" t="s">
        <v>184</v>
      </c>
      <c r="G10" s="730">
        <f>'RM_2.1.sz.mell.'!G10</f>
        <v>4085780</v>
      </c>
      <c r="H10" s="730">
        <f>'RM_2.1.sz.mell.'!H10</f>
        <v>680183</v>
      </c>
      <c r="I10" s="731">
        <f t="shared" si="1"/>
        <v>4765963</v>
      </c>
      <c r="J10" s="1556"/>
    </row>
    <row r="11" spans="1:10" ht="12.9" customHeight="1" x14ac:dyDescent="0.25">
      <c r="A11" s="331" t="s">
        <v>23</v>
      </c>
      <c r="B11" s="332" t="s">
        <v>375</v>
      </c>
      <c r="C11" s="730">
        <f>'RM_2.1.sz.mell.'!C11</f>
        <v>10626783</v>
      </c>
      <c r="D11" s="730">
        <f>'RM_2.1.sz.mell.'!D11</f>
        <v>-7937704</v>
      </c>
      <c r="E11" s="1271">
        <f t="shared" si="0"/>
        <v>2689079</v>
      </c>
      <c r="F11" s="332" t="s">
        <v>50</v>
      </c>
      <c r="G11" s="730">
        <f>'RM_2.1.sz.mell.'!G11</f>
        <v>0</v>
      </c>
      <c r="H11" s="730">
        <f>'RM_2.1.sz.mell.'!H11</f>
        <v>0</v>
      </c>
      <c r="I11" s="731">
        <f t="shared" si="1"/>
        <v>0</v>
      </c>
      <c r="J11" s="1556"/>
    </row>
    <row r="12" spans="1:10" ht="12.9" customHeight="1" x14ac:dyDescent="0.25">
      <c r="A12" s="331" t="s">
        <v>24</v>
      </c>
      <c r="B12" s="332" t="s">
        <v>480</v>
      </c>
      <c r="C12" s="730">
        <f>'RM_2.1.sz.mell.'!C12</f>
        <v>0</v>
      </c>
      <c r="D12" s="730">
        <f>'RM_2.1.sz.mell.'!D12</f>
        <v>0</v>
      </c>
      <c r="E12" s="1271">
        <f t="shared" si="0"/>
        <v>0</v>
      </c>
      <c r="F12" s="45"/>
      <c r="G12" s="730">
        <f>'RM_2.1.sz.mell.'!G12</f>
        <v>0</v>
      </c>
      <c r="H12" s="730">
        <f>'RM_2.1.sz.mell.'!H12</f>
        <v>0</v>
      </c>
      <c r="I12" s="731">
        <f t="shared" si="1"/>
        <v>0</v>
      </c>
      <c r="J12" s="1556"/>
    </row>
    <row r="13" spans="1:10" ht="12.9" customHeight="1" x14ac:dyDescent="0.25">
      <c r="A13" s="331" t="s">
        <v>25</v>
      </c>
      <c r="B13" s="45"/>
      <c r="C13" s="730">
        <f>'RM_2.1.sz.mell.'!C13</f>
        <v>0</v>
      </c>
      <c r="D13" s="730">
        <f>'RM_2.1.sz.mell.'!D13</f>
        <v>0</v>
      </c>
      <c r="E13" s="1271">
        <f t="shared" si="0"/>
        <v>0</v>
      </c>
      <c r="F13" s="45"/>
      <c r="G13" s="730">
        <f>'RM_2.1.sz.mell.'!G13</f>
        <v>0</v>
      </c>
      <c r="H13" s="730">
        <f>'RM_2.1.sz.mell.'!H13</f>
        <v>0</v>
      </c>
      <c r="I13" s="731">
        <f t="shared" si="1"/>
        <v>0</v>
      </c>
      <c r="J13" s="1556"/>
    </row>
    <row r="14" spans="1:10" ht="12.9" customHeight="1" x14ac:dyDescent="0.25">
      <c r="A14" s="331" t="s">
        <v>26</v>
      </c>
      <c r="B14" s="427"/>
      <c r="C14" s="730">
        <f>'RM_2.1.sz.mell.'!C14</f>
        <v>0</v>
      </c>
      <c r="D14" s="730">
        <f>'RM_2.1.sz.mell.'!D14</f>
        <v>0</v>
      </c>
      <c r="E14" s="1271">
        <f t="shared" si="0"/>
        <v>0</v>
      </c>
      <c r="F14" s="45"/>
      <c r="G14" s="730">
        <f>'RM_2.1.sz.mell.'!G14</f>
        <v>0</v>
      </c>
      <c r="H14" s="730">
        <f>'RM_2.1.sz.mell.'!H14</f>
        <v>0</v>
      </c>
      <c r="I14" s="731">
        <f t="shared" si="1"/>
        <v>0</v>
      </c>
      <c r="J14" s="1556"/>
    </row>
    <row r="15" spans="1:10" ht="12.9" customHeight="1" x14ac:dyDescent="0.25">
      <c r="A15" s="331" t="s">
        <v>27</v>
      </c>
      <c r="B15" s="45"/>
      <c r="C15" s="730">
        <f>'RM_2.1.sz.mell.'!C15</f>
        <v>0</v>
      </c>
      <c r="D15" s="730">
        <f>'RM_2.1.sz.mell.'!D15</f>
        <v>0</v>
      </c>
      <c r="E15" s="1271">
        <f t="shared" si="0"/>
        <v>0</v>
      </c>
      <c r="F15" s="45"/>
      <c r="G15" s="730">
        <f>'RM_2.1.sz.mell.'!G15</f>
        <v>0</v>
      </c>
      <c r="H15" s="730">
        <f>'RM_2.1.sz.mell.'!H15</f>
        <v>0</v>
      </c>
      <c r="I15" s="731">
        <f t="shared" si="1"/>
        <v>0</v>
      </c>
      <c r="J15" s="1556"/>
    </row>
    <row r="16" spans="1:10" ht="12.9" customHeight="1" x14ac:dyDescent="0.25">
      <c r="A16" s="331" t="s">
        <v>28</v>
      </c>
      <c r="B16" s="45"/>
      <c r="C16" s="730">
        <f>'RM_2.1.sz.mell.'!C16</f>
        <v>0</v>
      </c>
      <c r="D16" s="730">
        <f>'RM_2.1.sz.mell.'!D16</f>
        <v>0</v>
      </c>
      <c r="E16" s="1271">
        <f t="shared" si="0"/>
        <v>0</v>
      </c>
      <c r="F16" s="45"/>
      <c r="G16" s="730">
        <f>'RM_2.1.sz.mell.'!G16</f>
        <v>0</v>
      </c>
      <c r="H16" s="730">
        <f>'RM_2.1.sz.mell.'!H16</f>
        <v>0</v>
      </c>
      <c r="I16" s="731">
        <f t="shared" si="1"/>
        <v>0</v>
      </c>
      <c r="J16" s="1556"/>
    </row>
    <row r="17" spans="1:10" ht="12.9" customHeight="1" thickBot="1" x14ac:dyDescent="0.3">
      <c r="A17" s="331" t="s">
        <v>29</v>
      </c>
      <c r="B17" s="55"/>
      <c r="C17" s="732">
        <f>'RM_2.1.sz.mell.'!C17</f>
        <v>0</v>
      </c>
      <c r="D17" s="732">
        <f>'RM_2.1.sz.mell.'!D17</f>
        <v>0</v>
      </c>
      <c r="E17" s="1272"/>
      <c r="F17" s="45"/>
      <c r="G17" s="732">
        <f>'RM_2.1.sz.mell.'!G17</f>
        <v>0</v>
      </c>
      <c r="H17" s="732">
        <f>'RM_2.1.sz.mell.'!H17</f>
        <v>0</v>
      </c>
      <c r="I17" s="731">
        <f t="shared" si="1"/>
        <v>0</v>
      </c>
      <c r="J17" s="1556"/>
    </row>
    <row r="18" spans="1:10" ht="13.8" thickBot="1" x14ac:dyDescent="0.3">
      <c r="A18" s="334" t="s">
        <v>30</v>
      </c>
      <c r="B18" s="125" t="s">
        <v>481</v>
      </c>
      <c r="C18" s="311">
        <f>'RM_2.1.sz.mell.'!C18</f>
        <v>109335041</v>
      </c>
      <c r="D18" s="311">
        <f>'RM_2.1.sz.mell.'!D18</f>
        <v>15470597</v>
      </c>
      <c r="E18" s="739">
        <f>E6+E7+E9+E10+E11+E13+E14+E15+E16+E17</f>
        <v>124805638</v>
      </c>
      <c r="F18" s="125" t="s">
        <v>380</v>
      </c>
      <c r="G18" s="311">
        <f>'RM_2.1.sz.mell.'!G18</f>
        <v>163685707</v>
      </c>
      <c r="H18" s="311">
        <f>'RM_2.1.sz.mell.'!H18</f>
        <v>393657</v>
      </c>
      <c r="I18" s="360">
        <f>SUM(I6:I17)</f>
        <v>164079364</v>
      </c>
      <c r="J18" s="1556"/>
    </row>
    <row r="19" spans="1:10" ht="12.9" customHeight="1" x14ac:dyDescent="0.25">
      <c r="A19" s="733" t="s">
        <v>31</v>
      </c>
      <c r="B19" s="336" t="s">
        <v>377</v>
      </c>
      <c r="C19" s="485">
        <f>'RM_2.1.sz.mell.'!C19</f>
        <v>54350666</v>
      </c>
      <c r="D19" s="485">
        <f>'RM_2.1.sz.mell.'!D19</f>
        <v>0</v>
      </c>
      <c r="E19" s="1273">
        <f>+E20+E21+E22+E23</f>
        <v>54350666</v>
      </c>
      <c r="F19" s="337" t="s">
        <v>190</v>
      </c>
      <c r="G19" s="485">
        <f>'RM_2.1.sz.mell.'!G19</f>
        <v>0</v>
      </c>
      <c r="H19" s="485">
        <f>'RM_2.1.sz.mell.'!H19</f>
        <v>0</v>
      </c>
      <c r="I19" s="734">
        <f>G19+H19</f>
        <v>0</v>
      </c>
      <c r="J19" s="1556"/>
    </row>
    <row r="20" spans="1:10" ht="12.9" customHeight="1" x14ac:dyDescent="0.25">
      <c r="A20" s="735" t="s">
        <v>32</v>
      </c>
      <c r="B20" s="337" t="s">
        <v>227</v>
      </c>
      <c r="C20" s="736">
        <f>'RM_2.1.sz.mell.'!C20</f>
        <v>54350666</v>
      </c>
      <c r="D20" s="736">
        <f>'RM_2.1.sz.mell.'!D20</f>
        <v>0</v>
      </c>
      <c r="E20" s="1274">
        <f>C20+D20</f>
        <v>54350666</v>
      </c>
      <c r="F20" s="337" t="s">
        <v>379</v>
      </c>
      <c r="G20" s="736">
        <f>'RM_2.1.sz.mell.'!G20</f>
        <v>0</v>
      </c>
      <c r="H20" s="736">
        <f>'RM_2.1.sz.mell.'!H20</f>
        <v>25102000</v>
      </c>
      <c r="I20" s="737">
        <f t="shared" ref="I20:I28" si="2">G20+H20</f>
        <v>25102000</v>
      </c>
      <c r="J20" s="1556"/>
    </row>
    <row r="21" spans="1:10" ht="12.9" customHeight="1" x14ac:dyDescent="0.25">
      <c r="A21" s="735" t="s">
        <v>33</v>
      </c>
      <c r="B21" s="337" t="s">
        <v>228</v>
      </c>
      <c r="C21" s="736">
        <f>'RM_2.1.sz.mell.'!C21</f>
        <v>0</v>
      </c>
      <c r="D21" s="736">
        <f>'RM_2.1.sz.mell.'!D21</f>
        <v>0</v>
      </c>
      <c r="E21" s="1274">
        <f>C21+D21</f>
        <v>0</v>
      </c>
      <c r="F21" s="337" t="s">
        <v>155</v>
      </c>
      <c r="G21" s="736">
        <f>'RM_2.1.sz.mell.'!G21</f>
        <v>0</v>
      </c>
      <c r="H21" s="736">
        <f>'RM_2.1.sz.mell.'!H21</f>
        <v>0</v>
      </c>
      <c r="I21" s="737">
        <f t="shared" si="2"/>
        <v>0</v>
      </c>
      <c r="J21" s="1556"/>
    </row>
    <row r="22" spans="1:10" ht="12.9" customHeight="1" x14ac:dyDescent="0.25">
      <c r="A22" s="735" t="s">
        <v>34</v>
      </c>
      <c r="B22" s="337" t="s">
        <v>232</v>
      </c>
      <c r="C22" s="736">
        <f>'RM_2.1.sz.mell.'!C22</f>
        <v>0</v>
      </c>
      <c r="D22" s="736">
        <f>'RM_2.1.sz.mell.'!D22</f>
        <v>0</v>
      </c>
      <c r="E22" s="1274">
        <f>C22+D22</f>
        <v>0</v>
      </c>
      <c r="F22" s="337" t="s">
        <v>156</v>
      </c>
      <c r="G22" s="736">
        <f>'RM_2.1.sz.mell.'!G22</f>
        <v>0</v>
      </c>
      <c r="H22" s="736">
        <f>'RM_2.1.sz.mell.'!H22</f>
        <v>0</v>
      </c>
      <c r="I22" s="737">
        <f t="shared" si="2"/>
        <v>0</v>
      </c>
      <c r="J22" s="1556"/>
    </row>
    <row r="23" spans="1:10" ht="12.9" customHeight="1" x14ac:dyDescent="0.25">
      <c r="A23" s="735" t="s">
        <v>35</v>
      </c>
      <c r="B23" s="345" t="s">
        <v>238</v>
      </c>
      <c r="C23" s="736">
        <f>'RM_2.1.sz.mell.'!C23</f>
        <v>0</v>
      </c>
      <c r="D23" s="736">
        <f>'RM_2.1.sz.mell.'!D23</f>
        <v>0</v>
      </c>
      <c r="E23" s="1274">
        <f>C23+D23</f>
        <v>0</v>
      </c>
      <c r="F23" s="336" t="s">
        <v>234</v>
      </c>
      <c r="G23" s="736">
        <f>'RM_2.1.sz.mell.'!G23</f>
        <v>0</v>
      </c>
      <c r="H23" s="736">
        <f>'RM_2.1.sz.mell.'!H23</f>
        <v>0</v>
      </c>
      <c r="I23" s="737">
        <f t="shared" si="2"/>
        <v>0</v>
      </c>
      <c r="J23" s="1556"/>
    </row>
    <row r="24" spans="1:10" ht="12.9" customHeight="1" x14ac:dyDescent="0.25">
      <c r="A24" s="735" t="s">
        <v>36</v>
      </c>
      <c r="B24" s="337" t="s">
        <v>378</v>
      </c>
      <c r="C24" s="339">
        <f>'RM_2.1.sz.mell.'!C24</f>
        <v>0</v>
      </c>
      <c r="D24" s="339">
        <f>'RM_2.1.sz.mell.'!D24</f>
        <v>27392030</v>
      </c>
      <c r="E24" s="1275">
        <f>+E25+E26</f>
        <v>27392030</v>
      </c>
      <c r="F24" s="337" t="s">
        <v>191</v>
      </c>
      <c r="G24" s="339">
        <f>'RM_2.1.sz.mell.'!G24</f>
        <v>0</v>
      </c>
      <c r="H24" s="339">
        <f>'RM_2.1.sz.mell.'!H24</f>
        <v>0</v>
      </c>
      <c r="I24" s="737">
        <f t="shared" si="2"/>
        <v>0</v>
      </c>
      <c r="J24" s="1556"/>
    </row>
    <row r="25" spans="1:10" ht="12.9" customHeight="1" x14ac:dyDescent="0.25">
      <c r="A25" s="733" t="s">
        <v>37</v>
      </c>
      <c r="B25" s="336" t="s">
        <v>376</v>
      </c>
      <c r="C25" s="738">
        <f>'RM_2.1.sz.mell.'!C25</f>
        <v>0</v>
      </c>
      <c r="D25" s="738">
        <f>'RM_2.1.sz.mell.'!D25</f>
        <v>25102000</v>
      </c>
      <c r="E25" s="1276">
        <f>C25+D25</f>
        <v>25102000</v>
      </c>
      <c r="F25" s="330" t="s">
        <v>463</v>
      </c>
      <c r="G25" s="738">
        <f>'RM_2.1.sz.mell.'!G25</f>
        <v>0</v>
      </c>
      <c r="H25" s="738">
        <f>'RM_2.1.sz.mell.'!H25</f>
        <v>0</v>
      </c>
      <c r="I25" s="734">
        <f t="shared" si="2"/>
        <v>0</v>
      </c>
      <c r="J25" s="1556"/>
    </row>
    <row r="26" spans="1:10" ht="12.9" customHeight="1" x14ac:dyDescent="0.25">
      <c r="A26" s="735" t="s">
        <v>38</v>
      </c>
      <c r="B26" s="345" t="s">
        <v>867</v>
      </c>
      <c r="C26" s="736">
        <f>'RM_2.1.sz.mell.'!C26</f>
        <v>0</v>
      </c>
      <c r="D26" s="736">
        <f>'RM_2.1.sz.mell.'!D26</f>
        <v>2290030</v>
      </c>
      <c r="E26" s="1274">
        <f>C26+D26</f>
        <v>2290030</v>
      </c>
      <c r="F26" s="332" t="s">
        <v>469</v>
      </c>
      <c r="G26" s="736">
        <f>'RM_2.1.sz.mell.'!G26</f>
        <v>0</v>
      </c>
      <c r="H26" s="736">
        <f>'RM_2.1.sz.mell.'!H26</f>
        <v>0</v>
      </c>
      <c r="I26" s="737">
        <f t="shared" si="2"/>
        <v>0</v>
      </c>
      <c r="J26" s="1556"/>
    </row>
    <row r="27" spans="1:10" ht="12.9" customHeight="1" x14ac:dyDescent="0.25">
      <c r="A27" s="331" t="s">
        <v>39</v>
      </c>
      <c r="B27" s="337" t="s">
        <v>748</v>
      </c>
      <c r="C27" s="736">
        <f>'RM_2.1.sz.mell.'!C27</f>
        <v>0</v>
      </c>
      <c r="D27" s="736">
        <f>'RM_2.1.sz.mell.'!D27</f>
        <v>0</v>
      </c>
      <c r="E27" s="1274">
        <f>C27+D27</f>
        <v>0</v>
      </c>
      <c r="F27" s="332" t="s">
        <v>470</v>
      </c>
      <c r="G27" s="736">
        <f>'RM_2.1.sz.mell.'!G27</f>
        <v>0</v>
      </c>
      <c r="H27" s="736">
        <f>'RM_2.1.sz.mell.'!H27</f>
        <v>0</v>
      </c>
      <c r="I27" s="737">
        <f t="shared" si="2"/>
        <v>0</v>
      </c>
      <c r="J27" s="1556"/>
    </row>
    <row r="28" spans="1:10" ht="12.9" customHeight="1" thickBot="1" x14ac:dyDescent="0.3">
      <c r="A28" s="391" t="s">
        <v>40</v>
      </c>
      <c r="B28" s="336" t="s">
        <v>334</v>
      </c>
      <c r="C28" s="738">
        <f>'RM_2.1.sz.mell.'!C28</f>
        <v>0</v>
      </c>
      <c r="D28" s="738">
        <f>'RM_2.1.sz.mell.'!D28</f>
        <v>0</v>
      </c>
      <c r="E28" s="1276">
        <f>C28+D28</f>
        <v>0</v>
      </c>
      <c r="F28" s="429"/>
      <c r="G28" s="738">
        <f>'RM_2.1.sz.mell.'!G28</f>
        <v>0</v>
      </c>
      <c r="H28" s="738">
        <f>'RM_2.1.sz.mell.'!H28</f>
        <v>3846171</v>
      </c>
      <c r="I28" s="734">
        <f t="shared" si="2"/>
        <v>3846171</v>
      </c>
      <c r="J28" s="1556"/>
    </row>
    <row r="29" spans="1:10" ht="24" customHeight="1" thickBot="1" x14ac:dyDescent="0.3">
      <c r="A29" s="334" t="s">
        <v>41</v>
      </c>
      <c r="B29" s="125" t="s">
        <v>482</v>
      </c>
      <c r="C29" s="311">
        <f>'RM_2.1.sz.mell.'!C29</f>
        <v>54350666</v>
      </c>
      <c r="D29" s="311">
        <f>'RM_2.1.sz.mell.'!D29</f>
        <v>27392030</v>
      </c>
      <c r="E29" s="739">
        <f>+E19+E24+E27+E28</f>
        <v>81742696</v>
      </c>
      <c r="F29" s="125" t="s">
        <v>484</v>
      </c>
      <c r="G29" s="311">
        <f>'RM_2.1.sz.mell.'!G29</f>
        <v>0</v>
      </c>
      <c r="H29" s="311">
        <f>'RM_2.1.sz.mell.'!H29</f>
        <v>28948171</v>
      </c>
      <c r="I29" s="360">
        <f>SUM(I19:I28)</f>
        <v>28948171</v>
      </c>
      <c r="J29" s="1556"/>
    </row>
    <row r="30" spans="1:10" ht="13.8" thickBot="1" x14ac:dyDescent="0.3">
      <c r="A30" s="334" t="s">
        <v>42</v>
      </c>
      <c r="B30" s="340" t="s">
        <v>483</v>
      </c>
      <c r="C30" s="740">
        <f>'RM_2.1.sz.mell.'!C30</f>
        <v>163685707</v>
      </c>
      <c r="D30" s="740">
        <f>'RM_2.1.sz.mell.'!D30</f>
        <v>42862627</v>
      </c>
      <c r="E30" s="741">
        <f>+E18+E29</f>
        <v>206548334</v>
      </c>
      <c r="F30" s="340" t="s">
        <v>485</v>
      </c>
      <c r="G30" s="740">
        <f>'RM_2.1.sz.mell.'!G30</f>
        <v>163685707</v>
      </c>
      <c r="H30" s="740">
        <f>'RM_2.1.sz.mell.'!H30</f>
        <v>29341828</v>
      </c>
      <c r="I30" s="741">
        <f>+I18+I29</f>
        <v>193027535</v>
      </c>
      <c r="J30" s="1556"/>
    </row>
    <row r="31" spans="1:10" ht="13.8" thickBot="1" x14ac:dyDescent="0.3">
      <c r="A31" s="334" t="s">
        <v>43</v>
      </c>
      <c r="B31" s="340" t="s">
        <v>168</v>
      </c>
      <c r="C31" s="740">
        <f>'RM_2.1.sz.mell.'!C31</f>
        <v>54350666</v>
      </c>
      <c r="D31" s="740" t="str">
        <f>'RM_2.1.sz.mell.'!D31</f>
        <v>-</v>
      </c>
      <c r="E31" s="741">
        <f>IF(E18-I18&lt;0,I18-E18,"-")</f>
        <v>39273726</v>
      </c>
      <c r="F31" s="340" t="s">
        <v>169</v>
      </c>
      <c r="G31" s="740" t="str">
        <f>'RM_2.1.sz.mell.'!G31</f>
        <v>-</v>
      </c>
      <c r="H31" s="740">
        <f>'RM_2.1.sz.mell.'!H31</f>
        <v>15076940</v>
      </c>
      <c r="I31" s="741" t="str">
        <f>IF(E18-I18&gt;0,E18-I18,"-")</f>
        <v>-</v>
      </c>
      <c r="J31" s="1556"/>
    </row>
    <row r="32" spans="1:10" ht="13.8" thickBot="1" x14ac:dyDescent="0.3">
      <c r="A32" s="334" t="s">
        <v>44</v>
      </c>
      <c r="B32" s="340" t="s">
        <v>566</v>
      </c>
      <c r="C32" s="740" t="str">
        <f>'RM_2.1.sz.mell.'!C32</f>
        <v>-</v>
      </c>
      <c r="D32" s="740" t="str">
        <f>'RM_2.1.sz.mell.'!D32</f>
        <v>-</v>
      </c>
      <c r="E32" s="1277" t="str">
        <f>IF(E30-I30&lt;0,I30-E30,"-")</f>
        <v>-</v>
      </c>
      <c r="F32" s="340" t="s">
        <v>567</v>
      </c>
      <c r="G32" s="740" t="str">
        <f>'RM_2.1.sz.mell.'!G32</f>
        <v>-</v>
      </c>
      <c r="H32" s="740">
        <f>'RM_2.1.sz.mell.'!H32</f>
        <v>13520799</v>
      </c>
      <c r="I32" s="742">
        <f>IF(E30-I30&gt;0,E30-I30,"-")</f>
        <v>13520799</v>
      </c>
      <c r="J32" s="1556"/>
    </row>
    <row r="33" spans="2:6" ht="17.399999999999999" x14ac:dyDescent="0.25">
      <c r="B33" s="1557"/>
      <c r="C33" s="1557"/>
      <c r="D33" s="1557"/>
      <c r="E33" s="1557"/>
      <c r="F33" s="1557"/>
    </row>
    <row r="34" spans="2:6" x14ac:dyDescent="0.25">
      <c r="C34" s="1528">
        <f>C30+'E_2.2.sz.mell.'!C31</f>
        <v>267163968</v>
      </c>
      <c r="D34" s="1528">
        <f>D30+'E_2.2.sz.mell.'!D31</f>
        <v>103807783</v>
      </c>
      <c r="E34" s="1528">
        <f>E30+'E_2.2.sz.mell.'!E31</f>
        <v>370971751</v>
      </c>
    </row>
    <row r="35" spans="2:6" x14ac:dyDescent="0.25">
      <c r="C35" s="1528">
        <f>G30+'E_2.2.sz.mell.'!G31</f>
        <v>267163968</v>
      </c>
      <c r="D35" s="1528">
        <f>H30+'E_2.2.sz.mell.'!H31</f>
        <v>103807783</v>
      </c>
      <c r="E35" s="1528">
        <f>I30+'E_2.2.sz.mell.'!I31</f>
        <v>370971751</v>
      </c>
    </row>
  </sheetData>
  <mergeCells count="4">
    <mergeCell ref="A1:I1"/>
    <mergeCell ref="J1:J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sheetPr>
    <tabColor theme="7"/>
  </sheetPr>
  <dimension ref="A1:J33"/>
  <sheetViews>
    <sheetView view="pageBreakPreview" zoomScale="75" zoomScaleNormal="100" zoomScaleSheetLayoutView="75" workbookViewId="0">
      <selection activeCell="B12" sqref="B12"/>
    </sheetView>
  </sheetViews>
  <sheetFormatPr defaultColWidth="9.33203125" defaultRowHeight="13.2" x14ac:dyDescent="0.25"/>
  <cols>
    <col min="1" max="1" width="6.77734375" style="53" customWidth="1"/>
    <col min="2" max="2" width="49.77734375" style="184" customWidth="1"/>
    <col min="3" max="5" width="15.44140625" style="53" customWidth="1"/>
    <col min="6" max="6" width="49.77734375" style="53" customWidth="1"/>
    <col min="7" max="9" width="15.44140625" style="53" customWidth="1"/>
    <col min="10" max="10" width="4.77734375" style="53" customWidth="1"/>
    <col min="11" max="16384" width="9.33203125" style="53"/>
  </cols>
  <sheetData>
    <row r="1" spans="1:10" ht="39.9" customHeight="1" x14ac:dyDescent="0.25">
      <c r="A1" s="1733" t="s">
        <v>749</v>
      </c>
      <c r="B1" s="1734"/>
      <c r="C1" s="1734"/>
      <c r="D1" s="1734"/>
      <c r="E1" s="1734"/>
      <c r="F1" s="1734"/>
      <c r="G1" s="1734"/>
      <c r="H1" s="1734"/>
      <c r="I1" s="1734"/>
      <c r="J1" s="1556" t="str">
        <f>CONCATENATE("2.2. melléklet ",E_ALAPADATOK!A7," ",E_ALAPADATOK!B7," ",E_ALAPADATOK!C7," ",E_ALAPADATOK!D7," ",E_ALAPADATOK!E7," ",E_ALAPADATOK!F7," ",E_ALAPADATOK!G7," ",E_ALAPADATOK!H7)</f>
        <v>2.2. melléklet a Hercegkút Község Önkormányzat Polgármesterének 5 / 2019 ( VI.17. ) önkormányzati rendelete</v>
      </c>
    </row>
    <row r="2" spans="1:10" ht="14.4" thickBot="1" x14ac:dyDescent="0.3">
      <c r="G2" s="720"/>
      <c r="H2" s="720"/>
      <c r="I2" s="720" t="str">
        <f>'E_2.1.sz.mell.'!I2</f>
        <v>Forintban!</v>
      </c>
      <c r="J2" s="1556"/>
    </row>
    <row r="3" spans="1:10" ht="13.5" customHeight="1" thickBot="1" x14ac:dyDescent="0.3">
      <c r="A3" s="1554" t="s">
        <v>68</v>
      </c>
      <c r="B3" s="320" t="s">
        <v>55</v>
      </c>
      <c r="C3" s="321"/>
      <c r="D3" s="721"/>
      <c r="E3" s="721"/>
      <c r="F3" s="320" t="s">
        <v>56</v>
      </c>
      <c r="G3" s="322"/>
      <c r="H3" s="722"/>
      <c r="I3" s="723"/>
      <c r="J3" s="1556"/>
    </row>
    <row r="4" spans="1:10" s="323" customFormat="1" ht="34.799999999999997" thickBot="1" x14ac:dyDescent="0.3">
      <c r="A4" s="1555"/>
      <c r="B4" s="185" t="s">
        <v>60</v>
      </c>
      <c r="C4" s="724" t="str">
        <f>'RM_2.2.sz.mell.'!C4</f>
        <v>2019. évi eredeti előirányzat</v>
      </c>
      <c r="D4" s="724" t="str">
        <f>'RM_2.2.sz.mell.'!D4</f>
        <v>Halmozott módosítás 2019. …….-ig</v>
      </c>
      <c r="E4" s="724" t="str">
        <f>'RM_2.2.sz.mell.'!E4</f>
        <v>2019. …….. Módisítás után</v>
      </c>
      <c r="F4" s="726" t="s">
        <v>60</v>
      </c>
      <c r="G4" s="727" t="str">
        <f>'RM_2.2.sz.mell.'!G4</f>
        <v>2019. évi eredeti előirányzat</v>
      </c>
      <c r="H4" s="727" t="str">
        <f>'RM_2.2.sz.mell.'!H4</f>
        <v>Halmozott módosítás 2019. …….-ig</v>
      </c>
      <c r="I4" s="727" t="str">
        <f>'RM_2.2.sz.mell.'!I4</f>
        <v>2019. …….. Módisítás után</v>
      </c>
      <c r="J4" s="1556"/>
    </row>
    <row r="5" spans="1:10" s="323" customFormat="1" ht="13.8" thickBot="1" x14ac:dyDescent="0.3">
      <c r="A5" s="324" t="s">
        <v>492</v>
      </c>
      <c r="B5" s="325" t="s">
        <v>493</v>
      </c>
      <c r="C5" s="326" t="str">
        <f>'RM_2.2.sz.mell.'!C5</f>
        <v>C</v>
      </c>
      <c r="D5" s="326" t="str">
        <f>'RM_2.2.sz.mell.'!D5</f>
        <v>D</v>
      </c>
      <c r="E5" s="729" t="s">
        <v>745</v>
      </c>
      <c r="F5" s="325" t="s">
        <v>746</v>
      </c>
      <c r="G5" s="326" t="str">
        <f>'RM_2.2.sz.mell.'!G5</f>
        <v>G</v>
      </c>
      <c r="H5" s="326" t="str">
        <f>'RM_2.2.sz.mell.'!H5</f>
        <v>H</v>
      </c>
      <c r="I5" s="729" t="s">
        <v>747</v>
      </c>
      <c r="J5" s="1556"/>
    </row>
    <row r="6" spans="1:10" ht="12.9" customHeight="1" x14ac:dyDescent="0.25">
      <c r="A6" s="329" t="s">
        <v>18</v>
      </c>
      <c r="B6" s="330" t="s">
        <v>381</v>
      </c>
      <c r="C6" s="730">
        <f>'RM_2.2.sz.mell.'!C6</f>
        <v>58244872</v>
      </c>
      <c r="D6" s="730">
        <f>'RM_2.2.sz.mell.'!D6</f>
        <v>31592810</v>
      </c>
      <c r="E6" s="1271">
        <f>C6+D6</f>
        <v>89837682</v>
      </c>
      <c r="F6" s="330" t="s">
        <v>229</v>
      </c>
      <c r="G6" s="730">
        <f>'RM_2.2.sz.mell.'!G6</f>
        <v>78096049</v>
      </c>
      <c r="H6" s="730">
        <f>'RM_2.2.sz.mell.'!H6</f>
        <v>38969082</v>
      </c>
      <c r="I6" s="1271">
        <f>G6+H6</f>
        <v>117065131</v>
      </c>
      <c r="J6" s="1556"/>
    </row>
    <row r="7" spans="1:10" x14ac:dyDescent="0.25">
      <c r="A7" s="331" t="s">
        <v>19</v>
      </c>
      <c r="B7" s="332" t="s">
        <v>382</v>
      </c>
      <c r="C7" s="730">
        <f>'RM_2.2.sz.mell.'!C7</f>
        <v>0</v>
      </c>
      <c r="D7" s="730">
        <f>'RM_2.2.sz.mell.'!D7</f>
        <v>0</v>
      </c>
      <c r="E7" s="1271">
        <f t="shared" ref="E7:E16" si="0">C7+D7</f>
        <v>0</v>
      </c>
      <c r="F7" s="332" t="s">
        <v>387</v>
      </c>
      <c r="G7" s="730">
        <f>'RM_2.2.sz.mell.'!G7</f>
        <v>0</v>
      </c>
      <c r="H7" s="730">
        <f>'RM_2.2.sz.mell.'!H7</f>
        <v>0</v>
      </c>
      <c r="I7" s="1271">
        <f t="shared" ref="I7:I29" si="1">G7+H7</f>
        <v>0</v>
      </c>
      <c r="J7" s="1556"/>
    </row>
    <row r="8" spans="1:10" ht="12.9" customHeight="1" x14ac:dyDescent="0.25">
      <c r="A8" s="331" t="s">
        <v>20</v>
      </c>
      <c r="B8" s="332" t="s">
        <v>10</v>
      </c>
      <c r="C8" s="730">
        <f>'RM_2.2.sz.mell.'!C8</f>
        <v>0</v>
      </c>
      <c r="D8" s="730">
        <f>'RM_2.2.sz.mell.'!D8</f>
        <v>6000000</v>
      </c>
      <c r="E8" s="1271">
        <f t="shared" si="0"/>
        <v>6000000</v>
      </c>
      <c r="F8" s="332" t="s">
        <v>186</v>
      </c>
      <c r="G8" s="730">
        <f>'RM_2.2.sz.mell.'!G8</f>
        <v>24744212</v>
      </c>
      <c r="H8" s="730">
        <f>'RM_2.2.sz.mell.'!H8</f>
        <v>35333360</v>
      </c>
      <c r="I8" s="1271">
        <f t="shared" si="1"/>
        <v>60077572</v>
      </c>
      <c r="J8" s="1556"/>
    </row>
    <row r="9" spans="1:10" ht="12.9" customHeight="1" x14ac:dyDescent="0.25">
      <c r="A9" s="331" t="s">
        <v>21</v>
      </c>
      <c r="B9" s="332" t="s">
        <v>383</v>
      </c>
      <c r="C9" s="730">
        <f>'RM_2.2.sz.mell.'!C9</f>
        <v>0</v>
      </c>
      <c r="D9" s="730">
        <f>'RM_2.2.sz.mell.'!D9</f>
        <v>23352346</v>
      </c>
      <c r="E9" s="1271">
        <f t="shared" si="0"/>
        <v>23352346</v>
      </c>
      <c r="F9" s="332" t="s">
        <v>388</v>
      </c>
      <c r="G9" s="730">
        <f>'RM_2.2.sz.mell.'!G9</f>
        <v>0</v>
      </c>
      <c r="H9" s="730">
        <f>'RM_2.2.sz.mell.'!H9</f>
        <v>0</v>
      </c>
      <c r="I9" s="1271">
        <f t="shared" si="1"/>
        <v>0</v>
      </c>
      <c r="J9" s="1556"/>
    </row>
    <row r="10" spans="1:10" ht="12.75" customHeight="1" x14ac:dyDescent="0.25">
      <c r="A10" s="331" t="s">
        <v>22</v>
      </c>
      <c r="B10" s="332" t="s">
        <v>384</v>
      </c>
      <c r="C10" s="730">
        <f>'RM_2.2.sz.mell.'!C10</f>
        <v>0</v>
      </c>
      <c r="D10" s="730">
        <f>'RM_2.2.sz.mell.'!D10</f>
        <v>0</v>
      </c>
      <c r="E10" s="1271">
        <f t="shared" si="0"/>
        <v>0</v>
      </c>
      <c r="F10" s="332" t="s">
        <v>231</v>
      </c>
      <c r="G10" s="730">
        <f>'RM_2.2.sz.mell.'!G10</f>
        <v>0</v>
      </c>
      <c r="H10" s="730">
        <f>'RM_2.2.sz.mell.'!H10</f>
        <v>64000</v>
      </c>
      <c r="I10" s="1271">
        <f t="shared" si="1"/>
        <v>64000</v>
      </c>
      <c r="J10" s="1556"/>
    </row>
    <row r="11" spans="1:10" ht="12.9" customHeight="1" x14ac:dyDescent="0.25">
      <c r="A11" s="331" t="s">
        <v>23</v>
      </c>
      <c r="B11" s="332" t="s">
        <v>385</v>
      </c>
      <c r="C11" s="730">
        <f>'RM_2.2.sz.mell.'!C11</f>
        <v>0</v>
      </c>
      <c r="D11" s="730">
        <f>'RM_2.2.sz.mell.'!D11</f>
        <v>0</v>
      </c>
      <c r="E11" s="1271">
        <f t="shared" si="0"/>
        <v>0</v>
      </c>
      <c r="F11" s="430"/>
      <c r="G11" s="730">
        <f>'RM_2.2.sz.mell.'!G11</f>
        <v>0</v>
      </c>
      <c r="H11" s="730">
        <f>'RM_2.2.sz.mell.'!H11</f>
        <v>0</v>
      </c>
      <c r="I11" s="1271">
        <f t="shared" si="1"/>
        <v>0</v>
      </c>
      <c r="J11" s="1556"/>
    </row>
    <row r="12" spans="1:10" ht="12.9" customHeight="1" x14ac:dyDescent="0.25">
      <c r="A12" s="331" t="s">
        <v>24</v>
      </c>
      <c r="B12" s="45"/>
      <c r="C12" s="730">
        <f>'RM_2.2.sz.mell.'!C12</f>
        <v>0</v>
      </c>
      <c r="D12" s="730">
        <f>'RM_2.2.sz.mell.'!D12</f>
        <v>0</v>
      </c>
      <c r="E12" s="1271">
        <f t="shared" si="0"/>
        <v>0</v>
      </c>
      <c r="F12" s="430"/>
      <c r="G12" s="730">
        <f>'RM_2.2.sz.mell.'!G12</f>
        <v>0</v>
      </c>
      <c r="H12" s="730">
        <f>'RM_2.2.sz.mell.'!H12</f>
        <v>0</v>
      </c>
      <c r="I12" s="1271">
        <f t="shared" si="1"/>
        <v>0</v>
      </c>
      <c r="J12" s="1556"/>
    </row>
    <row r="13" spans="1:10" ht="12.9" customHeight="1" x14ac:dyDescent="0.25">
      <c r="A13" s="331" t="s">
        <v>25</v>
      </c>
      <c r="B13" s="45"/>
      <c r="C13" s="730">
        <f>'RM_2.2.sz.mell.'!C13</f>
        <v>0</v>
      </c>
      <c r="D13" s="730">
        <f>'RM_2.2.sz.mell.'!D13</f>
        <v>0</v>
      </c>
      <c r="E13" s="1271">
        <f t="shared" si="0"/>
        <v>0</v>
      </c>
      <c r="F13" s="431"/>
      <c r="G13" s="730">
        <f>'RM_2.2.sz.mell.'!G13</f>
        <v>0</v>
      </c>
      <c r="H13" s="730">
        <f>'RM_2.2.sz.mell.'!H13</f>
        <v>0</v>
      </c>
      <c r="I13" s="1271">
        <f t="shared" si="1"/>
        <v>0</v>
      </c>
      <c r="J13" s="1556"/>
    </row>
    <row r="14" spans="1:10" ht="12.9" customHeight="1" x14ac:dyDescent="0.25">
      <c r="A14" s="331" t="s">
        <v>26</v>
      </c>
      <c r="B14" s="428"/>
      <c r="C14" s="730">
        <f>'RM_2.2.sz.mell.'!C14</f>
        <v>0</v>
      </c>
      <c r="D14" s="730">
        <f>'RM_2.2.sz.mell.'!D14</f>
        <v>0</v>
      </c>
      <c r="E14" s="1271">
        <f t="shared" si="0"/>
        <v>0</v>
      </c>
      <c r="F14" s="430"/>
      <c r="G14" s="730">
        <f>'RM_2.2.sz.mell.'!G14</f>
        <v>0</v>
      </c>
      <c r="H14" s="730">
        <f>'RM_2.2.sz.mell.'!H14</f>
        <v>0</v>
      </c>
      <c r="I14" s="1271">
        <f t="shared" si="1"/>
        <v>0</v>
      </c>
      <c r="J14" s="1556"/>
    </row>
    <row r="15" spans="1:10" x14ac:dyDescent="0.25">
      <c r="A15" s="331" t="s">
        <v>27</v>
      </c>
      <c r="B15" s="45"/>
      <c r="C15" s="730">
        <f>'RM_2.2.sz.mell.'!C15</f>
        <v>0</v>
      </c>
      <c r="D15" s="730">
        <f>'RM_2.2.sz.mell.'!D15</f>
        <v>0</v>
      </c>
      <c r="E15" s="1271">
        <f t="shared" si="0"/>
        <v>0</v>
      </c>
      <c r="F15" s="430"/>
      <c r="G15" s="730">
        <f>'RM_2.2.sz.mell.'!G15</f>
        <v>0</v>
      </c>
      <c r="H15" s="730">
        <f>'RM_2.2.sz.mell.'!H15</f>
        <v>0</v>
      </c>
      <c r="I15" s="1271">
        <f t="shared" si="1"/>
        <v>0</v>
      </c>
      <c r="J15" s="1556"/>
    </row>
    <row r="16" spans="1:10" ht="12.9" customHeight="1" thickBot="1" x14ac:dyDescent="0.3">
      <c r="A16" s="391" t="s">
        <v>28</v>
      </c>
      <c r="B16" s="429"/>
      <c r="C16" s="730">
        <f>'RM_2.2.sz.mell.'!C16</f>
        <v>0</v>
      </c>
      <c r="D16" s="730">
        <f>'RM_2.2.sz.mell.'!D16</f>
        <v>0</v>
      </c>
      <c r="E16" s="1271">
        <f t="shared" si="0"/>
        <v>0</v>
      </c>
      <c r="F16" s="392" t="s">
        <v>50</v>
      </c>
      <c r="G16" s="730">
        <f>'RM_2.2.sz.mell.'!G16</f>
        <v>0</v>
      </c>
      <c r="H16" s="730">
        <f>'RM_2.2.sz.mell.'!H16</f>
        <v>0</v>
      </c>
      <c r="I16" s="1271">
        <f t="shared" si="1"/>
        <v>0</v>
      </c>
      <c r="J16" s="1556"/>
    </row>
    <row r="17" spans="1:10" ht="15.9" customHeight="1" thickBot="1" x14ac:dyDescent="0.3">
      <c r="A17" s="334" t="s">
        <v>29</v>
      </c>
      <c r="B17" s="125" t="s">
        <v>395</v>
      </c>
      <c r="C17" s="311">
        <f>'RM_2.2.sz.mell.'!C17</f>
        <v>58244872</v>
      </c>
      <c r="D17" s="311">
        <f>'RM_2.2.sz.mell.'!D17</f>
        <v>60945156</v>
      </c>
      <c r="E17" s="739">
        <f>+E6+E8+E9+E11+E12+E13+E14+E15+E16</f>
        <v>119190028</v>
      </c>
      <c r="F17" s="125" t="s">
        <v>396</v>
      </c>
      <c r="G17" s="311">
        <f>'RM_2.2.sz.mell.'!G17</f>
        <v>102840261</v>
      </c>
      <c r="H17" s="311">
        <f>'RM_2.2.sz.mell.'!H17</f>
        <v>74366442</v>
      </c>
      <c r="I17" s="739">
        <f>+I6+I8+I10+I11+I12+I13+I14+I15+I16</f>
        <v>177206703</v>
      </c>
      <c r="J17" s="1556"/>
    </row>
    <row r="18" spans="1:10" ht="12.9" customHeight="1" x14ac:dyDescent="0.25">
      <c r="A18" s="329" t="s">
        <v>30</v>
      </c>
      <c r="B18" s="344" t="s">
        <v>246</v>
      </c>
      <c r="C18" s="351">
        <f>'RM_2.2.sz.mell.'!C18</f>
        <v>45233389</v>
      </c>
      <c r="D18" s="351">
        <f>'RM_2.2.sz.mell.'!D18</f>
        <v>0</v>
      </c>
      <c r="E18" s="1278">
        <f>+E19+E20+E21+E22+E23</f>
        <v>45233389</v>
      </c>
      <c r="F18" s="337" t="s">
        <v>190</v>
      </c>
      <c r="G18" s="351">
        <f>'RM_2.2.sz.mell.'!G18</f>
        <v>0</v>
      </c>
      <c r="H18" s="351">
        <f>'RM_2.2.sz.mell.'!H18</f>
        <v>0</v>
      </c>
      <c r="I18" s="1278">
        <f t="shared" si="1"/>
        <v>0</v>
      </c>
      <c r="J18" s="1556"/>
    </row>
    <row r="19" spans="1:10" ht="12.9" customHeight="1" x14ac:dyDescent="0.25">
      <c r="A19" s="331" t="s">
        <v>31</v>
      </c>
      <c r="B19" s="345" t="s">
        <v>235</v>
      </c>
      <c r="C19" s="736">
        <f>'RM_2.2.sz.mell.'!C19</f>
        <v>45233389</v>
      </c>
      <c r="D19" s="736">
        <f>'RM_2.2.sz.mell.'!D19</f>
        <v>0</v>
      </c>
      <c r="E19" s="1274">
        <f t="shared" ref="E19:E29" si="2">C19+D19</f>
        <v>45233389</v>
      </c>
      <c r="F19" s="337" t="s">
        <v>193</v>
      </c>
      <c r="G19" s="736">
        <f>'RM_2.2.sz.mell.'!G19</f>
        <v>0</v>
      </c>
      <c r="H19" s="736">
        <f>'RM_2.2.sz.mell.'!H19</f>
        <v>0</v>
      </c>
      <c r="I19" s="1274">
        <f t="shared" si="1"/>
        <v>0</v>
      </c>
      <c r="J19" s="1556"/>
    </row>
    <row r="20" spans="1:10" ht="12.9" customHeight="1" x14ac:dyDescent="0.25">
      <c r="A20" s="329" t="s">
        <v>32</v>
      </c>
      <c r="B20" s="345" t="s">
        <v>236</v>
      </c>
      <c r="C20" s="736">
        <f>'RM_2.2.sz.mell.'!C20</f>
        <v>0</v>
      </c>
      <c r="D20" s="736">
        <f>'RM_2.2.sz.mell.'!D20</f>
        <v>0</v>
      </c>
      <c r="E20" s="1274">
        <f t="shared" si="2"/>
        <v>0</v>
      </c>
      <c r="F20" s="337" t="s">
        <v>155</v>
      </c>
      <c r="G20" s="736">
        <f>'RM_2.2.sz.mell.'!G20</f>
        <v>0</v>
      </c>
      <c r="H20" s="736">
        <f>'RM_2.2.sz.mell.'!H20</f>
        <v>737513</v>
      </c>
      <c r="I20" s="1274">
        <f t="shared" si="1"/>
        <v>737513</v>
      </c>
      <c r="J20" s="1556"/>
    </row>
    <row r="21" spans="1:10" ht="12.9" customHeight="1" x14ac:dyDescent="0.25">
      <c r="A21" s="331" t="s">
        <v>33</v>
      </c>
      <c r="B21" s="345" t="s">
        <v>237</v>
      </c>
      <c r="C21" s="736">
        <f>'RM_2.2.sz.mell.'!C21</f>
        <v>0</v>
      </c>
      <c r="D21" s="736">
        <f>'RM_2.2.sz.mell.'!D21</f>
        <v>0</v>
      </c>
      <c r="E21" s="1274">
        <f t="shared" si="2"/>
        <v>0</v>
      </c>
      <c r="F21" s="337" t="s">
        <v>156</v>
      </c>
      <c r="G21" s="736">
        <f>'RM_2.2.sz.mell.'!G21</f>
        <v>638000</v>
      </c>
      <c r="H21" s="736">
        <f>'RM_2.2.sz.mell.'!H21</f>
        <v>-638000</v>
      </c>
      <c r="I21" s="1274">
        <f t="shared" si="1"/>
        <v>0</v>
      </c>
      <c r="J21" s="1556"/>
    </row>
    <row r="22" spans="1:10" ht="12.9" customHeight="1" x14ac:dyDescent="0.25">
      <c r="A22" s="329" t="s">
        <v>34</v>
      </c>
      <c r="B22" s="345" t="s">
        <v>238</v>
      </c>
      <c r="C22" s="736">
        <f>'RM_2.2.sz.mell.'!C22</f>
        <v>0</v>
      </c>
      <c r="D22" s="736">
        <f>'RM_2.2.sz.mell.'!D22</f>
        <v>0</v>
      </c>
      <c r="E22" s="1274">
        <f t="shared" si="2"/>
        <v>0</v>
      </c>
      <c r="F22" s="336" t="s">
        <v>234</v>
      </c>
      <c r="G22" s="736">
        <f>'RM_2.2.sz.mell.'!G22</f>
        <v>0</v>
      </c>
      <c r="H22" s="736">
        <f>'RM_2.2.sz.mell.'!H22</f>
        <v>0</v>
      </c>
      <c r="I22" s="1274">
        <f t="shared" si="1"/>
        <v>0</v>
      </c>
      <c r="J22" s="1556"/>
    </row>
    <row r="23" spans="1:10" ht="12.9" customHeight="1" x14ac:dyDescent="0.25">
      <c r="A23" s="331" t="s">
        <v>35</v>
      </c>
      <c r="B23" s="346" t="s">
        <v>239</v>
      </c>
      <c r="C23" s="736">
        <f>'RM_2.2.sz.mell.'!C23</f>
        <v>0</v>
      </c>
      <c r="D23" s="736">
        <f>'RM_2.2.sz.mell.'!D23</f>
        <v>0</v>
      </c>
      <c r="E23" s="1274">
        <f t="shared" si="2"/>
        <v>0</v>
      </c>
      <c r="F23" s="337" t="s">
        <v>194</v>
      </c>
      <c r="G23" s="736">
        <f>'RM_2.2.sz.mell.'!G23</f>
        <v>0</v>
      </c>
      <c r="H23" s="736">
        <f>'RM_2.2.sz.mell.'!H23</f>
        <v>0</v>
      </c>
      <c r="I23" s="1274">
        <f t="shared" si="1"/>
        <v>0</v>
      </c>
      <c r="J23" s="1556"/>
    </row>
    <row r="24" spans="1:10" ht="12.9" customHeight="1" x14ac:dyDescent="0.25">
      <c r="A24" s="329" t="s">
        <v>36</v>
      </c>
      <c r="B24" s="347" t="s">
        <v>240</v>
      </c>
      <c r="C24" s="339">
        <f>'RM_2.2.sz.mell.'!C24</f>
        <v>0</v>
      </c>
      <c r="D24" s="339">
        <f>'RM_2.2.sz.mell.'!D24</f>
        <v>0</v>
      </c>
      <c r="E24" s="1275">
        <f>+E25+E26+E27+E28+E29</f>
        <v>0</v>
      </c>
      <c r="F24" s="348" t="s">
        <v>192</v>
      </c>
      <c r="G24" s="339">
        <f>'RM_2.2.sz.mell.'!G24</f>
        <v>0</v>
      </c>
      <c r="H24" s="339">
        <f>'RM_2.2.sz.mell.'!H24</f>
        <v>0</v>
      </c>
      <c r="I24" s="1275">
        <f t="shared" si="1"/>
        <v>0</v>
      </c>
      <c r="J24" s="1556"/>
    </row>
    <row r="25" spans="1:10" ht="12.9" customHeight="1" x14ac:dyDescent="0.25">
      <c r="A25" s="331" t="s">
        <v>37</v>
      </c>
      <c r="B25" s="346" t="s">
        <v>241</v>
      </c>
      <c r="C25" s="736">
        <f>'RM_2.2.sz.mell.'!C25</f>
        <v>0</v>
      </c>
      <c r="D25" s="736">
        <f>'RM_2.2.sz.mell.'!D25</f>
        <v>0</v>
      </c>
      <c r="E25" s="1274">
        <f t="shared" si="2"/>
        <v>0</v>
      </c>
      <c r="F25" s="348" t="s">
        <v>389</v>
      </c>
      <c r="G25" s="736">
        <f>'RM_2.2.sz.mell.'!G25</f>
        <v>0</v>
      </c>
      <c r="H25" s="736">
        <f>'RM_2.2.sz.mell.'!H25</f>
        <v>0</v>
      </c>
      <c r="I25" s="1274">
        <f t="shared" si="1"/>
        <v>0</v>
      </c>
      <c r="J25" s="1556"/>
    </row>
    <row r="26" spans="1:10" ht="12.9" customHeight="1" x14ac:dyDescent="0.25">
      <c r="A26" s="329" t="s">
        <v>38</v>
      </c>
      <c r="B26" s="346" t="s">
        <v>242</v>
      </c>
      <c r="C26" s="736">
        <f>'RM_2.2.sz.mell.'!C26</f>
        <v>0</v>
      </c>
      <c r="D26" s="736">
        <f>'RM_2.2.sz.mell.'!D26</f>
        <v>0</v>
      </c>
      <c r="E26" s="1274">
        <f t="shared" si="2"/>
        <v>0</v>
      </c>
      <c r="F26" s="343"/>
      <c r="G26" s="736">
        <f>'RM_2.2.sz.mell.'!G26</f>
        <v>0</v>
      </c>
      <c r="H26" s="736">
        <f>'RM_2.2.sz.mell.'!H26</f>
        <v>0</v>
      </c>
      <c r="I26" s="1274">
        <f t="shared" si="1"/>
        <v>0</v>
      </c>
      <c r="J26" s="1556"/>
    </row>
    <row r="27" spans="1:10" ht="12.9" customHeight="1" x14ac:dyDescent="0.25">
      <c r="A27" s="331" t="s">
        <v>39</v>
      </c>
      <c r="B27" s="345" t="s">
        <v>243</v>
      </c>
      <c r="C27" s="736">
        <f>'RM_2.2.sz.mell.'!C27</f>
        <v>0</v>
      </c>
      <c r="D27" s="736">
        <f>'RM_2.2.sz.mell.'!D27</f>
        <v>0</v>
      </c>
      <c r="E27" s="1274">
        <f t="shared" si="2"/>
        <v>0</v>
      </c>
      <c r="F27" s="121"/>
      <c r="G27" s="736">
        <f>'RM_2.2.sz.mell.'!G27</f>
        <v>0</v>
      </c>
      <c r="H27" s="736">
        <f>'RM_2.2.sz.mell.'!H27</f>
        <v>0</v>
      </c>
      <c r="I27" s="1274">
        <f t="shared" si="1"/>
        <v>0</v>
      </c>
      <c r="J27" s="1556"/>
    </row>
    <row r="28" spans="1:10" ht="12.9" customHeight="1" x14ac:dyDescent="0.25">
      <c r="A28" s="329" t="s">
        <v>40</v>
      </c>
      <c r="B28" s="349" t="s">
        <v>244</v>
      </c>
      <c r="C28" s="736">
        <f>'RM_2.2.sz.mell.'!C28</f>
        <v>0</v>
      </c>
      <c r="D28" s="736">
        <f>'RM_2.2.sz.mell.'!D28</f>
        <v>0</v>
      </c>
      <c r="E28" s="1274">
        <f t="shared" si="2"/>
        <v>0</v>
      </c>
      <c r="F28" s="45"/>
      <c r="G28" s="736">
        <f>'RM_2.2.sz.mell.'!G28</f>
        <v>0</v>
      </c>
      <c r="H28" s="736">
        <f>'RM_2.2.sz.mell.'!H28</f>
        <v>0</v>
      </c>
      <c r="I28" s="1274">
        <f t="shared" si="1"/>
        <v>0</v>
      </c>
      <c r="J28" s="1556"/>
    </row>
    <row r="29" spans="1:10" ht="12.9" customHeight="1" thickBot="1" x14ac:dyDescent="0.3">
      <c r="A29" s="331" t="s">
        <v>41</v>
      </c>
      <c r="B29" s="350" t="s">
        <v>245</v>
      </c>
      <c r="C29" s="736">
        <f>'RM_2.2.sz.mell.'!C29</f>
        <v>0</v>
      </c>
      <c r="D29" s="736">
        <f>'RM_2.2.sz.mell.'!D29</f>
        <v>0</v>
      </c>
      <c r="E29" s="1274">
        <f t="shared" si="2"/>
        <v>0</v>
      </c>
      <c r="F29" s="121"/>
      <c r="G29" s="736">
        <f>'RM_2.2.sz.mell.'!G29</f>
        <v>0</v>
      </c>
      <c r="H29" s="736">
        <f>'RM_2.2.sz.mell.'!H29</f>
        <v>0</v>
      </c>
      <c r="I29" s="1274">
        <f t="shared" si="1"/>
        <v>0</v>
      </c>
      <c r="J29" s="1556"/>
    </row>
    <row r="30" spans="1:10" ht="21.75" customHeight="1" thickBot="1" x14ac:dyDescent="0.3">
      <c r="A30" s="334" t="s">
        <v>42</v>
      </c>
      <c r="B30" s="125" t="s">
        <v>386</v>
      </c>
      <c r="C30" s="311">
        <f>'RM_2.2.sz.mell.'!C30</f>
        <v>45233389</v>
      </c>
      <c r="D30" s="311">
        <f>'RM_2.2.sz.mell.'!D30</f>
        <v>0</v>
      </c>
      <c r="E30" s="739">
        <f>+E18+E24</f>
        <v>45233389</v>
      </c>
      <c r="F30" s="125" t="s">
        <v>390</v>
      </c>
      <c r="G30" s="311">
        <f>'RM_2.2.sz.mell.'!G30</f>
        <v>638000</v>
      </c>
      <c r="H30" s="311">
        <f>'RM_2.2.sz.mell.'!H30</f>
        <v>99513</v>
      </c>
      <c r="I30" s="739">
        <f>SUM(I18:I29)</f>
        <v>737513</v>
      </c>
      <c r="J30" s="1556"/>
    </row>
    <row r="31" spans="1:10" ht="13.8" thickBot="1" x14ac:dyDescent="0.3">
      <c r="A31" s="334" t="s">
        <v>43</v>
      </c>
      <c r="B31" s="340" t="s">
        <v>391</v>
      </c>
      <c r="C31" s="740">
        <f>'RM_2.2.sz.mell.'!C31</f>
        <v>103478261</v>
      </c>
      <c r="D31" s="740">
        <f>'RM_2.2.sz.mell.'!D31</f>
        <v>60945156</v>
      </c>
      <c r="E31" s="741">
        <f>+E17+E30</f>
        <v>164423417</v>
      </c>
      <c r="F31" s="340" t="s">
        <v>392</v>
      </c>
      <c r="G31" s="740">
        <f>'RM_2.2.sz.mell.'!G31</f>
        <v>103478261</v>
      </c>
      <c r="H31" s="740">
        <f>'RM_2.2.sz.mell.'!H31</f>
        <v>74465955</v>
      </c>
      <c r="I31" s="741">
        <f>+I17+I30</f>
        <v>177944216</v>
      </c>
      <c r="J31" s="1556"/>
    </row>
    <row r="32" spans="1:10" ht="13.8" thickBot="1" x14ac:dyDescent="0.3">
      <c r="A32" s="334" t="s">
        <v>44</v>
      </c>
      <c r="B32" s="340" t="s">
        <v>168</v>
      </c>
      <c r="C32" s="740">
        <f>'RM_2.2.sz.mell.'!C32</f>
        <v>44595389</v>
      </c>
      <c r="D32" s="740">
        <f>'RM_2.2.sz.mell.'!D32</f>
        <v>13421286</v>
      </c>
      <c r="E32" s="741">
        <f>IF(E17-I17&lt;0,I17-E17,"-")</f>
        <v>58016675</v>
      </c>
      <c r="F32" s="340" t="s">
        <v>169</v>
      </c>
      <c r="G32" s="740" t="str">
        <f>'RM_2.2.sz.mell.'!G32</f>
        <v>-</v>
      </c>
      <c r="H32" s="740" t="str">
        <f>'RM_2.2.sz.mell.'!H32</f>
        <v>-</v>
      </c>
      <c r="I32" s="741" t="str">
        <f>IF(E17-I17&gt;0,E17-I17,"-")</f>
        <v>-</v>
      </c>
      <c r="J32" s="1556"/>
    </row>
    <row r="33" spans="1:10" ht="13.8" thickBot="1" x14ac:dyDescent="0.3">
      <c r="A33" s="334" t="s">
        <v>45</v>
      </c>
      <c r="B33" s="340" t="s">
        <v>566</v>
      </c>
      <c r="C33" s="740" t="str">
        <f>'RM_2.2.sz.mell.'!C33</f>
        <v>-</v>
      </c>
      <c r="D33" s="740">
        <f>'RM_2.2.sz.mell.'!D33</f>
        <v>13520799</v>
      </c>
      <c r="E33" s="1277">
        <f>IF(E31-I31&lt;0,I31-E31,"-")</f>
        <v>13520799</v>
      </c>
      <c r="F33" s="340" t="s">
        <v>567</v>
      </c>
      <c r="G33" s="740" t="str">
        <f>'RM_2.2.sz.mell.'!G33</f>
        <v>-</v>
      </c>
      <c r="H33" s="740" t="str">
        <f>'RM_2.2.sz.mell.'!H33</f>
        <v>-</v>
      </c>
      <c r="I33" s="1277" t="str">
        <f>IF(E31-I31&gt;0,E31-I31,"-")</f>
        <v>-</v>
      </c>
      <c r="J33" s="1556"/>
    </row>
  </sheetData>
  <sheetProtection sheet="1"/>
  <mergeCells count="3">
    <mergeCell ref="A1:I1"/>
    <mergeCell ref="J1:J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sheetPr>
    <tabColor theme="7"/>
  </sheetPr>
  <dimension ref="A1:I25"/>
  <sheetViews>
    <sheetView topLeftCell="B1" zoomScale="120" zoomScaleNormal="120" workbookViewId="0">
      <selection activeCell="B12" sqref="B12"/>
    </sheetView>
  </sheetViews>
  <sheetFormatPr defaultColWidth="9.33203125" defaultRowHeight="13.2" x14ac:dyDescent="0.25"/>
  <cols>
    <col min="1" max="1" width="38.77734375" style="42" customWidth="1"/>
    <col min="2" max="8" width="15.77734375" style="41" customWidth="1"/>
    <col min="9" max="9" width="15.77734375" style="53" customWidth="1"/>
    <col min="10" max="11" width="12.77734375" style="41" customWidth="1"/>
    <col min="12" max="12" width="13.77734375" style="41" customWidth="1"/>
    <col min="13" max="16384" width="9.33203125" style="41"/>
  </cols>
  <sheetData>
    <row r="1" spans="1:9" ht="13.8" x14ac:dyDescent="0.25">
      <c r="C1" s="1670" t="str">
        <f>CONCATENATE("3. melléklet ",E_ALAPADATOK!A7," ",E_ALAPADATOK!B7," ",E_ALAPADATOK!C7," ",E_ALAPADATOK!D7," ",E_ALAPADATOK!E7," ",E_ALAPADATOK!F7," ",E_ALAPADATOK!G7," ",E_ALAPADATOK!H7)</f>
        <v>3. melléklet a Hercegkút Község Önkormányzat Polgármesterének 5 / 2019 ( VI.17. ) önkormányzati rendelete</v>
      </c>
      <c r="D1" s="1671"/>
      <c r="E1" s="1671"/>
      <c r="F1" s="1671"/>
      <c r="G1" s="1671"/>
      <c r="H1" s="1671"/>
      <c r="I1" s="1671"/>
    </row>
    <row r="3" spans="1:9" ht="25.5" customHeight="1" x14ac:dyDescent="0.25">
      <c r="A3" s="1574" t="s">
        <v>768</v>
      </c>
      <c r="B3" s="1574"/>
      <c r="C3" s="1574"/>
      <c r="D3" s="1574"/>
      <c r="E3" s="1574"/>
      <c r="F3" s="1574"/>
      <c r="G3" s="1574"/>
      <c r="H3" s="1574"/>
      <c r="I3" s="1574"/>
    </row>
    <row r="4" spans="1:9" ht="22.5" customHeight="1" thickBot="1" x14ac:dyDescent="0.35">
      <c r="A4" s="184"/>
      <c r="B4" s="53"/>
      <c r="C4" s="53"/>
      <c r="D4" s="53"/>
      <c r="E4" s="53"/>
      <c r="F4" s="53"/>
      <c r="G4" s="53"/>
      <c r="H4" s="53"/>
      <c r="I4" s="755" t="str">
        <f>'E_2.2.sz.mell.'!I2</f>
        <v>Forintban!</v>
      </c>
    </row>
    <row r="5" spans="1:9" s="44" customFormat="1" ht="44.4" customHeight="1" thickBot="1" x14ac:dyDescent="0.3">
      <c r="A5" s="1282" t="str">
        <f>'RM_3.sz.mell.'!A5</f>
        <v>Beruházás  megnevezése</v>
      </c>
      <c r="B5" s="724" t="str">
        <f>'RM_3.sz.mell.'!B5</f>
        <v>Teljes költség</v>
      </c>
      <c r="C5" s="724" t="str">
        <f>'RM_3.sz.mell.'!C5</f>
        <v>Kivitelezés kezdési és befejezési éve</v>
      </c>
      <c r="D5" s="724" t="str">
        <f>'RM_3.sz.mell.'!D5</f>
        <v>Felhasználás   2018. XII. 31-ig</v>
      </c>
      <c r="E5" s="724" t="str">
        <f>'RM_3.sz.mell.'!E5</f>
        <v>2019. évi
eredeti előirányzat</v>
      </c>
      <c r="F5" s="724" t="str">
        <f>'RM_3.sz.mell.'!F5</f>
        <v>Eddigi módosítások összege 2019-ben</v>
      </c>
      <c r="G5" s="727" t="str">
        <f>'RM_3.sz.mell.'!G5</f>
        <v>… sz. módosítás</v>
      </c>
      <c r="H5" s="724" t="str">
        <f>'RM_3.sz.mell.'!H5</f>
        <v>Módosítások összesen 2019. …..-ig</v>
      </c>
      <c r="I5" s="1402" t="str">
        <f>'RM_3.sz.mell.'!I5</f>
        <v>….számú módosítás utáni előirányzat</v>
      </c>
    </row>
    <row r="6" spans="1:9" s="53" customFormat="1" ht="12" customHeight="1" thickBot="1" x14ac:dyDescent="0.3">
      <c r="A6" s="1283" t="str">
        <f>'RM_3.sz.mell.'!A6</f>
        <v>A</v>
      </c>
      <c r="B6" s="757" t="str">
        <f>'RM_3.sz.mell.'!B6</f>
        <v>B</v>
      </c>
      <c r="C6" s="757" t="str">
        <f>'RM_3.sz.mell.'!C6</f>
        <v>C</v>
      </c>
      <c r="D6" s="757" t="str">
        <f>'RM_3.sz.mell.'!D6</f>
        <v>D</v>
      </c>
      <c r="E6" s="757" t="str">
        <f>'RM_3.sz.mell.'!E6</f>
        <v>E</v>
      </c>
      <c r="F6" s="757" t="str">
        <f>'RM_3.sz.mell.'!F6</f>
        <v>F</v>
      </c>
      <c r="G6" s="757" t="str">
        <f>'RM_3.sz.mell.'!G6</f>
        <v>G</v>
      </c>
      <c r="H6" s="757" t="str">
        <f>'RM_3.sz.mell.'!H6</f>
        <v>H=(F+G)</v>
      </c>
      <c r="I6" s="1279" t="s">
        <v>757</v>
      </c>
    </row>
    <row r="7" spans="1:9" ht="15.9" customHeight="1" x14ac:dyDescent="0.25">
      <c r="A7" s="1284" t="str">
        <f>'RM_3.sz.mell.'!A7</f>
        <v>Beépítetlen ingatlanok vásárlása (87/1 hrsz.)</v>
      </c>
      <c r="B7" s="762">
        <f>'RM_3.sz.mell.'!B7</f>
        <v>5000000</v>
      </c>
      <c r="C7" s="762" t="str">
        <f>'RM_3.sz.mell.'!C7</f>
        <v>2019</v>
      </c>
      <c r="D7" s="762">
        <f>'RM_3.sz.mell.'!D7</f>
        <v>0</v>
      </c>
      <c r="E7" s="762">
        <f>'RM_3.sz.mell.'!E7</f>
        <v>5000000</v>
      </c>
      <c r="F7" s="762">
        <f>'RM_3.sz.mell.'!F7</f>
        <v>0</v>
      </c>
      <c r="G7" s="762">
        <f>'RM_3.sz.mell.'!G7</f>
        <v>0</v>
      </c>
      <c r="H7" s="762">
        <f>F7+G7</f>
        <v>0</v>
      </c>
      <c r="I7" s="1280">
        <f>E7+H7</f>
        <v>5000000</v>
      </c>
    </row>
    <row r="8" spans="1:9" ht="15.9" customHeight="1" x14ac:dyDescent="0.25">
      <c r="A8" s="1284" t="str">
        <f>'RM_3.sz.mell.'!A8</f>
        <v>Telekalakítás (87,88,87/1)</v>
      </c>
      <c r="B8" s="762">
        <f>'RM_3.sz.mell.'!B8</f>
        <v>36000</v>
      </c>
      <c r="C8" s="762" t="str">
        <f>'RM_3.sz.mell.'!C8</f>
        <v>2019</v>
      </c>
      <c r="D8" s="762">
        <f>'RM_3.sz.mell.'!D8</f>
        <v>0</v>
      </c>
      <c r="E8" s="762">
        <f>'RM_3.sz.mell.'!E8</f>
        <v>36000</v>
      </c>
      <c r="F8" s="762">
        <f>'RM_3.sz.mell.'!F8</f>
        <v>0</v>
      </c>
      <c r="G8" s="762">
        <f>'RM_3.sz.mell.'!G8</f>
        <v>0</v>
      </c>
      <c r="H8" s="762">
        <f t="shared" ref="H8:H22" si="0">F8+G8</f>
        <v>0</v>
      </c>
      <c r="I8" s="1280">
        <f>E8+H8</f>
        <v>36000</v>
      </c>
    </row>
    <row r="9" spans="1:9" ht="15.9" customHeight="1" x14ac:dyDescent="0.25">
      <c r="A9" s="1284" t="str">
        <f>'RM_3.sz.mell.'!A9</f>
        <v>Műfűves pályához ingatlanok vásárlása (063/3,063/4,063/5,063/15,063/16)</v>
      </c>
      <c r="B9" s="762">
        <f>'RM_3.sz.mell.'!B9</f>
        <v>1800000</v>
      </c>
      <c r="C9" s="762" t="str">
        <f>'RM_3.sz.mell.'!C9</f>
        <v>2019</v>
      </c>
      <c r="D9" s="762">
        <f>'RM_3.sz.mell.'!D9</f>
        <v>0</v>
      </c>
      <c r="E9" s="762">
        <f>'RM_3.sz.mell.'!E9</f>
        <v>1800000</v>
      </c>
      <c r="F9" s="762">
        <f>'RM_3.sz.mell.'!F9</f>
        <v>0</v>
      </c>
      <c r="G9" s="762">
        <f>'RM_3.sz.mell.'!G9</f>
        <v>0</v>
      </c>
      <c r="H9" s="762">
        <f t="shared" si="0"/>
        <v>0</v>
      </c>
      <c r="I9" s="1280">
        <f t="shared" ref="I9:I24" si="1">E9+H9</f>
        <v>1800000</v>
      </c>
    </row>
    <row r="10" spans="1:9" ht="15.9" customHeight="1" x14ac:dyDescent="0.25">
      <c r="A10" s="1284" t="str">
        <f>'RM_3.sz.mell.'!A10</f>
        <v>Temető felmérése</v>
      </c>
      <c r="B10" s="762">
        <f>'RM_3.sz.mell.'!B10</f>
        <v>118200</v>
      </c>
      <c r="C10" s="762" t="str">
        <f>'RM_3.sz.mell.'!C10</f>
        <v>2019</v>
      </c>
      <c r="D10" s="762">
        <f>'RM_3.sz.mell.'!D10</f>
        <v>0</v>
      </c>
      <c r="E10" s="762">
        <f>'RM_3.sz.mell.'!E10</f>
        <v>118200</v>
      </c>
      <c r="F10" s="762">
        <f>'RM_3.sz.mell.'!F10</f>
        <v>0</v>
      </c>
      <c r="G10" s="762">
        <f>'RM_3.sz.mell.'!G10</f>
        <v>0</v>
      </c>
      <c r="H10" s="762">
        <f t="shared" si="0"/>
        <v>0</v>
      </c>
      <c r="I10" s="1280">
        <f t="shared" si="1"/>
        <v>118200</v>
      </c>
    </row>
    <row r="11" spans="1:9" ht="15.9" customHeight="1" x14ac:dyDescent="0.25">
      <c r="A11" s="1284" t="str">
        <f>'RM_3.sz.mell.'!A11</f>
        <v>Ingatlanok váráslása (063/5,063/7)</v>
      </c>
      <c r="B11" s="762">
        <f>'RM_3.sz.mell.'!B11</f>
        <v>600000</v>
      </c>
      <c r="C11" s="762" t="str">
        <f>'RM_3.sz.mell.'!C11</f>
        <v>2019</v>
      </c>
      <c r="D11" s="762">
        <f>'RM_3.sz.mell.'!D11</f>
        <v>0</v>
      </c>
      <c r="E11" s="762"/>
      <c r="F11" s="762">
        <v>600000</v>
      </c>
      <c r="G11" s="762">
        <f>'RM_3.sz.mell.'!G11</f>
        <v>0</v>
      </c>
      <c r="H11" s="762">
        <f t="shared" si="0"/>
        <v>600000</v>
      </c>
      <c r="I11" s="1280">
        <f t="shared" si="1"/>
        <v>600000</v>
      </c>
    </row>
    <row r="12" spans="1:9" ht="15.9" customHeight="1" x14ac:dyDescent="0.25">
      <c r="A12" s="1284" t="str">
        <f>'RM_3.sz.mell.'!A12</f>
        <v>Talajvédelmi műszaki tevékenység</v>
      </c>
      <c r="B12" s="762">
        <f>'RM_3.sz.mell.'!B12</f>
        <v>80000</v>
      </c>
      <c r="C12" s="762" t="str">
        <f>'RM_3.sz.mell.'!C12</f>
        <v>2019</v>
      </c>
      <c r="D12" s="762">
        <f>'RM_3.sz.mell.'!D12</f>
        <v>0</v>
      </c>
      <c r="E12" s="762">
        <f>'RM_3.sz.mell.'!E12</f>
        <v>80000</v>
      </c>
      <c r="F12" s="762">
        <f>'RM_3.sz.mell.'!F12</f>
        <v>0</v>
      </c>
      <c r="G12" s="762">
        <f>'RM_3.sz.mell.'!G12</f>
        <v>0</v>
      </c>
      <c r="H12" s="762">
        <f t="shared" si="0"/>
        <v>0</v>
      </c>
      <c r="I12" s="1280">
        <f t="shared" si="1"/>
        <v>80000</v>
      </c>
    </row>
    <row r="13" spans="1:9" ht="15.9" customHeight="1" x14ac:dyDescent="0.25">
      <c r="A13" s="1284" t="str">
        <f>'RM_3.sz.mell.'!A13</f>
        <v>Örökségvédelmi hatástanulmány</v>
      </c>
      <c r="B13" s="762">
        <f>'RM_3.sz.mell.'!B13</f>
        <v>80000</v>
      </c>
      <c r="C13" s="762" t="str">
        <f>'RM_3.sz.mell.'!C13</f>
        <v>2019</v>
      </c>
      <c r="D13" s="762">
        <f>'RM_3.sz.mell.'!D13</f>
        <v>0</v>
      </c>
      <c r="E13" s="762">
        <f>'RM_3.sz.mell.'!E13</f>
        <v>80000</v>
      </c>
      <c r="F13" s="762">
        <f>'RM_3.sz.mell.'!F13</f>
        <v>0</v>
      </c>
      <c r="G13" s="762">
        <f>'RM_3.sz.mell.'!G13</f>
        <v>0</v>
      </c>
      <c r="H13" s="762">
        <f t="shared" si="0"/>
        <v>0</v>
      </c>
      <c r="I13" s="1280">
        <f t="shared" si="1"/>
        <v>80000</v>
      </c>
    </row>
    <row r="14" spans="1:9" ht="15.9" customHeight="1" x14ac:dyDescent="0.25">
      <c r="A14" s="1284" t="str">
        <f>'RM_3.sz.mell.'!A14</f>
        <v>Tájlház (134 hrsz)</v>
      </c>
      <c r="B14" s="762">
        <f>'RM_3.sz.mell.'!B14</f>
        <v>118110</v>
      </c>
      <c r="C14" s="762" t="str">
        <f>'RM_3.sz.mell.'!C14</f>
        <v>2018</v>
      </c>
      <c r="D14" s="762">
        <f>'RM_3.sz.mell.'!D14</f>
        <v>0</v>
      </c>
      <c r="E14" s="762">
        <v>118110</v>
      </c>
      <c r="F14" s="762">
        <f>'RM_3.sz.mell.'!F14</f>
        <v>0</v>
      </c>
      <c r="G14" s="762">
        <f>'RM_3.sz.mell.'!G14</f>
        <v>0</v>
      </c>
      <c r="H14" s="762">
        <f t="shared" si="0"/>
        <v>0</v>
      </c>
      <c r="I14" s="1280">
        <f t="shared" si="1"/>
        <v>118110</v>
      </c>
    </row>
    <row r="15" spans="1:9" ht="15.9" customHeight="1" x14ac:dyDescent="0.25">
      <c r="A15" s="1284" t="str">
        <f>'RM_3.sz.mell.'!A15</f>
        <v>Előzetes megvalósíthatósági tamulmány elkészítése</v>
      </c>
      <c r="B15" s="762">
        <f>'RM_3.sz.mell.'!B15</f>
        <v>8900000</v>
      </c>
      <c r="C15" s="762" t="str">
        <f>'RM_3.sz.mell.'!C15</f>
        <v>2019</v>
      </c>
      <c r="D15" s="762">
        <f>'RM_3.sz.mell.'!D15</f>
        <v>0</v>
      </c>
      <c r="E15" s="762"/>
      <c r="F15" s="762">
        <v>8900000</v>
      </c>
      <c r="G15" s="762">
        <f>'RM_3.sz.mell.'!G15</f>
        <v>0</v>
      </c>
      <c r="H15" s="762">
        <f t="shared" si="0"/>
        <v>8900000</v>
      </c>
      <c r="I15" s="1280">
        <f t="shared" si="1"/>
        <v>8900000</v>
      </c>
    </row>
    <row r="16" spans="1:9" ht="15.9" customHeight="1" x14ac:dyDescent="0.25">
      <c r="A16" s="1284" t="str">
        <f>'RM_3.sz.mell.'!A16</f>
        <v>Koncepcióterv "Borturisztikai Tematikus Park" kialakítása</v>
      </c>
      <c r="B16" s="762">
        <f>'RM_3.sz.mell.'!B16</f>
        <v>2900000</v>
      </c>
      <c r="C16" s="762" t="str">
        <f>'RM_3.sz.mell.'!C16</f>
        <v>2019</v>
      </c>
      <c r="D16" s="762">
        <f>'RM_3.sz.mell.'!D16</f>
        <v>0</v>
      </c>
      <c r="E16" s="762"/>
      <c r="F16" s="762">
        <v>2900000</v>
      </c>
      <c r="G16" s="762">
        <f>'RM_3.sz.mell.'!G16</f>
        <v>0</v>
      </c>
      <c r="H16" s="762">
        <f t="shared" si="0"/>
        <v>2900000</v>
      </c>
      <c r="I16" s="1280">
        <f t="shared" si="1"/>
        <v>2900000</v>
      </c>
    </row>
    <row r="17" spans="1:9" ht="15.9" customHeight="1" x14ac:dyDescent="0.25">
      <c r="A17" s="1284" t="str">
        <f>'RM_3.sz.mell.'!A17</f>
        <v>89. hrsz. Település óvodájáoz vezető járda építési munkálatai</v>
      </c>
      <c r="B17" s="762">
        <f>'RM_3.sz.mell.'!B17</f>
        <v>4633529</v>
      </c>
      <c r="C17" s="762" t="str">
        <f>'RM_3.sz.mell.'!C17</f>
        <v>2019</v>
      </c>
      <c r="D17" s="762">
        <f>'RM_3.sz.mell.'!D17</f>
        <v>0</v>
      </c>
      <c r="E17" s="762">
        <f>'RM_3.sz.mell.'!E17</f>
        <v>4633529</v>
      </c>
      <c r="F17" s="762">
        <f>'RM_3.sz.mell.'!F17</f>
        <v>0</v>
      </c>
      <c r="G17" s="762">
        <f>'RM_3.sz.mell.'!G17</f>
        <v>0</v>
      </c>
      <c r="H17" s="762">
        <f t="shared" si="0"/>
        <v>0</v>
      </c>
      <c r="I17" s="1280">
        <f t="shared" si="1"/>
        <v>4633529</v>
      </c>
    </row>
    <row r="18" spans="1:9" ht="15.9" customHeight="1" x14ac:dyDescent="0.25">
      <c r="A18" s="1284" t="str">
        <f>'RM_3.sz.mell.'!A18</f>
        <v>Hercegkút járda építés</v>
      </c>
      <c r="B18" s="762">
        <f>'RM_3.sz.mell.'!B18</f>
        <v>1050000</v>
      </c>
      <c r="C18" s="762" t="str">
        <f>'RM_3.sz.mell.'!C18</f>
        <v>2019</v>
      </c>
      <c r="D18" s="762">
        <f>'RM_3.sz.mell.'!D18</f>
        <v>0</v>
      </c>
      <c r="E18" s="762">
        <f>'RM_3.sz.mell.'!E18</f>
        <v>1050000</v>
      </c>
      <c r="F18" s="762">
        <f>'RM_3.sz.mell.'!F18</f>
        <v>0</v>
      </c>
      <c r="G18" s="762">
        <f>'RM_3.sz.mell.'!G18</f>
        <v>0</v>
      </c>
      <c r="H18" s="762">
        <f t="shared" si="0"/>
        <v>0</v>
      </c>
      <c r="I18" s="1280">
        <f t="shared" si="1"/>
        <v>1050000</v>
      </c>
    </row>
    <row r="19" spans="1:9" ht="15.9" customHeight="1" x14ac:dyDescent="0.25">
      <c r="A19" s="1284" t="str">
        <f>'RM_3.sz.mell.'!A19</f>
        <v>Térfigyelő kamerarendszer bővítése</v>
      </c>
      <c r="B19" s="762">
        <f>'RM_3.sz.mell.'!B19</f>
        <v>598170</v>
      </c>
      <c r="C19" s="762" t="str">
        <f>'RM_3.sz.mell.'!C19</f>
        <v>2019</v>
      </c>
      <c r="D19" s="762">
        <f>'RM_3.sz.mell.'!D19</f>
        <v>0</v>
      </c>
      <c r="E19" s="762">
        <f>'RM_3.sz.mell.'!E19</f>
        <v>598170</v>
      </c>
      <c r="F19" s="762">
        <f>'RM_3.sz.mell.'!F19</f>
        <v>0</v>
      </c>
      <c r="G19" s="762">
        <f>'RM_3.sz.mell.'!G19</f>
        <v>0</v>
      </c>
      <c r="H19" s="762">
        <f t="shared" si="0"/>
        <v>0</v>
      </c>
      <c r="I19" s="1280">
        <f t="shared" si="1"/>
        <v>598170</v>
      </c>
    </row>
    <row r="20" spans="1:9" ht="15.9" customHeight="1" x14ac:dyDescent="0.25">
      <c r="A20" s="1284" t="str">
        <f>'RM_3.sz.mell.'!A20</f>
        <v>TOP-411 orvosi rendelő kisértékűeszközeinek beszerzése, bővítése pályázatból</v>
      </c>
      <c r="B20" s="762">
        <f>'RM_3.sz.mell.'!B20</f>
        <v>1637134</v>
      </c>
      <c r="C20" s="762" t="str">
        <f>'RM_3.sz.mell.'!C20</f>
        <v>2019</v>
      </c>
      <c r="D20" s="762">
        <f>'RM_3.sz.mell.'!D20</f>
        <v>0</v>
      </c>
      <c r="E20" s="762">
        <f>'RM_3.sz.mell.'!E20</f>
        <v>1637134</v>
      </c>
      <c r="F20" s="762">
        <f>'RM_3.sz.mell.'!F20</f>
        <v>0</v>
      </c>
      <c r="G20" s="762">
        <f>'RM_3.sz.mell.'!G20</f>
        <v>0</v>
      </c>
      <c r="H20" s="762">
        <f t="shared" si="0"/>
        <v>0</v>
      </c>
      <c r="I20" s="1280">
        <f t="shared" si="1"/>
        <v>1637134</v>
      </c>
    </row>
    <row r="21" spans="1:9" ht="15.9" customHeight="1" x14ac:dyDescent="0.25">
      <c r="A21" s="1284" t="str">
        <f>'RM_3.sz.mell.'!A21</f>
        <v>Egyéb kisértékű tárgyi eszközök beszerzése (hp. Vez. Egér, router, stb)</v>
      </c>
      <c r="B21" s="762">
        <f>'RM_3.sz.mell.'!B21</f>
        <v>238254</v>
      </c>
      <c r="C21" s="762" t="str">
        <f>'RM_3.sz.mell.'!C21</f>
        <v>2019</v>
      </c>
      <c r="D21" s="762">
        <f>'RM_3.sz.mell.'!D21</f>
        <v>0</v>
      </c>
      <c r="E21" s="762">
        <f>'RM_3.sz.mell.'!E21</f>
        <v>238254</v>
      </c>
      <c r="F21" s="762">
        <f>'RM_3.sz.mell.'!F21</f>
        <v>0</v>
      </c>
      <c r="G21" s="762">
        <f>'RM_3.sz.mell.'!G21</f>
        <v>0</v>
      </c>
      <c r="H21" s="762">
        <f t="shared" si="0"/>
        <v>0</v>
      </c>
      <c r="I21" s="1280">
        <f t="shared" si="1"/>
        <v>238254</v>
      </c>
    </row>
    <row r="22" spans="1:9" ht="15.9" customHeight="1" x14ac:dyDescent="0.25">
      <c r="A22" s="1284" t="str">
        <f>'RM_3.sz.mell.'!A22</f>
        <v>TOP-411 orvosi rendelő nagyértékű tárgyi eszközeinek beszerzése</v>
      </c>
      <c r="B22" s="762">
        <f>'RM_3.sz.mell.'!B22</f>
        <v>2167665</v>
      </c>
      <c r="C22" s="762" t="str">
        <f>'RM_3.sz.mell.'!C22</f>
        <v>2019</v>
      </c>
      <c r="D22" s="762">
        <f>'RM_3.sz.mell.'!D22</f>
        <v>0</v>
      </c>
      <c r="E22" s="762">
        <f>'RM_3.sz.mell.'!E22</f>
        <v>2167665</v>
      </c>
      <c r="F22" s="762">
        <f>'RM_3.sz.mell.'!F22</f>
        <v>0</v>
      </c>
      <c r="G22" s="762">
        <f>'RM_3.sz.mell.'!G22</f>
        <v>0</v>
      </c>
      <c r="H22" s="762">
        <f t="shared" si="0"/>
        <v>0</v>
      </c>
      <c r="I22" s="1280">
        <f t="shared" si="1"/>
        <v>2167665</v>
      </c>
    </row>
    <row r="23" spans="1:9" ht="15.9" customHeight="1" x14ac:dyDescent="0.25">
      <c r="A23" s="1284">
        <f>'RM_3.sz.mell.'!A23</f>
        <v>0</v>
      </c>
      <c r="B23" s="762">
        <f>'RM_3.sz.mell.'!B23</f>
        <v>0</v>
      </c>
      <c r="C23" s="762">
        <f>'RM_3.sz.mell.'!C23</f>
        <v>0</v>
      </c>
      <c r="D23" s="762">
        <f>'RM_3.sz.mell.'!D23</f>
        <v>0</v>
      </c>
      <c r="E23" s="762">
        <f>'RM_3.sz.mell.'!E23</f>
        <v>0</v>
      </c>
      <c r="F23" s="762">
        <f>'RM_3.sz.mell.'!F23</f>
        <v>0</v>
      </c>
      <c r="G23" s="762">
        <f>'RM_3.sz.mell.'!G23</f>
        <v>0</v>
      </c>
      <c r="H23" s="762">
        <f>'RM_3.sz.mell.'!H23</f>
        <v>0</v>
      </c>
      <c r="I23" s="1280">
        <f t="shared" si="1"/>
        <v>0</v>
      </c>
    </row>
    <row r="24" spans="1:9" ht="15.9" customHeight="1" thickBot="1" x14ac:dyDescent="0.3">
      <c r="A24" s="1285">
        <f>'RM_3.sz.mell.'!A24</f>
        <v>0</v>
      </c>
      <c r="B24" s="1286">
        <f>'RM_3.sz.mell.'!B24</f>
        <v>0</v>
      </c>
      <c r="C24" s="1286">
        <f>'RM_3.sz.mell.'!C24</f>
        <v>0</v>
      </c>
      <c r="D24" s="1286">
        <f>'RM_3.sz.mell.'!D24</f>
        <v>0</v>
      </c>
      <c r="E24" s="1286">
        <f>'RM_3.sz.mell.'!E24</f>
        <v>0</v>
      </c>
      <c r="F24" s="1286">
        <f>'RM_3.sz.mell.'!F24</f>
        <v>0</v>
      </c>
      <c r="G24" s="1286">
        <f>'RM_3.sz.mell.'!G24</f>
        <v>0</v>
      </c>
      <c r="H24" s="1286">
        <f>'RM_3.sz.mell.'!H24</f>
        <v>0</v>
      </c>
      <c r="I24" s="1287">
        <f t="shared" si="1"/>
        <v>0</v>
      </c>
    </row>
    <row r="25" spans="1:9" s="59" customFormat="1" ht="18" customHeight="1" thickBot="1" x14ac:dyDescent="0.3">
      <c r="A25" s="57" t="s">
        <v>62</v>
      </c>
      <c r="B25" s="57">
        <f>SUM(B7:B24)</f>
        <v>29957062</v>
      </c>
      <c r="C25" s="118"/>
      <c r="D25" s="57">
        <f>SUM(D7:D24)</f>
        <v>0</v>
      </c>
      <c r="E25" s="57">
        <f>SUM(E7:E24)</f>
        <v>17557062</v>
      </c>
      <c r="F25" s="57"/>
      <c r="G25" s="57"/>
      <c r="H25" s="57">
        <f>SUM(H7:H24)</f>
        <v>12400000</v>
      </c>
      <c r="I25" s="1281">
        <f>SUM(I7:I24)</f>
        <v>29957062</v>
      </c>
    </row>
  </sheetData>
  <mergeCells count="2">
    <mergeCell ref="C1:I1"/>
    <mergeCell ref="A3:I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sheetPr>
    <tabColor theme="7"/>
  </sheetPr>
  <dimension ref="A1:I25"/>
  <sheetViews>
    <sheetView view="pageBreakPreview" zoomScale="60" zoomScaleNormal="120" workbookViewId="0">
      <selection activeCell="B12" sqref="B12"/>
    </sheetView>
  </sheetViews>
  <sheetFormatPr defaultColWidth="9.33203125" defaultRowHeight="13.2" x14ac:dyDescent="0.25"/>
  <cols>
    <col min="1" max="1" width="38.77734375" style="42" customWidth="1"/>
    <col min="2" max="8" width="15.77734375" style="41" customWidth="1"/>
    <col min="9" max="9" width="15.77734375" style="53" customWidth="1"/>
    <col min="10" max="11" width="12.77734375" style="41" customWidth="1"/>
    <col min="12" max="12" width="13.77734375" style="41" customWidth="1"/>
    <col min="13" max="16384" width="9.33203125" style="41"/>
  </cols>
  <sheetData>
    <row r="1" spans="1:9" ht="13.8" x14ac:dyDescent="0.25">
      <c r="C1" s="1670" t="str">
        <f>CONCATENATE("4. melléklet ",E_ALAPADATOK!A7," ",E_ALAPADATOK!B7," ",E_ALAPADATOK!C7," ",E_ALAPADATOK!D7," ",E_ALAPADATOK!E7," ",E_ALAPADATOK!F7," ",E_ALAPADATOK!G7," ",E_ALAPADATOK!H7)</f>
        <v>4. melléklet a Hercegkút Község Önkormányzat Polgármesterének 5 / 2019 ( VI.17. ) önkormányzati rendelete</v>
      </c>
      <c r="D1" s="1671"/>
      <c r="E1" s="1671"/>
      <c r="F1" s="1671"/>
      <c r="G1" s="1671"/>
      <c r="H1" s="1671"/>
      <c r="I1" s="1671"/>
    </row>
    <row r="2" spans="1:9" x14ac:dyDescent="0.25">
      <c r="A2" s="638"/>
      <c r="B2" s="623"/>
      <c r="C2" s="623"/>
      <c r="D2" s="623"/>
      <c r="E2" s="623"/>
      <c r="F2" s="623"/>
      <c r="G2" s="623"/>
      <c r="H2" s="623"/>
      <c r="I2" s="623"/>
    </row>
    <row r="3" spans="1:9" ht="25.5" customHeight="1" x14ac:dyDescent="0.25">
      <c r="A3" s="1574" t="s">
        <v>769</v>
      </c>
      <c r="B3" s="1574"/>
      <c r="C3" s="1574"/>
      <c r="D3" s="1574"/>
      <c r="E3" s="1574"/>
      <c r="F3" s="1574"/>
      <c r="G3" s="1574"/>
      <c r="H3" s="1574"/>
      <c r="I3" s="1574"/>
    </row>
    <row r="4" spans="1:9" ht="22.5" customHeight="1" thickBot="1" x14ac:dyDescent="0.35">
      <c r="A4" s="638"/>
      <c r="B4" s="623"/>
      <c r="C4" s="623"/>
      <c r="D4" s="623"/>
      <c r="E4" s="623"/>
      <c r="F4" s="623"/>
      <c r="G4" s="623"/>
      <c r="H4" s="623"/>
      <c r="I4" s="639" t="str">
        <f>'E_2.2.sz.mell.'!I2</f>
        <v>Forintban!</v>
      </c>
    </row>
    <row r="5" spans="1:9" s="44" customFormat="1" ht="44.4" customHeight="1" thickBot="1" x14ac:dyDescent="0.3">
      <c r="A5" s="1288" t="str">
        <f>'RM_4.sz.mell.'!A5</f>
        <v>Felújítás  megnevezése</v>
      </c>
      <c r="B5" s="1403" t="str">
        <f>'RM_4.sz.mell.'!B5</f>
        <v>Teljes költség</v>
      </c>
      <c r="C5" s="1403" t="str">
        <f>'RM_4.sz.mell.'!C5</f>
        <v>Kivitelezés kezdési és befejezési éve</v>
      </c>
      <c r="D5" s="1403" t="str">
        <f>'RM_4.sz.mell.'!D5</f>
        <v>Felhasználás   2018. XII. 31-ig</v>
      </c>
      <c r="E5" s="1403" t="str">
        <f>'RM_4.sz.mell.'!E5</f>
        <v>2019. évi
eredeti előirányzat</v>
      </c>
      <c r="F5" s="1403" t="str">
        <f>'RM_4.sz.mell.'!F5</f>
        <v>Eddigi módosítások összege 2019-ben</v>
      </c>
      <c r="G5" s="1403" t="str">
        <f>'RM_4.sz.mell.'!G5</f>
        <v>… sz. módosítás</v>
      </c>
      <c r="H5" s="1403" t="str">
        <f>'RM_4.sz.mell.'!H5</f>
        <v>Módosítások összesen 2019. …..-ig</v>
      </c>
      <c r="I5" s="1404" t="str">
        <f>'RM_4.sz.mell.'!I5</f>
        <v>….számú módosítás utáni előirányzat</v>
      </c>
    </row>
    <row r="6" spans="1:9" s="53" customFormat="1" ht="12" customHeight="1" thickBot="1" x14ac:dyDescent="0.3">
      <c r="A6" s="1283" t="str">
        <f>'RM_4.sz.mell.'!A6</f>
        <v>A</v>
      </c>
      <c r="B6" s="757" t="str">
        <f>'RM_4.sz.mell.'!B6</f>
        <v>B</v>
      </c>
      <c r="C6" s="757" t="str">
        <f>'RM_4.sz.mell.'!C6</f>
        <v>C</v>
      </c>
      <c r="D6" s="757" t="str">
        <f>'RM_4.sz.mell.'!D6</f>
        <v>D</v>
      </c>
      <c r="E6" s="757" t="str">
        <f>'RM_4.sz.mell.'!E6</f>
        <v>E</v>
      </c>
      <c r="F6" s="757" t="str">
        <f>'RM_4.sz.mell.'!F6</f>
        <v>F</v>
      </c>
      <c r="G6" s="757" t="str">
        <f>'RM_4.sz.mell.'!G6</f>
        <v>G</v>
      </c>
      <c r="H6" s="757" t="str">
        <f>'RM_4.sz.mell.'!H6</f>
        <v>H=(F+G)</v>
      </c>
      <c r="I6" s="1279" t="s">
        <v>757</v>
      </c>
    </row>
    <row r="7" spans="1:9" ht="15.9" customHeight="1" x14ac:dyDescent="0.25">
      <c r="A7" s="1284" t="str">
        <f>'RM_4.sz.mell.'!A7</f>
        <v>85. hrsz. Posta épületének felújítása közfoglalkoztatásban</v>
      </c>
      <c r="B7" s="762">
        <f>'RM_4.sz.mell.'!B7</f>
        <v>1701856</v>
      </c>
      <c r="C7" s="762">
        <f>'RM_4.sz.mell.'!C7</f>
        <v>0</v>
      </c>
      <c r="D7" s="762">
        <f>'RM_4.sz.mell.'!D7</f>
        <v>0</v>
      </c>
      <c r="E7" s="762">
        <f>'RM_4.sz.mell.'!E7</f>
        <v>1701856</v>
      </c>
      <c r="F7" s="762">
        <f>'RM_4.sz.mell.'!F7</f>
        <v>0</v>
      </c>
      <c r="G7" s="762">
        <f>'RM_4.sz.mell.'!G7</f>
        <v>0</v>
      </c>
      <c r="H7" s="762">
        <f>'RM_4.sz.mell.'!H7</f>
        <v>0</v>
      </c>
      <c r="I7" s="1280">
        <f>E7+H7</f>
        <v>1701856</v>
      </c>
    </row>
    <row r="8" spans="1:9" ht="15.9" customHeight="1" x14ac:dyDescent="0.25">
      <c r="A8" s="1284" t="str">
        <f>'RM_4.sz.mell.'!A8</f>
        <v>TOP-411 orvosi rendelő felújítási munkálatai</v>
      </c>
      <c r="B8" s="762">
        <f>'RM_4.sz.mell.'!B8</f>
        <v>18205579</v>
      </c>
      <c r="C8" s="762">
        <f>'RM_4.sz.mell.'!C8</f>
        <v>0</v>
      </c>
      <c r="D8" s="762">
        <f>'RM_4.sz.mell.'!D8</f>
        <v>0</v>
      </c>
      <c r="E8" s="762">
        <f>'RM_4.sz.mell.'!E8</f>
        <v>18205579</v>
      </c>
      <c r="F8" s="762">
        <f>'RM_4.sz.mell.'!F8</f>
        <v>0</v>
      </c>
      <c r="G8" s="762">
        <f>'RM_4.sz.mell.'!G8</f>
        <v>0</v>
      </c>
      <c r="H8" s="762">
        <f>'RM_4.sz.mell.'!H8</f>
        <v>0</v>
      </c>
      <c r="I8" s="1280">
        <f t="shared" ref="I8:I24" si="0">E8+H8</f>
        <v>18205579</v>
      </c>
    </row>
    <row r="9" spans="1:9" ht="15.9" customHeight="1" x14ac:dyDescent="0.25">
      <c r="A9" s="1284" t="str">
        <f>'RM_4.sz.mell.'!A9</f>
        <v>29. hrsz. Lakóépület felújítási munkálata</v>
      </c>
      <c r="B9" s="762">
        <f>'RM_4.sz.mell.'!B9</f>
        <v>1265332</v>
      </c>
      <c r="C9" s="762">
        <f>'RM_4.sz.mell.'!C9</f>
        <v>0</v>
      </c>
      <c r="D9" s="762">
        <f>'RM_4.sz.mell.'!D9</f>
        <v>0</v>
      </c>
      <c r="E9" s="762">
        <f>'RM_4.sz.mell.'!E9</f>
        <v>1265332</v>
      </c>
      <c r="F9" s="762">
        <f>'RM_4.sz.mell.'!F9</f>
        <v>0</v>
      </c>
      <c r="G9" s="762">
        <f>'RM_4.sz.mell.'!G9</f>
        <v>0</v>
      </c>
      <c r="H9" s="762">
        <f>'RM_4.sz.mell.'!H9</f>
        <v>0</v>
      </c>
      <c r="I9" s="1280">
        <f t="shared" si="0"/>
        <v>1265332</v>
      </c>
    </row>
    <row r="10" spans="1:9" ht="15.9" customHeight="1" x14ac:dyDescent="0.25">
      <c r="A10" s="1284">
        <f>'RM_4.sz.mell.'!A10</f>
        <v>0</v>
      </c>
      <c r="B10" s="762">
        <f>'RM_4.sz.mell.'!B10</f>
        <v>0</v>
      </c>
      <c r="C10" s="762">
        <f>'RM_4.sz.mell.'!C10</f>
        <v>0</v>
      </c>
      <c r="D10" s="762">
        <f>'RM_4.sz.mell.'!D10</f>
        <v>0</v>
      </c>
      <c r="E10" s="762">
        <f>'RM_4.sz.mell.'!E10</f>
        <v>0</v>
      </c>
      <c r="F10" s="762">
        <f>'RM_4.sz.mell.'!F10</f>
        <v>0</v>
      </c>
      <c r="G10" s="762">
        <f>'RM_4.sz.mell.'!G10</f>
        <v>0</v>
      </c>
      <c r="H10" s="762">
        <f>'RM_4.sz.mell.'!H10</f>
        <v>0</v>
      </c>
      <c r="I10" s="1280">
        <f t="shared" si="0"/>
        <v>0</v>
      </c>
    </row>
    <row r="11" spans="1:9" ht="15.9" customHeight="1" x14ac:dyDescent="0.25">
      <c r="A11" s="1284">
        <f>'RM_4.sz.mell.'!A11</f>
        <v>0</v>
      </c>
      <c r="B11" s="762">
        <f>'RM_4.sz.mell.'!B11</f>
        <v>0</v>
      </c>
      <c r="C11" s="762">
        <f>'RM_4.sz.mell.'!C11</f>
        <v>0</v>
      </c>
      <c r="D11" s="762">
        <f>'RM_4.sz.mell.'!D11</f>
        <v>0</v>
      </c>
      <c r="E11" s="762">
        <f>'RM_4.sz.mell.'!E11</f>
        <v>0</v>
      </c>
      <c r="F11" s="762">
        <f>'RM_4.sz.mell.'!F11</f>
        <v>0</v>
      </c>
      <c r="G11" s="762">
        <f>'RM_4.sz.mell.'!G11</f>
        <v>0</v>
      </c>
      <c r="H11" s="762">
        <f>'RM_4.sz.mell.'!H11</f>
        <v>0</v>
      </c>
      <c r="I11" s="1280">
        <f t="shared" si="0"/>
        <v>0</v>
      </c>
    </row>
    <row r="12" spans="1:9" ht="15.9" customHeight="1" x14ac:dyDescent="0.25">
      <c r="A12" s="1284">
        <f>'RM_4.sz.mell.'!A12</f>
        <v>0</v>
      </c>
      <c r="B12" s="762">
        <f>'RM_4.sz.mell.'!B12</f>
        <v>0</v>
      </c>
      <c r="C12" s="762">
        <f>'RM_4.sz.mell.'!C12</f>
        <v>0</v>
      </c>
      <c r="D12" s="762">
        <f>'RM_4.sz.mell.'!D12</f>
        <v>0</v>
      </c>
      <c r="E12" s="762">
        <f>'RM_4.sz.mell.'!E12</f>
        <v>0</v>
      </c>
      <c r="F12" s="762">
        <f>'RM_4.sz.mell.'!F12</f>
        <v>0</v>
      </c>
      <c r="G12" s="762">
        <f>'RM_4.sz.mell.'!G12</f>
        <v>0</v>
      </c>
      <c r="H12" s="762">
        <f>'RM_4.sz.mell.'!H12</f>
        <v>0</v>
      </c>
      <c r="I12" s="1280">
        <f t="shared" si="0"/>
        <v>0</v>
      </c>
    </row>
    <row r="13" spans="1:9" ht="15.9" customHeight="1" x14ac:dyDescent="0.25">
      <c r="A13" s="1284">
        <f>'RM_4.sz.mell.'!A13</f>
        <v>0</v>
      </c>
      <c r="B13" s="762">
        <f>'RM_4.sz.mell.'!B13</f>
        <v>0</v>
      </c>
      <c r="C13" s="762">
        <f>'RM_4.sz.mell.'!C13</f>
        <v>0</v>
      </c>
      <c r="D13" s="762">
        <f>'RM_4.sz.mell.'!D13</f>
        <v>0</v>
      </c>
      <c r="E13" s="762">
        <f>'RM_4.sz.mell.'!E13</f>
        <v>0</v>
      </c>
      <c r="F13" s="762">
        <f>'RM_4.sz.mell.'!F13</f>
        <v>0</v>
      </c>
      <c r="G13" s="762">
        <f>'RM_4.sz.mell.'!G13</f>
        <v>0</v>
      </c>
      <c r="H13" s="762">
        <f>'RM_4.sz.mell.'!H13</f>
        <v>0</v>
      </c>
      <c r="I13" s="1280">
        <f t="shared" si="0"/>
        <v>0</v>
      </c>
    </row>
    <row r="14" spans="1:9" ht="15.9" customHeight="1" x14ac:dyDescent="0.25">
      <c r="A14" s="1284">
        <f>'RM_4.sz.mell.'!A14</f>
        <v>0</v>
      </c>
      <c r="B14" s="762">
        <f>'RM_4.sz.mell.'!B14</f>
        <v>0</v>
      </c>
      <c r="C14" s="762">
        <f>'RM_4.sz.mell.'!C14</f>
        <v>0</v>
      </c>
      <c r="D14" s="762">
        <f>'RM_4.sz.mell.'!D14</f>
        <v>0</v>
      </c>
      <c r="E14" s="762">
        <f>'RM_4.sz.mell.'!E14</f>
        <v>0</v>
      </c>
      <c r="F14" s="762">
        <f>'RM_4.sz.mell.'!F14</f>
        <v>0</v>
      </c>
      <c r="G14" s="762">
        <f>'RM_4.sz.mell.'!G14</f>
        <v>0</v>
      </c>
      <c r="H14" s="762">
        <f>'RM_4.sz.mell.'!H14</f>
        <v>0</v>
      </c>
      <c r="I14" s="1280">
        <f t="shared" si="0"/>
        <v>0</v>
      </c>
    </row>
    <row r="15" spans="1:9" ht="15.9" customHeight="1" x14ac:dyDescent="0.25">
      <c r="A15" s="1284">
        <f>'RM_4.sz.mell.'!A15</f>
        <v>0</v>
      </c>
      <c r="B15" s="762">
        <f>'RM_4.sz.mell.'!B15</f>
        <v>0</v>
      </c>
      <c r="C15" s="762">
        <f>'RM_4.sz.mell.'!C15</f>
        <v>0</v>
      </c>
      <c r="D15" s="762">
        <f>'RM_4.sz.mell.'!D15</f>
        <v>0</v>
      </c>
      <c r="E15" s="762">
        <f>'RM_4.sz.mell.'!E15</f>
        <v>0</v>
      </c>
      <c r="F15" s="762">
        <f>'RM_4.sz.mell.'!F15</f>
        <v>0</v>
      </c>
      <c r="G15" s="762">
        <f>'RM_4.sz.mell.'!G15</f>
        <v>0</v>
      </c>
      <c r="H15" s="762">
        <f>'RM_4.sz.mell.'!H15</f>
        <v>0</v>
      </c>
      <c r="I15" s="1280">
        <f t="shared" si="0"/>
        <v>0</v>
      </c>
    </row>
    <row r="16" spans="1:9" ht="15.9" customHeight="1" x14ac:dyDescent="0.25">
      <c r="A16" s="1284">
        <f>'RM_4.sz.mell.'!A16</f>
        <v>0</v>
      </c>
      <c r="B16" s="762">
        <f>'RM_4.sz.mell.'!B16</f>
        <v>0</v>
      </c>
      <c r="C16" s="762">
        <f>'RM_4.sz.mell.'!C16</f>
        <v>0</v>
      </c>
      <c r="D16" s="762">
        <f>'RM_4.sz.mell.'!D16</f>
        <v>0</v>
      </c>
      <c r="E16" s="762">
        <f>'RM_4.sz.mell.'!E16</f>
        <v>0</v>
      </c>
      <c r="F16" s="762">
        <f>'RM_4.sz.mell.'!F16</f>
        <v>0</v>
      </c>
      <c r="G16" s="762">
        <f>'RM_4.sz.mell.'!G16</f>
        <v>0</v>
      </c>
      <c r="H16" s="762">
        <f>'RM_4.sz.mell.'!H16</f>
        <v>0</v>
      </c>
      <c r="I16" s="1280">
        <f t="shared" si="0"/>
        <v>0</v>
      </c>
    </row>
    <row r="17" spans="1:9" ht="15.9" customHeight="1" x14ac:dyDescent="0.25">
      <c r="A17" s="1284">
        <f>'RM_4.sz.mell.'!A17</f>
        <v>0</v>
      </c>
      <c r="B17" s="762">
        <f>'RM_4.sz.mell.'!B17</f>
        <v>0</v>
      </c>
      <c r="C17" s="762">
        <f>'RM_4.sz.mell.'!C17</f>
        <v>0</v>
      </c>
      <c r="D17" s="762">
        <f>'RM_4.sz.mell.'!D17</f>
        <v>0</v>
      </c>
      <c r="E17" s="762">
        <f>'RM_4.sz.mell.'!E17</f>
        <v>0</v>
      </c>
      <c r="F17" s="762">
        <f>'RM_4.sz.mell.'!F17</f>
        <v>0</v>
      </c>
      <c r="G17" s="762">
        <f>'RM_4.sz.mell.'!G17</f>
        <v>0</v>
      </c>
      <c r="H17" s="762">
        <f>'RM_4.sz.mell.'!H17</f>
        <v>0</v>
      </c>
      <c r="I17" s="1280">
        <f t="shared" si="0"/>
        <v>0</v>
      </c>
    </row>
    <row r="18" spans="1:9" ht="15.9" customHeight="1" x14ac:dyDescent="0.25">
      <c r="A18" s="1284">
        <f>'RM_4.sz.mell.'!A18</f>
        <v>0</v>
      </c>
      <c r="B18" s="762">
        <f>'RM_4.sz.mell.'!B18</f>
        <v>0</v>
      </c>
      <c r="C18" s="762">
        <f>'RM_4.sz.mell.'!C18</f>
        <v>0</v>
      </c>
      <c r="D18" s="762">
        <f>'RM_4.sz.mell.'!D18</f>
        <v>0</v>
      </c>
      <c r="E18" s="762">
        <f>'RM_4.sz.mell.'!E18</f>
        <v>0</v>
      </c>
      <c r="F18" s="762">
        <f>'RM_4.sz.mell.'!F18</f>
        <v>0</v>
      </c>
      <c r="G18" s="762">
        <f>'RM_4.sz.mell.'!G18</f>
        <v>0</v>
      </c>
      <c r="H18" s="762">
        <f>'RM_4.sz.mell.'!H18</f>
        <v>0</v>
      </c>
      <c r="I18" s="1280">
        <f t="shared" si="0"/>
        <v>0</v>
      </c>
    </row>
    <row r="19" spans="1:9" ht="15.9" customHeight="1" x14ac:dyDescent="0.25">
      <c r="A19" s="1284">
        <f>'RM_4.sz.mell.'!A19</f>
        <v>0</v>
      </c>
      <c r="B19" s="762">
        <f>'RM_4.sz.mell.'!B19</f>
        <v>0</v>
      </c>
      <c r="C19" s="762">
        <f>'RM_4.sz.mell.'!C19</f>
        <v>0</v>
      </c>
      <c r="D19" s="762">
        <f>'RM_4.sz.mell.'!D19</f>
        <v>0</v>
      </c>
      <c r="E19" s="762">
        <f>'RM_4.sz.mell.'!E19</f>
        <v>0</v>
      </c>
      <c r="F19" s="762">
        <f>'RM_4.sz.mell.'!F19</f>
        <v>0</v>
      </c>
      <c r="G19" s="762">
        <f>'RM_4.sz.mell.'!G19</f>
        <v>0</v>
      </c>
      <c r="H19" s="762">
        <f>'RM_4.sz.mell.'!H19</f>
        <v>0</v>
      </c>
      <c r="I19" s="1280">
        <f t="shared" si="0"/>
        <v>0</v>
      </c>
    </row>
    <row r="20" spans="1:9" ht="15.9" customHeight="1" x14ac:dyDescent="0.25">
      <c r="A20" s="1284">
        <f>'RM_4.sz.mell.'!A20</f>
        <v>0</v>
      </c>
      <c r="B20" s="762">
        <f>'RM_4.sz.mell.'!B20</f>
        <v>0</v>
      </c>
      <c r="C20" s="762">
        <f>'RM_4.sz.mell.'!C20</f>
        <v>0</v>
      </c>
      <c r="D20" s="762">
        <f>'RM_4.sz.mell.'!D20</f>
        <v>0</v>
      </c>
      <c r="E20" s="762">
        <f>'RM_4.sz.mell.'!E20</f>
        <v>0</v>
      </c>
      <c r="F20" s="762">
        <f>'RM_4.sz.mell.'!F20</f>
        <v>0</v>
      </c>
      <c r="G20" s="762">
        <f>'RM_4.sz.mell.'!G20</f>
        <v>0</v>
      </c>
      <c r="H20" s="762">
        <f>'RM_4.sz.mell.'!H20</f>
        <v>0</v>
      </c>
      <c r="I20" s="1280">
        <f t="shared" si="0"/>
        <v>0</v>
      </c>
    </row>
    <row r="21" spans="1:9" ht="15.9" customHeight="1" x14ac:dyDescent="0.25">
      <c r="A21" s="1284">
        <f>'RM_4.sz.mell.'!A21</f>
        <v>0</v>
      </c>
      <c r="B21" s="762">
        <f>'RM_4.sz.mell.'!B21</f>
        <v>0</v>
      </c>
      <c r="C21" s="762">
        <f>'RM_4.sz.mell.'!C21</f>
        <v>0</v>
      </c>
      <c r="D21" s="762">
        <f>'RM_4.sz.mell.'!D21</f>
        <v>0</v>
      </c>
      <c r="E21" s="762">
        <f>'RM_4.sz.mell.'!E21</f>
        <v>0</v>
      </c>
      <c r="F21" s="762">
        <f>'RM_4.sz.mell.'!F21</f>
        <v>0</v>
      </c>
      <c r="G21" s="762">
        <f>'RM_4.sz.mell.'!G21</f>
        <v>0</v>
      </c>
      <c r="H21" s="762">
        <f>'RM_4.sz.mell.'!H21</f>
        <v>0</v>
      </c>
      <c r="I21" s="1280">
        <f t="shared" si="0"/>
        <v>0</v>
      </c>
    </row>
    <row r="22" spans="1:9" ht="15.9" customHeight="1" x14ac:dyDescent="0.25">
      <c r="A22" s="1284">
        <f>'RM_4.sz.mell.'!A22</f>
        <v>0</v>
      </c>
      <c r="B22" s="762">
        <f>'RM_4.sz.mell.'!B22</f>
        <v>0</v>
      </c>
      <c r="C22" s="762">
        <f>'RM_4.sz.mell.'!C22</f>
        <v>0</v>
      </c>
      <c r="D22" s="762">
        <f>'RM_4.sz.mell.'!D22</f>
        <v>0</v>
      </c>
      <c r="E22" s="762">
        <f>'RM_4.sz.mell.'!E22</f>
        <v>0</v>
      </c>
      <c r="F22" s="762">
        <f>'RM_4.sz.mell.'!F22</f>
        <v>0</v>
      </c>
      <c r="G22" s="762">
        <f>'RM_4.sz.mell.'!G22</f>
        <v>0</v>
      </c>
      <c r="H22" s="762">
        <f>'RM_4.sz.mell.'!H22</f>
        <v>0</v>
      </c>
      <c r="I22" s="1280">
        <f t="shared" si="0"/>
        <v>0</v>
      </c>
    </row>
    <row r="23" spans="1:9" ht="15.9" customHeight="1" x14ac:dyDescent="0.25">
      <c r="A23" s="1284">
        <f>'RM_4.sz.mell.'!A23</f>
        <v>0</v>
      </c>
      <c r="B23" s="762">
        <f>'RM_4.sz.mell.'!B23</f>
        <v>0</v>
      </c>
      <c r="C23" s="762">
        <f>'RM_4.sz.mell.'!C23</f>
        <v>0</v>
      </c>
      <c r="D23" s="762">
        <f>'RM_4.sz.mell.'!D23</f>
        <v>0</v>
      </c>
      <c r="E23" s="762">
        <f>'RM_4.sz.mell.'!E23</f>
        <v>0</v>
      </c>
      <c r="F23" s="762">
        <f>'RM_4.sz.mell.'!F23</f>
        <v>0</v>
      </c>
      <c r="G23" s="762">
        <f>'RM_4.sz.mell.'!G23</f>
        <v>0</v>
      </c>
      <c r="H23" s="762">
        <f>'RM_4.sz.mell.'!H23</f>
        <v>0</v>
      </c>
      <c r="I23" s="1280">
        <f t="shared" si="0"/>
        <v>0</v>
      </c>
    </row>
    <row r="24" spans="1:9" ht="15.9" customHeight="1" thickBot="1" x14ac:dyDescent="0.3">
      <c r="A24" s="1285">
        <f>'RM_4.sz.mell.'!A24</f>
        <v>0</v>
      </c>
      <c r="B24" s="1286">
        <f>'RM_4.sz.mell.'!B24</f>
        <v>0</v>
      </c>
      <c r="C24" s="1286">
        <f>'RM_4.sz.mell.'!C24</f>
        <v>0</v>
      </c>
      <c r="D24" s="1286">
        <f>'RM_4.sz.mell.'!D24</f>
        <v>0</v>
      </c>
      <c r="E24" s="1286">
        <f>'RM_4.sz.mell.'!E24</f>
        <v>0</v>
      </c>
      <c r="F24" s="1286">
        <f>'RM_4.sz.mell.'!F24</f>
        <v>0</v>
      </c>
      <c r="G24" s="1286">
        <f>'RM_4.sz.mell.'!G24</f>
        <v>0</v>
      </c>
      <c r="H24" s="1286">
        <f>'RM_4.sz.mell.'!H24</f>
        <v>0</v>
      </c>
      <c r="I24" s="1287">
        <f t="shared" si="0"/>
        <v>0</v>
      </c>
    </row>
    <row r="25" spans="1:9" s="59" customFormat="1" ht="18" customHeight="1" thickBot="1" x14ac:dyDescent="0.3">
      <c r="A25" s="187" t="s">
        <v>62</v>
      </c>
      <c r="B25" s="57">
        <f>SUM(B7:B24)</f>
        <v>21172767</v>
      </c>
      <c r="C25" s="118"/>
      <c r="D25" s="57">
        <f>SUM(D7:D24)</f>
        <v>0</v>
      </c>
      <c r="E25" s="57">
        <f>SUM(E7:E24)</f>
        <v>21172767</v>
      </c>
      <c r="F25" s="57"/>
      <c r="G25" s="57"/>
      <c r="H25" s="57">
        <f>SUM(H7:H24)</f>
        <v>0</v>
      </c>
      <c r="I25" s="58">
        <f>SUM(I7:I24)</f>
        <v>21172767</v>
      </c>
    </row>
  </sheetData>
  <sheetProtection sheet="1"/>
  <mergeCells count="2">
    <mergeCell ref="C1:I1"/>
    <mergeCell ref="A3:I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sheetPr>
    <tabColor theme="7"/>
  </sheetPr>
  <dimension ref="A1:K158"/>
  <sheetViews>
    <sheetView view="pageBreakPreview" topLeftCell="B1" zoomScaleNormal="100" zoomScaleSheetLayoutView="100" workbookViewId="0">
      <selection activeCell="B12" sqref="B12"/>
    </sheetView>
  </sheetViews>
  <sheetFormatPr defaultColWidth="9.33203125" defaultRowHeight="13.2" x14ac:dyDescent="0.25"/>
  <cols>
    <col min="1" max="1" width="12.44140625" style="1325" customWidth="1"/>
    <col min="2" max="2" width="62" style="1326" customWidth="1"/>
    <col min="3" max="3" width="15.77734375" style="1327" customWidth="1"/>
    <col min="4" max="7" width="14.77734375" style="1327" customWidth="1"/>
    <col min="8" max="9" width="14.77734375" style="41" customWidth="1"/>
    <col min="10" max="11" width="15.77734375" style="41" customWidth="1"/>
    <col min="12" max="16384" width="9.33203125" style="41"/>
  </cols>
  <sheetData>
    <row r="1" spans="1:11" s="764" customFormat="1" ht="16.5" customHeight="1" thickBot="1" x14ac:dyDescent="0.3">
      <c r="A1" s="763"/>
      <c r="B1" s="1672" t="str">
        <f>CONCATENATE("5.1. melléklet ",E_ALAPADATOK!A7," ",E_ALAPADATOK!B7," ",E_ALAPADATOK!C7," ",E_ALAPADATOK!D7," ",E_ALAPADATOK!E7," ",E_ALAPADATOK!F7," ",E_ALAPADATOK!G7," ",E_ALAPADATOK!H7)</f>
        <v>5.1. melléklet a Hercegkút Község Önkormányzat Polgármesterének 5 / 2019 ( VI.17. ) önkormányzati rendelete</v>
      </c>
      <c r="C1" s="1673"/>
      <c r="D1" s="1673"/>
      <c r="E1" s="1673"/>
      <c r="F1" s="1673"/>
      <c r="G1" s="1673"/>
      <c r="H1" s="1673"/>
      <c r="I1" s="1673"/>
      <c r="J1" s="1673"/>
      <c r="K1" s="1673"/>
    </row>
    <row r="2" spans="1:11" s="1292" customFormat="1" ht="21.15" customHeight="1" thickBot="1" x14ac:dyDescent="0.3">
      <c r="A2" s="1290" t="s">
        <v>60</v>
      </c>
      <c r="B2" s="1674" t="str">
        <f>CONCATENATE(E_ALAPADATOK!A3)</f>
        <v>Hercegkút Község Önkormányzata</v>
      </c>
      <c r="C2" s="1675"/>
      <c r="D2" s="1675"/>
      <c r="E2" s="1675"/>
      <c r="F2" s="1675"/>
      <c r="G2" s="1675"/>
      <c r="H2" s="1675"/>
      <c r="I2" s="1676"/>
      <c r="J2" s="1677"/>
      <c r="K2" s="1291" t="s">
        <v>758</v>
      </c>
    </row>
    <row r="3" spans="1:11" s="1292" customFormat="1" ht="23.4" thickBot="1" x14ac:dyDescent="0.3">
      <c r="A3" s="1290" t="s">
        <v>202</v>
      </c>
      <c r="B3" s="1678" t="s">
        <v>770</v>
      </c>
      <c r="C3" s="1679"/>
      <c r="D3" s="1679"/>
      <c r="E3" s="1679"/>
      <c r="F3" s="1679"/>
      <c r="G3" s="1679"/>
      <c r="H3" s="1679"/>
      <c r="I3" s="1680"/>
      <c r="J3" s="1681"/>
      <c r="K3" s="1291" t="s">
        <v>53</v>
      </c>
    </row>
    <row r="4" spans="1:11" s="1297" customFormat="1" ht="15.9" customHeight="1" thickBot="1" x14ac:dyDescent="0.35">
      <c r="A4" s="1405"/>
      <c r="B4" s="1405"/>
      <c r="C4" s="1406"/>
      <c r="D4" s="1406"/>
      <c r="E4" s="1406"/>
      <c r="F4" s="1406"/>
      <c r="G4" s="1406"/>
      <c r="H4" s="1407"/>
      <c r="I4" s="1407"/>
      <c r="J4" s="1407"/>
      <c r="K4" s="1408" t="str">
        <f>CONCATENATE('E_2.2.sz.mell.'!I2)</f>
        <v>Forintban!</v>
      </c>
    </row>
    <row r="5" spans="1:11" ht="40.5" customHeight="1" thickBot="1" x14ac:dyDescent="0.3">
      <c r="A5" s="1353" t="s">
        <v>204</v>
      </c>
      <c r="B5" s="1354" t="s">
        <v>562</v>
      </c>
      <c r="C5" s="1409" t="str">
        <f>'RM_5.1.sz.mell'!C5</f>
        <v>Eredeti
előirányzat</v>
      </c>
      <c r="D5" s="1410" t="str">
        <f>'RM_5.1.sz.mell'!D5</f>
        <v>Módosítás</v>
      </c>
      <c r="E5" s="1410" t="str">
        <f>'RM_5.1.sz.mell'!E5</f>
        <v xml:space="preserve">… . sz. módosítás </v>
      </c>
      <c r="F5" s="1410" t="str">
        <f>'RM_5.1.sz.mell'!F5</f>
        <v xml:space="preserve">… . sz. módosítás </v>
      </c>
      <c r="G5" s="1410" t="str">
        <f>'RM_5.1.sz.mell'!G5</f>
        <v xml:space="preserve">… . sz. módosítás </v>
      </c>
      <c r="H5" s="1410" t="str">
        <f>'RM_5.1.sz.mell'!H5</f>
        <v xml:space="preserve">… . sz. módosítás </v>
      </c>
      <c r="I5" s="1410" t="str">
        <f>'RM_5.1.sz.mell'!I5</f>
        <v xml:space="preserve">… . sz. módosítás </v>
      </c>
      <c r="J5" s="1410" t="str">
        <f>'RM_5.1.sz.mell'!J5</f>
        <v>Módosítások összesen</v>
      </c>
      <c r="K5" s="1411" t="str">
        <f>'RM_5.1.sz.mell'!K5</f>
        <v>….számú módosítás utáni előirányzat</v>
      </c>
    </row>
    <row r="6" spans="1:11" s="1303" customFormat="1" ht="12.9" customHeight="1" thickBot="1" x14ac:dyDescent="0.3">
      <c r="A6" s="276" t="s">
        <v>492</v>
      </c>
      <c r="B6" s="925" t="s">
        <v>493</v>
      </c>
      <c r="C6" s="1357" t="s">
        <v>494</v>
      </c>
      <c r="D6" s="1357" t="s">
        <v>496</v>
      </c>
      <c r="E6" s="1358" t="s">
        <v>495</v>
      </c>
      <c r="F6" s="1358" t="s">
        <v>497</v>
      </c>
      <c r="G6" s="1358" t="s">
        <v>498</v>
      </c>
      <c r="H6" s="1358" t="s">
        <v>499</v>
      </c>
      <c r="I6" s="1358" t="s">
        <v>735</v>
      </c>
      <c r="J6" s="1358" t="s">
        <v>736</v>
      </c>
      <c r="K6" s="679" t="s">
        <v>737</v>
      </c>
    </row>
    <row r="7" spans="1:11" s="1303" customFormat="1" ht="15.9" customHeight="1" thickBot="1" x14ac:dyDescent="0.3">
      <c r="A7" s="1682" t="s">
        <v>55</v>
      </c>
      <c r="B7" s="1683"/>
      <c r="C7" s="1683"/>
      <c r="D7" s="1683"/>
      <c r="E7" s="1683"/>
      <c r="F7" s="1683"/>
      <c r="G7" s="1683"/>
      <c r="H7" s="1683"/>
      <c r="I7" s="1683"/>
      <c r="J7" s="1683"/>
      <c r="K7" s="1684"/>
    </row>
    <row r="8" spans="1:11" s="1303" customFormat="1" ht="12" customHeight="1" thickBot="1" x14ac:dyDescent="0.3">
      <c r="A8" s="1220" t="s">
        <v>18</v>
      </c>
      <c r="B8" s="1193" t="s">
        <v>251</v>
      </c>
      <c r="C8" s="395">
        <f>'RM_5.1.sz.mell'!C8</f>
        <v>57122434</v>
      </c>
      <c r="D8" s="706">
        <f>'RM_5.1.sz.mell'!D8</f>
        <v>3543319</v>
      </c>
      <c r="E8" s="706">
        <f>'RM_5.1.sz.mell'!E8</f>
        <v>0</v>
      </c>
      <c r="F8" s="706">
        <f>'RM_5.1.sz.mell'!F8</f>
        <v>0</v>
      </c>
      <c r="G8" s="706">
        <f>'RM_5.1.sz.mell'!G8</f>
        <v>0</v>
      </c>
      <c r="H8" s="706">
        <f>'RM_5.1.sz.mell'!H8</f>
        <v>0</v>
      </c>
      <c r="I8" s="395">
        <f>'RM_5.1.sz.mell'!I8</f>
        <v>0</v>
      </c>
      <c r="J8" s="395">
        <f>'RM_5.1.sz.mell'!J8</f>
        <v>3543319</v>
      </c>
      <c r="K8" s="296">
        <f>'RM_5.1.sz.mell'!K8</f>
        <v>60665753</v>
      </c>
    </row>
    <row r="9" spans="1:11" s="73" customFormat="1" ht="12" customHeight="1" x14ac:dyDescent="0.2">
      <c r="A9" s="1304" t="s">
        <v>97</v>
      </c>
      <c r="B9" s="1195" t="s">
        <v>252</v>
      </c>
      <c r="C9" s="680">
        <f>'RM_5.1.sz.mell'!C9</f>
        <v>9645910</v>
      </c>
      <c r="D9" s="1381">
        <f>'RM_5.1.sz.mell'!D9</f>
        <v>133771</v>
      </c>
      <c r="E9" s="1381">
        <f>'RM_5.1.sz.mell'!E9</f>
        <v>0</v>
      </c>
      <c r="F9" s="1381">
        <f>'RM_5.1.sz.mell'!F9</f>
        <v>0</v>
      </c>
      <c r="G9" s="1381">
        <f>'RM_5.1.sz.mell'!G9</f>
        <v>0</v>
      </c>
      <c r="H9" s="1381">
        <f>'RM_5.1.sz.mell'!H9</f>
        <v>0</v>
      </c>
      <c r="I9" s="680">
        <f>'RM_5.1.sz.mell'!I9</f>
        <v>0</v>
      </c>
      <c r="J9" s="680">
        <f>'RM_5.1.sz.mell'!J9</f>
        <v>133771</v>
      </c>
      <c r="K9" s="408">
        <f>'RM_5.1.sz.mell'!K9</f>
        <v>9779681</v>
      </c>
    </row>
    <row r="10" spans="1:11" s="1306" customFormat="1" ht="12" customHeight="1" x14ac:dyDescent="0.2">
      <c r="A10" s="1305" t="s">
        <v>98</v>
      </c>
      <c r="B10" s="1197" t="s">
        <v>253</v>
      </c>
      <c r="C10" s="680">
        <f>'RM_5.1.sz.mell'!C10</f>
        <v>30141200</v>
      </c>
      <c r="D10" s="1382">
        <f>'RM_5.1.sz.mell'!D10</f>
        <v>98566</v>
      </c>
      <c r="E10" s="1382">
        <f>'RM_5.1.sz.mell'!E10</f>
        <v>0</v>
      </c>
      <c r="F10" s="1382">
        <f>'RM_5.1.sz.mell'!F10</f>
        <v>0</v>
      </c>
      <c r="G10" s="1382">
        <f>'RM_5.1.sz.mell'!G10</f>
        <v>0</v>
      </c>
      <c r="H10" s="1382">
        <f>'RM_5.1.sz.mell'!H10</f>
        <v>0</v>
      </c>
      <c r="I10" s="698">
        <f>'RM_5.1.sz.mell'!I10</f>
        <v>0</v>
      </c>
      <c r="J10" s="680">
        <f>'RM_5.1.sz.mell'!J10</f>
        <v>98566</v>
      </c>
      <c r="K10" s="408">
        <f>'RM_5.1.sz.mell'!K10</f>
        <v>30239766</v>
      </c>
    </row>
    <row r="11" spans="1:11" s="1306" customFormat="1" ht="12" customHeight="1" x14ac:dyDescent="0.2">
      <c r="A11" s="1305" t="s">
        <v>99</v>
      </c>
      <c r="B11" s="1197" t="s">
        <v>254</v>
      </c>
      <c r="C11" s="680">
        <f>'RM_5.1.sz.mell'!C11</f>
        <v>15535324</v>
      </c>
      <c r="D11" s="1382">
        <f>'RM_5.1.sz.mell'!D11</f>
        <v>1674918</v>
      </c>
      <c r="E11" s="1382">
        <f>'RM_5.1.sz.mell'!E11</f>
        <v>0</v>
      </c>
      <c r="F11" s="1382">
        <f>'RM_5.1.sz.mell'!F11</f>
        <v>0</v>
      </c>
      <c r="G11" s="1382">
        <f>'RM_5.1.sz.mell'!G11</f>
        <v>0</v>
      </c>
      <c r="H11" s="1382">
        <f>'RM_5.1.sz.mell'!H11</f>
        <v>0</v>
      </c>
      <c r="I11" s="698">
        <f>'RM_5.1.sz.mell'!I11</f>
        <v>0</v>
      </c>
      <c r="J11" s="680">
        <f>'RM_5.1.sz.mell'!J11</f>
        <v>1674918</v>
      </c>
      <c r="K11" s="408">
        <f>'RM_5.1.sz.mell'!K11</f>
        <v>17210242</v>
      </c>
    </row>
    <row r="12" spans="1:11" s="1306" customFormat="1" ht="12" customHeight="1" x14ac:dyDescent="0.2">
      <c r="A12" s="1305" t="s">
        <v>100</v>
      </c>
      <c r="B12" s="1197" t="s">
        <v>255</v>
      </c>
      <c r="C12" s="680">
        <f>'RM_5.1.sz.mell'!C12</f>
        <v>1800000</v>
      </c>
      <c r="D12" s="1382">
        <f>'RM_5.1.sz.mell'!D12</f>
        <v>244924</v>
      </c>
      <c r="E12" s="1382">
        <f>'RM_5.1.sz.mell'!E12</f>
        <v>0</v>
      </c>
      <c r="F12" s="1382">
        <f>'RM_5.1.sz.mell'!F12</f>
        <v>0</v>
      </c>
      <c r="G12" s="1382">
        <f>'RM_5.1.sz.mell'!G12</f>
        <v>0</v>
      </c>
      <c r="H12" s="1382">
        <f>'RM_5.1.sz.mell'!H12</f>
        <v>0</v>
      </c>
      <c r="I12" s="698">
        <f>'RM_5.1.sz.mell'!I12</f>
        <v>0</v>
      </c>
      <c r="J12" s="680">
        <f>'RM_5.1.sz.mell'!J12</f>
        <v>244924</v>
      </c>
      <c r="K12" s="408">
        <f>'RM_5.1.sz.mell'!K12</f>
        <v>2044924</v>
      </c>
    </row>
    <row r="13" spans="1:11" s="1306" customFormat="1" ht="12" customHeight="1" x14ac:dyDescent="0.2">
      <c r="A13" s="1305" t="s">
        <v>147</v>
      </c>
      <c r="B13" s="1197" t="s">
        <v>505</v>
      </c>
      <c r="C13" s="680">
        <f>'RM_5.1.sz.mell'!C13</f>
        <v>0</v>
      </c>
      <c r="D13" s="1382">
        <f>'RM_5.1.sz.mell'!D13</f>
        <v>1391140</v>
      </c>
      <c r="E13" s="1382">
        <f>'RM_5.1.sz.mell'!E13</f>
        <v>0</v>
      </c>
      <c r="F13" s="1382">
        <f>'RM_5.1.sz.mell'!F13</f>
        <v>0</v>
      </c>
      <c r="G13" s="1382">
        <f>'RM_5.1.sz.mell'!G13</f>
        <v>0</v>
      </c>
      <c r="H13" s="1382">
        <f>'RM_5.1.sz.mell'!H13</f>
        <v>0</v>
      </c>
      <c r="I13" s="698">
        <f>'RM_5.1.sz.mell'!I13</f>
        <v>0</v>
      </c>
      <c r="J13" s="680">
        <f>'RM_5.1.sz.mell'!J13</f>
        <v>1391140</v>
      </c>
      <c r="K13" s="408">
        <f>'RM_5.1.sz.mell'!K13</f>
        <v>1391140</v>
      </c>
    </row>
    <row r="14" spans="1:11" s="73" customFormat="1" ht="12" customHeight="1" thickBot="1" x14ac:dyDescent="0.25">
      <c r="A14" s="1307" t="s">
        <v>101</v>
      </c>
      <c r="B14" s="1202" t="s">
        <v>432</v>
      </c>
      <c r="C14" s="680">
        <f>'RM_5.1.sz.mell'!C14</f>
        <v>0</v>
      </c>
      <c r="D14" s="1382">
        <f>'RM_5.1.sz.mell'!D14</f>
        <v>0</v>
      </c>
      <c r="E14" s="1382">
        <f>'RM_5.1.sz.mell'!E14</f>
        <v>0</v>
      </c>
      <c r="F14" s="1382">
        <f>'RM_5.1.sz.mell'!F14</f>
        <v>0</v>
      </c>
      <c r="G14" s="1382">
        <f>'RM_5.1.sz.mell'!G14</f>
        <v>0</v>
      </c>
      <c r="H14" s="1382">
        <f>'RM_5.1.sz.mell'!H14</f>
        <v>0</v>
      </c>
      <c r="I14" s="698">
        <f>'RM_5.1.sz.mell'!I14</f>
        <v>0</v>
      </c>
      <c r="J14" s="680">
        <f>'RM_5.1.sz.mell'!J14</f>
        <v>0</v>
      </c>
      <c r="K14" s="408">
        <f>'RM_5.1.sz.mell'!K14</f>
        <v>0</v>
      </c>
    </row>
    <row r="15" spans="1:11" s="73" customFormat="1" ht="12" customHeight="1" thickBot="1" x14ac:dyDescent="0.3">
      <c r="A15" s="1220" t="s">
        <v>19</v>
      </c>
      <c r="B15" s="1201" t="s">
        <v>256</v>
      </c>
      <c r="C15" s="395">
        <f>'RM_5.1.sz.mell'!C15</f>
        <v>17839904</v>
      </c>
      <c r="D15" s="706">
        <f>'RM_5.1.sz.mell'!D15</f>
        <v>5727135</v>
      </c>
      <c r="E15" s="706">
        <f>'RM_5.1.sz.mell'!E15</f>
        <v>0</v>
      </c>
      <c r="F15" s="706">
        <f>'RM_5.1.sz.mell'!F15</f>
        <v>0</v>
      </c>
      <c r="G15" s="706">
        <f>'RM_5.1.sz.mell'!G15</f>
        <v>0</v>
      </c>
      <c r="H15" s="706">
        <f>'RM_5.1.sz.mell'!H15</f>
        <v>0</v>
      </c>
      <c r="I15" s="395">
        <f>'RM_5.1.sz.mell'!I15</f>
        <v>0</v>
      </c>
      <c r="J15" s="395">
        <f>'RM_5.1.sz.mell'!J15</f>
        <v>5727135</v>
      </c>
      <c r="K15" s="296">
        <f>'RM_5.1.sz.mell'!K15</f>
        <v>23567039</v>
      </c>
    </row>
    <row r="16" spans="1:11" s="73" customFormat="1" ht="12" customHeight="1" x14ac:dyDescent="0.2">
      <c r="A16" s="1304" t="s">
        <v>103</v>
      </c>
      <c r="B16" s="1195" t="s">
        <v>257</v>
      </c>
      <c r="C16" s="680">
        <f>'RM_5.1.sz.mell'!C16</f>
        <v>0</v>
      </c>
      <c r="D16" s="1381">
        <f>'RM_5.1.sz.mell'!D16</f>
        <v>0</v>
      </c>
      <c r="E16" s="1381">
        <f>'RM_5.1.sz.mell'!E16</f>
        <v>0</v>
      </c>
      <c r="F16" s="1381">
        <f>'RM_5.1.sz.mell'!F16</f>
        <v>0</v>
      </c>
      <c r="G16" s="1381">
        <f>'RM_5.1.sz.mell'!G16</f>
        <v>0</v>
      </c>
      <c r="H16" s="1381">
        <f>'RM_5.1.sz.mell'!H16</f>
        <v>0</v>
      </c>
      <c r="I16" s="680">
        <f>'RM_5.1.sz.mell'!I16</f>
        <v>0</v>
      </c>
      <c r="J16" s="680">
        <f>'RM_5.1.sz.mell'!J16</f>
        <v>0</v>
      </c>
      <c r="K16" s="408">
        <f>'RM_5.1.sz.mell'!K16</f>
        <v>0</v>
      </c>
    </row>
    <row r="17" spans="1:11" s="73" customFormat="1" ht="12" customHeight="1" x14ac:dyDescent="0.2">
      <c r="A17" s="1305" t="s">
        <v>104</v>
      </c>
      <c r="B17" s="1197" t="s">
        <v>258</v>
      </c>
      <c r="C17" s="680">
        <f>'RM_5.1.sz.mell'!C17</f>
        <v>0</v>
      </c>
      <c r="D17" s="1382">
        <f>'RM_5.1.sz.mell'!D17</f>
        <v>0</v>
      </c>
      <c r="E17" s="1382">
        <f>'RM_5.1.sz.mell'!E17</f>
        <v>0</v>
      </c>
      <c r="F17" s="1382">
        <f>'RM_5.1.sz.mell'!F17</f>
        <v>0</v>
      </c>
      <c r="G17" s="1382">
        <f>'RM_5.1.sz.mell'!G17</f>
        <v>0</v>
      </c>
      <c r="H17" s="1382">
        <f>'RM_5.1.sz.mell'!H17</f>
        <v>0</v>
      </c>
      <c r="I17" s="698">
        <f>'RM_5.1.sz.mell'!I17</f>
        <v>0</v>
      </c>
      <c r="J17" s="698">
        <f>'RM_5.1.sz.mell'!J17</f>
        <v>0</v>
      </c>
      <c r="K17" s="766">
        <f>'RM_5.1.sz.mell'!K17</f>
        <v>0</v>
      </c>
    </row>
    <row r="18" spans="1:11" s="73" customFormat="1" ht="12" customHeight="1" x14ac:dyDescent="0.2">
      <c r="A18" s="1305" t="s">
        <v>105</v>
      </c>
      <c r="B18" s="1197" t="s">
        <v>421</v>
      </c>
      <c r="C18" s="680">
        <f>'RM_5.1.sz.mell'!C18</f>
        <v>0</v>
      </c>
      <c r="D18" s="1382">
        <f>'RM_5.1.sz.mell'!D18</f>
        <v>0</v>
      </c>
      <c r="E18" s="1382">
        <f>'RM_5.1.sz.mell'!E18</f>
        <v>0</v>
      </c>
      <c r="F18" s="1382">
        <f>'RM_5.1.sz.mell'!F18</f>
        <v>0</v>
      </c>
      <c r="G18" s="1382">
        <f>'RM_5.1.sz.mell'!G18</f>
        <v>0</v>
      </c>
      <c r="H18" s="1382">
        <f>'RM_5.1.sz.mell'!H18</f>
        <v>0</v>
      </c>
      <c r="I18" s="698">
        <f>'RM_5.1.sz.mell'!I18</f>
        <v>0</v>
      </c>
      <c r="J18" s="698">
        <f>'RM_5.1.sz.mell'!J18</f>
        <v>0</v>
      </c>
      <c r="K18" s="766">
        <f>'RM_5.1.sz.mell'!K18</f>
        <v>0</v>
      </c>
    </row>
    <row r="19" spans="1:11" s="73" customFormat="1" ht="12" customHeight="1" x14ac:dyDescent="0.2">
      <c r="A19" s="1305" t="s">
        <v>106</v>
      </c>
      <c r="B19" s="1197" t="s">
        <v>422</v>
      </c>
      <c r="C19" s="680">
        <f>'RM_5.1.sz.mell'!C19</f>
        <v>0</v>
      </c>
      <c r="D19" s="1382">
        <f>'RM_5.1.sz.mell'!D19</f>
        <v>0</v>
      </c>
      <c r="E19" s="1382">
        <f>'RM_5.1.sz.mell'!E19</f>
        <v>0</v>
      </c>
      <c r="F19" s="1382">
        <f>'RM_5.1.sz.mell'!F19</f>
        <v>0</v>
      </c>
      <c r="G19" s="1382">
        <f>'RM_5.1.sz.mell'!G19</f>
        <v>0</v>
      </c>
      <c r="H19" s="1382">
        <f>'RM_5.1.sz.mell'!H19</f>
        <v>0</v>
      </c>
      <c r="I19" s="698">
        <f>'RM_5.1.sz.mell'!I19</f>
        <v>0</v>
      </c>
      <c r="J19" s="698">
        <f>'RM_5.1.sz.mell'!J19</f>
        <v>0</v>
      </c>
      <c r="K19" s="766">
        <f>'RM_5.1.sz.mell'!K19</f>
        <v>0</v>
      </c>
    </row>
    <row r="20" spans="1:11" s="73" customFormat="1" ht="12" customHeight="1" x14ac:dyDescent="0.2">
      <c r="A20" s="1305" t="s">
        <v>107</v>
      </c>
      <c r="B20" s="1197" t="s">
        <v>259</v>
      </c>
      <c r="C20" s="680">
        <f>'RM_5.1.sz.mell'!C20</f>
        <v>17839904</v>
      </c>
      <c r="D20" s="1382">
        <f>'RM_5.1.sz.mell'!D20</f>
        <v>5727135</v>
      </c>
      <c r="E20" s="1382">
        <f>'RM_5.1.sz.mell'!E20</f>
        <v>0</v>
      </c>
      <c r="F20" s="1382">
        <f>'RM_5.1.sz.mell'!F20</f>
        <v>0</v>
      </c>
      <c r="G20" s="1382">
        <f>'RM_5.1.sz.mell'!G20</f>
        <v>0</v>
      </c>
      <c r="H20" s="1382">
        <f>'RM_5.1.sz.mell'!H20</f>
        <v>0</v>
      </c>
      <c r="I20" s="698">
        <f>'RM_5.1.sz.mell'!I20</f>
        <v>0</v>
      </c>
      <c r="J20" s="698">
        <f>'RM_5.1.sz.mell'!J20</f>
        <v>5727135</v>
      </c>
      <c r="K20" s="766">
        <f>'RM_5.1.sz.mell'!K20</f>
        <v>23567039</v>
      </c>
    </row>
    <row r="21" spans="1:11" s="1306" customFormat="1" ht="12" customHeight="1" thickBot="1" x14ac:dyDescent="0.25">
      <c r="A21" s="1307" t="s">
        <v>116</v>
      </c>
      <c r="B21" s="1202" t="s">
        <v>260</v>
      </c>
      <c r="C21" s="680">
        <f>'RM_5.1.sz.mell'!C21</f>
        <v>0</v>
      </c>
      <c r="D21" s="1383">
        <f>'RM_5.1.sz.mell'!D21</f>
        <v>0</v>
      </c>
      <c r="E21" s="1383">
        <f>'RM_5.1.sz.mell'!E21</f>
        <v>0</v>
      </c>
      <c r="F21" s="1383">
        <f>'RM_5.1.sz.mell'!F21</f>
        <v>0</v>
      </c>
      <c r="G21" s="1383">
        <f>'RM_5.1.sz.mell'!G21</f>
        <v>0</v>
      </c>
      <c r="H21" s="1383">
        <f>'RM_5.1.sz.mell'!H21</f>
        <v>0</v>
      </c>
      <c r="I21" s="700">
        <f>'RM_5.1.sz.mell'!I21</f>
        <v>0</v>
      </c>
      <c r="J21" s="700">
        <f>'RM_5.1.sz.mell'!J21</f>
        <v>0</v>
      </c>
      <c r="K21" s="767">
        <f>'RM_5.1.sz.mell'!K21</f>
        <v>0</v>
      </c>
    </row>
    <row r="22" spans="1:11" s="1306" customFormat="1" ht="12" customHeight="1" thickBot="1" x14ac:dyDescent="0.3">
      <c r="A22" s="1220" t="s">
        <v>20</v>
      </c>
      <c r="B22" s="1193" t="s">
        <v>261</v>
      </c>
      <c r="C22" s="395">
        <f>'RM_5.1.sz.mell'!C22</f>
        <v>58244872</v>
      </c>
      <c r="D22" s="706">
        <f>'RM_5.1.sz.mell'!D22</f>
        <v>31592810</v>
      </c>
      <c r="E22" s="706">
        <f>'RM_5.1.sz.mell'!E22</f>
        <v>0</v>
      </c>
      <c r="F22" s="706">
        <f>'RM_5.1.sz.mell'!F22</f>
        <v>0</v>
      </c>
      <c r="G22" s="706">
        <f>'RM_5.1.sz.mell'!G22</f>
        <v>0</v>
      </c>
      <c r="H22" s="706">
        <f>'RM_5.1.sz.mell'!H22</f>
        <v>0</v>
      </c>
      <c r="I22" s="395">
        <f>'RM_5.1.sz.mell'!I22</f>
        <v>0</v>
      </c>
      <c r="J22" s="395">
        <f>'RM_5.1.sz.mell'!J22</f>
        <v>31592810</v>
      </c>
      <c r="K22" s="296">
        <f>'RM_5.1.sz.mell'!K22</f>
        <v>89837682</v>
      </c>
    </row>
    <row r="23" spans="1:11" s="1306" customFormat="1" ht="12" customHeight="1" x14ac:dyDescent="0.2">
      <c r="A23" s="1304" t="s">
        <v>86</v>
      </c>
      <c r="B23" s="1195" t="s">
        <v>262</v>
      </c>
      <c r="C23" s="680">
        <f>'RM_5.1.sz.mell'!C23</f>
        <v>0</v>
      </c>
      <c r="D23" s="1381">
        <f>'RM_5.1.sz.mell'!D23</f>
        <v>834000</v>
      </c>
      <c r="E23" s="1381">
        <f>'RM_5.1.sz.mell'!E23</f>
        <v>0</v>
      </c>
      <c r="F23" s="1381">
        <f>'RM_5.1.sz.mell'!F23</f>
        <v>0</v>
      </c>
      <c r="G23" s="1381">
        <f>'RM_5.1.sz.mell'!G23</f>
        <v>0</v>
      </c>
      <c r="H23" s="1381">
        <f>'RM_5.1.sz.mell'!H23</f>
        <v>0</v>
      </c>
      <c r="I23" s="680">
        <f>'RM_5.1.sz.mell'!I23</f>
        <v>0</v>
      </c>
      <c r="J23" s="680">
        <f>'RM_5.1.sz.mell'!J23</f>
        <v>834000</v>
      </c>
      <c r="K23" s="408">
        <f>'RM_5.1.sz.mell'!K23</f>
        <v>834000</v>
      </c>
    </row>
    <row r="24" spans="1:11" s="73" customFormat="1" ht="12" customHeight="1" x14ac:dyDescent="0.2">
      <c r="A24" s="1305" t="s">
        <v>87</v>
      </c>
      <c r="B24" s="1197" t="s">
        <v>263</v>
      </c>
      <c r="C24" s="698">
        <f>'RM_5.1.sz.mell'!C24</f>
        <v>0</v>
      </c>
      <c r="D24" s="1382">
        <f>'RM_5.1.sz.mell'!D24</f>
        <v>0</v>
      </c>
      <c r="E24" s="1382">
        <f>'RM_5.1.sz.mell'!E24</f>
        <v>0</v>
      </c>
      <c r="F24" s="1382">
        <f>'RM_5.1.sz.mell'!F24</f>
        <v>0</v>
      </c>
      <c r="G24" s="1382">
        <f>'RM_5.1.sz.mell'!G24</f>
        <v>0</v>
      </c>
      <c r="H24" s="1382">
        <f>'RM_5.1.sz.mell'!H24</f>
        <v>0</v>
      </c>
      <c r="I24" s="698">
        <f>'RM_5.1.sz.mell'!I24</f>
        <v>0</v>
      </c>
      <c r="J24" s="698">
        <f>'RM_5.1.sz.mell'!J24</f>
        <v>0</v>
      </c>
      <c r="K24" s="766">
        <f>'RM_5.1.sz.mell'!K24</f>
        <v>0</v>
      </c>
    </row>
    <row r="25" spans="1:11" s="1306" customFormat="1" ht="12" customHeight="1" x14ac:dyDescent="0.2">
      <c r="A25" s="1305" t="s">
        <v>88</v>
      </c>
      <c r="B25" s="1197" t="s">
        <v>423</v>
      </c>
      <c r="C25" s="698">
        <f>'RM_5.1.sz.mell'!C25</f>
        <v>0</v>
      </c>
      <c r="D25" s="1382">
        <f>'RM_5.1.sz.mell'!D25</f>
        <v>0</v>
      </c>
      <c r="E25" s="1382">
        <f>'RM_5.1.sz.mell'!E25</f>
        <v>0</v>
      </c>
      <c r="F25" s="1382">
        <f>'RM_5.1.sz.mell'!F25</f>
        <v>0</v>
      </c>
      <c r="G25" s="1382">
        <f>'RM_5.1.sz.mell'!G25</f>
        <v>0</v>
      </c>
      <c r="H25" s="1382">
        <f>'RM_5.1.sz.mell'!H25</f>
        <v>0</v>
      </c>
      <c r="I25" s="698">
        <f>'RM_5.1.sz.mell'!I25</f>
        <v>0</v>
      </c>
      <c r="J25" s="698">
        <f>'RM_5.1.sz.mell'!J25</f>
        <v>0</v>
      </c>
      <c r="K25" s="766">
        <f>'RM_5.1.sz.mell'!K25</f>
        <v>0</v>
      </c>
    </row>
    <row r="26" spans="1:11" s="1306" customFormat="1" ht="12" customHeight="1" x14ac:dyDescent="0.2">
      <c r="A26" s="1305" t="s">
        <v>89</v>
      </c>
      <c r="B26" s="1197" t="s">
        <v>424</v>
      </c>
      <c r="C26" s="698">
        <f>'RM_5.1.sz.mell'!C26</f>
        <v>0</v>
      </c>
      <c r="D26" s="1382">
        <f>'RM_5.1.sz.mell'!D26</f>
        <v>0</v>
      </c>
      <c r="E26" s="1382">
        <f>'RM_5.1.sz.mell'!E26</f>
        <v>0</v>
      </c>
      <c r="F26" s="1382">
        <f>'RM_5.1.sz.mell'!F26</f>
        <v>0</v>
      </c>
      <c r="G26" s="1382">
        <f>'RM_5.1.sz.mell'!G26</f>
        <v>0</v>
      </c>
      <c r="H26" s="1382">
        <f>'RM_5.1.sz.mell'!H26</f>
        <v>0</v>
      </c>
      <c r="I26" s="698">
        <f>'RM_5.1.sz.mell'!I26</f>
        <v>0</v>
      </c>
      <c r="J26" s="698">
        <f>'RM_5.1.sz.mell'!J26</f>
        <v>0</v>
      </c>
      <c r="K26" s="766">
        <f>'RM_5.1.sz.mell'!K26</f>
        <v>0</v>
      </c>
    </row>
    <row r="27" spans="1:11" s="1306" customFormat="1" ht="12" customHeight="1" x14ac:dyDescent="0.2">
      <c r="A27" s="1305" t="s">
        <v>170</v>
      </c>
      <c r="B27" s="1197" t="s">
        <v>264</v>
      </c>
      <c r="C27" s="698">
        <f>'RM_5.1.sz.mell'!C27</f>
        <v>58244872</v>
      </c>
      <c r="D27" s="1382">
        <f>'RM_5.1.sz.mell'!D27</f>
        <v>30758810</v>
      </c>
      <c r="E27" s="1382">
        <f>'RM_5.1.sz.mell'!E27</f>
        <v>0</v>
      </c>
      <c r="F27" s="1382">
        <f>'RM_5.1.sz.mell'!F27</f>
        <v>0</v>
      </c>
      <c r="G27" s="1382">
        <f>'RM_5.1.sz.mell'!G27</f>
        <v>0</v>
      </c>
      <c r="H27" s="1382">
        <f>'RM_5.1.sz.mell'!H27</f>
        <v>0</v>
      </c>
      <c r="I27" s="698">
        <f>'RM_5.1.sz.mell'!I27</f>
        <v>0</v>
      </c>
      <c r="J27" s="698">
        <f>'RM_5.1.sz.mell'!J27</f>
        <v>30758810</v>
      </c>
      <c r="K27" s="766">
        <f>'RM_5.1.sz.mell'!K27</f>
        <v>89003682</v>
      </c>
    </row>
    <row r="28" spans="1:11" s="1306" customFormat="1" ht="12" customHeight="1" thickBot="1" x14ac:dyDescent="0.25">
      <c r="A28" s="1307" t="s">
        <v>171</v>
      </c>
      <c r="B28" s="1202" t="s">
        <v>265</v>
      </c>
      <c r="C28" s="700">
        <f>'RM_5.1.sz.mell'!C28</f>
        <v>58244872</v>
      </c>
      <c r="D28" s="1383">
        <f>'RM_5.1.sz.mell'!D28</f>
        <v>0</v>
      </c>
      <c r="E28" s="1383">
        <f>'RM_5.1.sz.mell'!E28</f>
        <v>0</v>
      </c>
      <c r="F28" s="1383">
        <f>'RM_5.1.sz.mell'!F28</f>
        <v>0</v>
      </c>
      <c r="G28" s="1383">
        <f>'RM_5.1.sz.mell'!G28</f>
        <v>0</v>
      </c>
      <c r="H28" s="1383">
        <f>'RM_5.1.sz.mell'!H28</f>
        <v>0</v>
      </c>
      <c r="I28" s="700">
        <f>'RM_5.1.sz.mell'!I28</f>
        <v>0</v>
      </c>
      <c r="J28" s="700">
        <f>'RM_5.1.sz.mell'!J28</f>
        <v>0</v>
      </c>
      <c r="K28" s="767">
        <f>'RM_5.1.sz.mell'!K28</f>
        <v>58244872</v>
      </c>
    </row>
    <row r="29" spans="1:11" s="1306" customFormat="1" ht="12" customHeight="1" thickBot="1" x14ac:dyDescent="0.3">
      <c r="A29" s="1220" t="s">
        <v>172</v>
      </c>
      <c r="B29" s="1193" t="s">
        <v>559</v>
      </c>
      <c r="C29" s="402">
        <f>'RM_5.1.sz.mell'!C29</f>
        <v>6675000</v>
      </c>
      <c r="D29" s="402">
        <f>'RM_5.1.sz.mell'!D29</f>
        <v>805561</v>
      </c>
      <c r="E29" s="402">
        <f>'RM_5.1.sz.mell'!E29</f>
        <v>0</v>
      </c>
      <c r="F29" s="402">
        <f>'RM_5.1.sz.mell'!F29</f>
        <v>0</v>
      </c>
      <c r="G29" s="402">
        <f>'RM_5.1.sz.mell'!G29</f>
        <v>0</v>
      </c>
      <c r="H29" s="402">
        <f>'RM_5.1.sz.mell'!H29</f>
        <v>0</v>
      </c>
      <c r="I29" s="402">
        <f>'RM_5.1.sz.mell'!I29</f>
        <v>0</v>
      </c>
      <c r="J29" s="402">
        <f>'RM_5.1.sz.mell'!J29</f>
        <v>805561</v>
      </c>
      <c r="K29" s="302">
        <f>'RM_5.1.sz.mell'!K29</f>
        <v>7480561</v>
      </c>
    </row>
    <row r="30" spans="1:11" s="1306" customFormat="1" ht="12" customHeight="1" x14ac:dyDescent="0.2">
      <c r="A30" s="1304" t="s">
        <v>267</v>
      </c>
      <c r="B30" s="1195" t="s">
        <v>554</v>
      </c>
      <c r="C30" s="680">
        <f>'RM_5.1.sz.mell'!C30</f>
        <v>1500000</v>
      </c>
      <c r="D30" s="680">
        <f>'RM_5.1.sz.mell'!D30</f>
        <v>30031</v>
      </c>
      <c r="E30" s="680">
        <f>'RM_5.1.sz.mell'!E30</f>
        <v>0</v>
      </c>
      <c r="F30" s="680">
        <f>'RM_5.1.sz.mell'!F30</f>
        <v>0</v>
      </c>
      <c r="G30" s="680">
        <f>'RM_5.1.sz.mell'!G30</f>
        <v>0</v>
      </c>
      <c r="H30" s="680">
        <f>'RM_5.1.sz.mell'!H30</f>
        <v>0</v>
      </c>
      <c r="I30" s="680">
        <f>'RM_5.1.sz.mell'!I30</f>
        <v>0</v>
      </c>
      <c r="J30" s="680">
        <f>'RM_5.1.sz.mell'!J30</f>
        <v>30031</v>
      </c>
      <c r="K30" s="408">
        <f>'RM_5.1.sz.mell'!K30</f>
        <v>1530031</v>
      </c>
    </row>
    <row r="31" spans="1:11" s="1306" customFormat="1" ht="12" customHeight="1" x14ac:dyDescent="0.2">
      <c r="A31" s="1305" t="s">
        <v>268</v>
      </c>
      <c r="B31" s="1197" t="s">
        <v>555</v>
      </c>
      <c r="C31" s="698">
        <f>'RM_5.1.sz.mell'!C31</f>
        <v>0</v>
      </c>
      <c r="D31" s="698">
        <f>'RM_5.1.sz.mell'!D31</f>
        <v>0</v>
      </c>
      <c r="E31" s="698">
        <f>'RM_5.1.sz.mell'!E31</f>
        <v>0</v>
      </c>
      <c r="F31" s="698">
        <f>'RM_5.1.sz.mell'!F31</f>
        <v>0</v>
      </c>
      <c r="G31" s="698">
        <f>'RM_5.1.sz.mell'!G31</f>
        <v>0</v>
      </c>
      <c r="H31" s="698">
        <f>'RM_5.1.sz.mell'!H31</f>
        <v>0</v>
      </c>
      <c r="I31" s="698">
        <f>'RM_5.1.sz.mell'!I31</f>
        <v>0</v>
      </c>
      <c r="J31" s="698">
        <f>'RM_5.1.sz.mell'!J31</f>
        <v>0</v>
      </c>
      <c r="K31" s="766">
        <f>'RM_5.1.sz.mell'!K31</f>
        <v>0</v>
      </c>
    </row>
    <row r="32" spans="1:11" s="1306" customFormat="1" ht="12" customHeight="1" x14ac:dyDescent="0.2">
      <c r="A32" s="1305" t="s">
        <v>269</v>
      </c>
      <c r="B32" s="1197" t="s">
        <v>556</v>
      </c>
      <c r="C32" s="698">
        <f>'RM_5.1.sz.mell'!C32</f>
        <v>0</v>
      </c>
      <c r="D32" s="698">
        <f>'RM_5.1.sz.mell'!D32</f>
        <v>0</v>
      </c>
      <c r="E32" s="698">
        <f>'RM_5.1.sz.mell'!E32</f>
        <v>0</v>
      </c>
      <c r="F32" s="698">
        <f>'RM_5.1.sz.mell'!F32</f>
        <v>0</v>
      </c>
      <c r="G32" s="698">
        <f>'RM_5.1.sz.mell'!G32</f>
        <v>0</v>
      </c>
      <c r="H32" s="698">
        <f>'RM_5.1.sz.mell'!H32</f>
        <v>0</v>
      </c>
      <c r="I32" s="698">
        <f>'RM_5.1.sz.mell'!I32</f>
        <v>0</v>
      </c>
      <c r="J32" s="698">
        <f>'RM_5.1.sz.mell'!J32</f>
        <v>0</v>
      </c>
      <c r="K32" s="766">
        <f>'RM_5.1.sz.mell'!K32</f>
        <v>0</v>
      </c>
    </row>
    <row r="33" spans="1:11" s="1306" customFormat="1" ht="12" customHeight="1" x14ac:dyDescent="0.2">
      <c r="A33" s="1305" t="s">
        <v>270</v>
      </c>
      <c r="B33" s="1197" t="s">
        <v>557</v>
      </c>
      <c r="C33" s="698">
        <f>'RM_5.1.sz.mell'!C33</f>
        <v>0</v>
      </c>
      <c r="D33" s="698">
        <f>'RM_5.1.sz.mell'!D33</f>
        <v>0</v>
      </c>
      <c r="E33" s="698">
        <f>'RM_5.1.sz.mell'!E33</f>
        <v>0</v>
      </c>
      <c r="F33" s="698">
        <f>'RM_5.1.sz.mell'!F33</f>
        <v>0</v>
      </c>
      <c r="G33" s="698">
        <f>'RM_5.1.sz.mell'!G33</f>
        <v>0</v>
      </c>
      <c r="H33" s="698">
        <f>'RM_5.1.sz.mell'!H33</f>
        <v>0</v>
      </c>
      <c r="I33" s="698">
        <f>'RM_5.1.sz.mell'!I33</f>
        <v>0</v>
      </c>
      <c r="J33" s="698">
        <f>'RM_5.1.sz.mell'!J33</f>
        <v>0</v>
      </c>
      <c r="K33" s="766">
        <f>'RM_5.1.sz.mell'!K33</f>
        <v>0</v>
      </c>
    </row>
    <row r="34" spans="1:11" s="1306" customFormat="1" ht="12" customHeight="1" x14ac:dyDescent="0.2">
      <c r="A34" s="1305" t="s">
        <v>551</v>
      </c>
      <c r="B34" s="1197" t="s">
        <v>271</v>
      </c>
      <c r="C34" s="698">
        <f>'RM_5.1.sz.mell'!C34</f>
        <v>5175000</v>
      </c>
      <c r="D34" s="698">
        <f>'RM_5.1.sz.mell'!D34</f>
        <v>459763</v>
      </c>
      <c r="E34" s="698">
        <f>'RM_5.1.sz.mell'!E34</f>
        <v>0</v>
      </c>
      <c r="F34" s="698">
        <f>'RM_5.1.sz.mell'!F34</f>
        <v>0</v>
      </c>
      <c r="G34" s="698">
        <f>'RM_5.1.sz.mell'!G34</f>
        <v>0</v>
      </c>
      <c r="H34" s="698">
        <f>'RM_5.1.sz.mell'!H34</f>
        <v>0</v>
      </c>
      <c r="I34" s="698">
        <f>'RM_5.1.sz.mell'!I34</f>
        <v>0</v>
      </c>
      <c r="J34" s="698">
        <f>'RM_5.1.sz.mell'!J34</f>
        <v>459763</v>
      </c>
      <c r="K34" s="766">
        <f>'RM_5.1.sz.mell'!K34</f>
        <v>5634763</v>
      </c>
    </row>
    <row r="35" spans="1:11" s="1306" customFormat="1" ht="12" customHeight="1" x14ac:dyDescent="0.2">
      <c r="A35" s="1305" t="s">
        <v>552</v>
      </c>
      <c r="B35" s="1197" t="s">
        <v>272</v>
      </c>
      <c r="C35" s="698">
        <f>'RM_5.1.sz.mell'!C35</f>
        <v>0</v>
      </c>
      <c r="D35" s="698">
        <f>'RM_5.1.sz.mell'!D35</f>
        <v>0</v>
      </c>
      <c r="E35" s="698">
        <f>'RM_5.1.sz.mell'!E35</f>
        <v>0</v>
      </c>
      <c r="F35" s="698">
        <f>'RM_5.1.sz.mell'!F35</f>
        <v>0</v>
      </c>
      <c r="G35" s="698">
        <f>'RM_5.1.sz.mell'!G35</f>
        <v>0</v>
      </c>
      <c r="H35" s="698">
        <f>'RM_5.1.sz.mell'!H35</f>
        <v>0</v>
      </c>
      <c r="I35" s="698">
        <f>'RM_5.1.sz.mell'!I35</f>
        <v>0</v>
      </c>
      <c r="J35" s="698">
        <f>'RM_5.1.sz.mell'!J35</f>
        <v>0</v>
      </c>
      <c r="K35" s="766">
        <f>'RM_5.1.sz.mell'!K35</f>
        <v>0</v>
      </c>
    </row>
    <row r="36" spans="1:11" s="1306" customFormat="1" ht="12" customHeight="1" thickBot="1" x14ac:dyDescent="0.25">
      <c r="A36" s="1307" t="s">
        <v>553</v>
      </c>
      <c r="B36" s="1202" t="s">
        <v>273</v>
      </c>
      <c r="C36" s="700">
        <f>'RM_5.1.sz.mell'!C36</f>
        <v>0</v>
      </c>
      <c r="D36" s="700">
        <f>'RM_5.1.sz.mell'!D36</f>
        <v>315767</v>
      </c>
      <c r="E36" s="700">
        <f>'RM_5.1.sz.mell'!E36</f>
        <v>0</v>
      </c>
      <c r="F36" s="700">
        <f>'RM_5.1.sz.mell'!F36</f>
        <v>0</v>
      </c>
      <c r="G36" s="700">
        <f>'RM_5.1.sz.mell'!G36</f>
        <v>0</v>
      </c>
      <c r="H36" s="700">
        <f>'RM_5.1.sz.mell'!H36</f>
        <v>0</v>
      </c>
      <c r="I36" s="700">
        <f>'RM_5.1.sz.mell'!I36</f>
        <v>0</v>
      </c>
      <c r="J36" s="700">
        <f>'RM_5.1.sz.mell'!J36</f>
        <v>315767</v>
      </c>
      <c r="K36" s="767">
        <f>'RM_5.1.sz.mell'!K36</f>
        <v>315767</v>
      </c>
    </row>
    <row r="37" spans="1:11" s="1306" customFormat="1" ht="12" customHeight="1" thickBot="1" x14ac:dyDescent="0.3">
      <c r="A37" s="1220" t="s">
        <v>22</v>
      </c>
      <c r="B37" s="1193" t="s">
        <v>433</v>
      </c>
      <c r="C37" s="395">
        <f>'RM_5.1.sz.mell'!C37</f>
        <v>5746500</v>
      </c>
      <c r="D37" s="706">
        <f>'RM_5.1.sz.mell'!D37</f>
        <v>13332286</v>
      </c>
      <c r="E37" s="706">
        <f>'RM_5.1.sz.mell'!E37</f>
        <v>0</v>
      </c>
      <c r="F37" s="706">
        <f>'RM_5.1.sz.mell'!F37</f>
        <v>0</v>
      </c>
      <c r="G37" s="706">
        <f>'RM_5.1.sz.mell'!G37</f>
        <v>0</v>
      </c>
      <c r="H37" s="706">
        <f>'RM_5.1.sz.mell'!H37</f>
        <v>0</v>
      </c>
      <c r="I37" s="395">
        <f>'RM_5.1.sz.mell'!I37</f>
        <v>0</v>
      </c>
      <c r="J37" s="395">
        <f>'RM_5.1.sz.mell'!J37</f>
        <v>13332286</v>
      </c>
      <c r="K37" s="296">
        <f>'RM_5.1.sz.mell'!K37</f>
        <v>19078786</v>
      </c>
    </row>
    <row r="38" spans="1:11" s="1306" customFormat="1" ht="12" customHeight="1" x14ac:dyDescent="0.2">
      <c r="A38" s="1304" t="s">
        <v>90</v>
      </c>
      <c r="B38" s="1195" t="s">
        <v>276</v>
      </c>
      <c r="C38" s="680">
        <f>'RM_5.1.sz.mell'!C38</f>
        <v>0</v>
      </c>
      <c r="D38" s="1381">
        <f>'RM_5.1.sz.mell'!D38</f>
        <v>56832</v>
      </c>
      <c r="E38" s="1381">
        <f>'RM_5.1.sz.mell'!E38</f>
        <v>0</v>
      </c>
      <c r="F38" s="1381">
        <f>'RM_5.1.sz.mell'!F38</f>
        <v>0</v>
      </c>
      <c r="G38" s="1381">
        <f>'RM_5.1.sz.mell'!G38</f>
        <v>0</v>
      </c>
      <c r="H38" s="1381">
        <f>'RM_5.1.sz.mell'!H38</f>
        <v>0</v>
      </c>
      <c r="I38" s="680">
        <f>'RM_5.1.sz.mell'!I38</f>
        <v>0</v>
      </c>
      <c r="J38" s="680">
        <f>'RM_5.1.sz.mell'!J38</f>
        <v>56832</v>
      </c>
      <c r="K38" s="408">
        <f>'RM_5.1.sz.mell'!K38</f>
        <v>56832</v>
      </c>
    </row>
    <row r="39" spans="1:11" s="1306" customFormat="1" ht="12" customHeight="1" x14ac:dyDescent="0.2">
      <c r="A39" s="1305" t="s">
        <v>91</v>
      </c>
      <c r="B39" s="1197" t="s">
        <v>277</v>
      </c>
      <c r="C39" s="698">
        <f>'RM_5.1.sz.mell'!C39</f>
        <v>1425000</v>
      </c>
      <c r="D39" s="1382">
        <f>'RM_5.1.sz.mell'!D39</f>
        <v>12461134</v>
      </c>
      <c r="E39" s="1382">
        <f>'RM_5.1.sz.mell'!E39</f>
        <v>0</v>
      </c>
      <c r="F39" s="1382">
        <f>'RM_5.1.sz.mell'!F39</f>
        <v>0</v>
      </c>
      <c r="G39" s="1382">
        <f>'RM_5.1.sz.mell'!G39</f>
        <v>0</v>
      </c>
      <c r="H39" s="1382">
        <f>'RM_5.1.sz.mell'!H39</f>
        <v>0</v>
      </c>
      <c r="I39" s="698">
        <f>'RM_5.1.sz.mell'!I39</f>
        <v>0</v>
      </c>
      <c r="J39" s="698">
        <f>'RM_5.1.sz.mell'!J39</f>
        <v>12461134</v>
      </c>
      <c r="K39" s="766">
        <f>'RM_5.1.sz.mell'!K39</f>
        <v>13886134</v>
      </c>
    </row>
    <row r="40" spans="1:11" s="1306" customFormat="1" ht="12" customHeight="1" x14ac:dyDescent="0.2">
      <c r="A40" s="1305" t="s">
        <v>92</v>
      </c>
      <c r="B40" s="1197" t="s">
        <v>278</v>
      </c>
      <c r="C40" s="698">
        <f>'RM_5.1.sz.mell'!C40</f>
        <v>3390000</v>
      </c>
      <c r="D40" s="1382">
        <f>'RM_5.1.sz.mell'!D40</f>
        <v>-834959</v>
      </c>
      <c r="E40" s="1382">
        <f>'RM_5.1.sz.mell'!E40</f>
        <v>0</v>
      </c>
      <c r="F40" s="1382">
        <f>'RM_5.1.sz.mell'!F40</f>
        <v>0</v>
      </c>
      <c r="G40" s="1382">
        <f>'RM_5.1.sz.mell'!G40</f>
        <v>0</v>
      </c>
      <c r="H40" s="1382">
        <f>'RM_5.1.sz.mell'!H40</f>
        <v>0</v>
      </c>
      <c r="I40" s="698">
        <f>'RM_5.1.sz.mell'!I40</f>
        <v>0</v>
      </c>
      <c r="J40" s="698">
        <f>'RM_5.1.sz.mell'!J40</f>
        <v>-834959</v>
      </c>
      <c r="K40" s="766">
        <f>'RM_5.1.sz.mell'!K40</f>
        <v>2555041</v>
      </c>
    </row>
    <row r="41" spans="1:11" s="1306" customFormat="1" ht="12" customHeight="1" x14ac:dyDescent="0.2">
      <c r="A41" s="1305" t="s">
        <v>174</v>
      </c>
      <c r="B41" s="1197" t="s">
        <v>279</v>
      </c>
      <c r="C41" s="698">
        <f>'RM_5.1.sz.mell'!C41</f>
        <v>0</v>
      </c>
      <c r="D41" s="1382">
        <f>'RM_5.1.sz.mell'!D41</f>
        <v>0</v>
      </c>
      <c r="E41" s="1382">
        <f>'RM_5.1.sz.mell'!E41</f>
        <v>0</v>
      </c>
      <c r="F41" s="1382">
        <f>'RM_5.1.sz.mell'!F41</f>
        <v>0</v>
      </c>
      <c r="G41" s="1382">
        <f>'RM_5.1.sz.mell'!G41</f>
        <v>0</v>
      </c>
      <c r="H41" s="1382">
        <f>'RM_5.1.sz.mell'!H41</f>
        <v>0</v>
      </c>
      <c r="I41" s="698">
        <f>'RM_5.1.sz.mell'!I41</f>
        <v>0</v>
      </c>
      <c r="J41" s="698">
        <f>'RM_5.1.sz.mell'!J41</f>
        <v>0</v>
      </c>
      <c r="K41" s="766">
        <f>'RM_5.1.sz.mell'!K41</f>
        <v>0</v>
      </c>
    </row>
    <row r="42" spans="1:11" s="1306" customFormat="1" ht="12" customHeight="1" x14ac:dyDescent="0.2">
      <c r="A42" s="1305" t="s">
        <v>175</v>
      </c>
      <c r="B42" s="1197" t="s">
        <v>280</v>
      </c>
      <c r="C42" s="698">
        <f>'RM_5.1.sz.mell'!C42</f>
        <v>0</v>
      </c>
      <c r="D42" s="1382">
        <f>'RM_5.1.sz.mell'!D42</f>
        <v>0</v>
      </c>
      <c r="E42" s="1382">
        <f>'RM_5.1.sz.mell'!E42</f>
        <v>0</v>
      </c>
      <c r="F42" s="1382">
        <f>'RM_5.1.sz.mell'!F42</f>
        <v>0</v>
      </c>
      <c r="G42" s="1382">
        <f>'RM_5.1.sz.mell'!G42</f>
        <v>0</v>
      </c>
      <c r="H42" s="1382">
        <f>'RM_5.1.sz.mell'!H42</f>
        <v>0</v>
      </c>
      <c r="I42" s="698">
        <f>'RM_5.1.sz.mell'!I42</f>
        <v>0</v>
      </c>
      <c r="J42" s="698">
        <f>'RM_5.1.sz.mell'!J42</f>
        <v>0</v>
      </c>
      <c r="K42" s="766">
        <f>'RM_5.1.sz.mell'!K42</f>
        <v>0</v>
      </c>
    </row>
    <row r="43" spans="1:11" s="1306" customFormat="1" ht="12" customHeight="1" x14ac:dyDescent="0.2">
      <c r="A43" s="1305" t="s">
        <v>176</v>
      </c>
      <c r="B43" s="1197" t="s">
        <v>281</v>
      </c>
      <c r="C43" s="698">
        <f>'RM_5.1.sz.mell'!C43</f>
        <v>931500</v>
      </c>
      <c r="D43" s="1382">
        <f>'RM_5.1.sz.mell'!D43</f>
        <v>1120050</v>
      </c>
      <c r="E43" s="1382">
        <f>'RM_5.1.sz.mell'!E43</f>
        <v>0</v>
      </c>
      <c r="F43" s="1382">
        <f>'RM_5.1.sz.mell'!F43</f>
        <v>0</v>
      </c>
      <c r="G43" s="1382">
        <f>'RM_5.1.sz.mell'!G43</f>
        <v>0</v>
      </c>
      <c r="H43" s="1382">
        <f>'RM_5.1.sz.mell'!H43</f>
        <v>0</v>
      </c>
      <c r="I43" s="698">
        <f>'RM_5.1.sz.mell'!I43</f>
        <v>0</v>
      </c>
      <c r="J43" s="698">
        <f>'RM_5.1.sz.mell'!J43</f>
        <v>1120050</v>
      </c>
      <c r="K43" s="766">
        <f>'RM_5.1.sz.mell'!K43</f>
        <v>2051550</v>
      </c>
    </row>
    <row r="44" spans="1:11" s="1306" customFormat="1" ht="12" customHeight="1" x14ac:dyDescent="0.2">
      <c r="A44" s="1305" t="s">
        <v>177</v>
      </c>
      <c r="B44" s="1197" t="s">
        <v>282</v>
      </c>
      <c r="C44" s="698">
        <f>'RM_5.1.sz.mell'!C44</f>
        <v>0</v>
      </c>
      <c r="D44" s="1382">
        <f>'RM_5.1.sz.mell'!D44</f>
        <v>44000</v>
      </c>
      <c r="E44" s="1382">
        <f>'RM_5.1.sz.mell'!E44</f>
        <v>0</v>
      </c>
      <c r="F44" s="1382">
        <f>'RM_5.1.sz.mell'!F44</f>
        <v>0</v>
      </c>
      <c r="G44" s="1382">
        <f>'RM_5.1.sz.mell'!G44</f>
        <v>0</v>
      </c>
      <c r="H44" s="1382">
        <f>'RM_5.1.sz.mell'!H44</f>
        <v>0</v>
      </c>
      <c r="I44" s="698">
        <f>'RM_5.1.sz.mell'!I44</f>
        <v>0</v>
      </c>
      <c r="J44" s="698">
        <f>'RM_5.1.sz.mell'!J44</f>
        <v>44000</v>
      </c>
      <c r="K44" s="766">
        <f>'RM_5.1.sz.mell'!K44</f>
        <v>44000</v>
      </c>
    </row>
    <row r="45" spans="1:11" s="1306" customFormat="1" ht="12" customHeight="1" x14ac:dyDescent="0.2">
      <c r="A45" s="1305" t="s">
        <v>178</v>
      </c>
      <c r="B45" s="1197" t="s">
        <v>283</v>
      </c>
      <c r="C45" s="698">
        <f>'RM_5.1.sz.mell'!C45</f>
        <v>0</v>
      </c>
      <c r="D45" s="1382">
        <f>'RM_5.1.sz.mell'!D45</f>
        <v>124</v>
      </c>
      <c r="E45" s="1382">
        <f>'RM_5.1.sz.mell'!E45</f>
        <v>0</v>
      </c>
      <c r="F45" s="1382">
        <f>'RM_5.1.sz.mell'!F45</f>
        <v>0</v>
      </c>
      <c r="G45" s="1382">
        <f>'RM_5.1.sz.mell'!G45</f>
        <v>0</v>
      </c>
      <c r="H45" s="1382">
        <f>'RM_5.1.sz.mell'!H45</f>
        <v>0</v>
      </c>
      <c r="I45" s="698">
        <f>'RM_5.1.sz.mell'!I45</f>
        <v>0</v>
      </c>
      <c r="J45" s="698">
        <f>'RM_5.1.sz.mell'!J45</f>
        <v>124</v>
      </c>
      <c r="K45" s="766">
        <f>'RM_5.1.sz.mell'!K45</f>
        <v>124</v>
      </c>
    </row>
    <row r="46" spans="1:11" s="1306" customFormat="1" ht="12" customHeight="1" x14ac:dyDescent="0.2">
      <c r="A46" s="1305" t="s">
        <v>274</v>
      </c>
      <c r="B46" s="1197" t="s">
        <v>284</v>
      </c>
      <c r="C46" s="691">
        <f>'RM_5.1.sz.mell'!C46</f>
        <v>0</v>
      </c>
      <c r="D46" s="1390">
        <f>'RM_5.1.sz.mell'!D46</f>
        <v>0</v>
      </c>
      <c r="E46" s="1390">
        <f>'RM_5.1.sz.mell'!E46</f>
        <v>0</v>
      </c>
      <c r="F46" s="1390">
        <f>'RM_5.1.sz.mell'!F46</f>
        <v>0</v>
      </c>
      <c r="G46" s="1390">
        <f>'RM_5.1.sz.mell'!G46</f>
        <v>0</v>
      </c>
      <c r="H46" s="1390">
        <f>'RM_5.1.sz.mell'!H46</f>
        <v>0</v>
      </c>
      <c r="I46" s="691">
        <f>'RM_5.1.sz.mell'!I46</f>
        <v>0</v>
      </c>
      <c r="J46" s="691">
        <f>'RM_5.1.sz.mell'!J46</f>
        <v>0</v>
      </c>
      <c r="K46" s="769">
        <f>'RM_5.1.sz.mell'!K46</f>
        <v>0</v>
      </c>
    </row>
    <row r="47" spans="1:11" s="1306" customFormat="1" ht="12" customHeight="1" x14ac:dyDescent="0.2">
      <c r="A47" s="1307" t="s">
        <v>275</v>
      </c>
      <c r="B47" s="1202" t="s">
        <v>435</v>
      </c>
      <c r="C47" s="771">
        <f>'RM_5.1.sz.mell'!C47</f>
        <v>0</v>
      </c>
      <c r="D47" s="1391">
        <f>'RM_5.1.sz.mell'!D47</f>
        <v>0</v>
      </c>
      <c r="E47" s="1391">
        <f>'RM_5.1.sz.mell'!E47</f>
        <v>0</v>
      </c>
      <c r="F47" s="1391">
        <f>'RM_5.1.sz.mell'!F47</f>
        <v>0</v>
      </c>
      <c r="G47" s="1391">
        <f>'RM_5.1.sz.mell'!G47</f>
        <v>0</v>
      </c>
      <c r="H47" s="1391">
        <f>'RM_5.1.sz.mell'!H47</f>
        <v>0</v>
      </c>
      <c r="I47" s="771">
        <f>'RM_5.1.sz.mell'!I47</f>
        <v>0</v>
      </c>
      <c r="J47" s="771">
        <f>'RM_5.1.sz.mell'!J47</f>
        <v>0</v>
      </c>
      <c r="K47" s="772">
        <f>'RM_5.1.sz.mell'!K47</f>
        <v>0</v>
      </c>
    </row>
    <row r="48" spans="1:11" s="1306" customFormat="1" ht="12" customHeight="1" thickBot="1" x14ac:dyDescent="0.25">
      <c r="A48" s="1307" t="s">
        <v>434</v>
      </c>
      <c r="B48" s="1202" t="s">
        <v>285</v>
      </c>
      <c r="C48" s="771">
        <f>'RM_5.1.sz.mell'!C48</f>
        <v>0</v>
      </c>
      <c r="D48" s="1391">
        <f>'RM_5.1.sz.mell'!D48</f>
        <v>485105</v>
      </c>
      <c r="E48" s="1391">
        <f>'RM_5.1.sz.mell'!E48</f>
        <v>0</v>
      </c>
      <c r="F48" s="1391">
        <f>'RM_5.1.sz.mell'!F48</f>
        <v>0</v>
      </c>
      <c r="G48" s="1391">
        <f>'RM_5.1.sz.mell'!G48</f>
        <v>0</v>
      </c>
      <c r="H48" s="1391">
        <f>'RM_5.1.sz.mell'!H48</f>
        <v>0</v>
      </c>
      <c r="I48" s="771">
        <f>'RM_5.1.sz.mell'!I48</f>
        <v>0</v>
      </c>
      <c r="J48" s="771">
        <f>'RM_5.1.sz.mell'!J48</f>
        <v>485105</v>
      </c>
      <c r="K48" s="772">
        <f>'RM_5.1.sz.mell'!K48</f>
        <v>485105</v>
      </c>
    </row>
    <row r="49" spans="1:11" s="1306" customFormat="1" ht="12" customHeight="1" thickBot="1" x14ac:dyDescent="0.3">
      <c r="A49" s="1220" t="s">
        <v>23</v>
      </c>
      <c r="B49" s="1193" t="s">
        <v>286</v>
      </c>
      <c r="C49" s="395">
        <f>'RM_5.1.sz.mell'!C49</f>
        <v>0</v>
      </c>
      <c r="D49" s="706">
        <f>'RM_5.1.sz.mell'!D49</f>
        <v>6000000</v>
      </c>
      <c r="E49" s="706">
        <f>'RM_5.1.sz.mell'!E49</f>
        <v>0</v>
      </c>
      <c r="F49" s="706">
        <f>'RM_5.1.sz.mell'!F49</f>
        <v>0</v>
      </c>
      <c r="G49" s="706">
        <f>'RM_5.1.sz.mell'!G49</f>
        <v>0</v>
      </c>
      <c r="H49" s="706">
        <f>'RM_5.1.sz.mell'!H49</f>
        <v>0</v>
      </c>
      <c r="I49" s="395">
        <f>'RM_5.1.sz.mell'!I49</f>
        <v>0</v>
      </c>
      <c r="J49" s="395">
        <f>'RM_5.1.sz.mell'!J49</f>
        <v>6000000</v>
      </c>
      <c r="K49" s="296">
        <f>'RM_5.1.sz.mell'!K49</f>
        <v>6000000</v>
      </c>
    </row>
    <row r="50" spans="1:11" s="1306" customFormat="1" ht="12" customHeight="1" x14ac:dyDescent="0.2">
      <c r="A50" s="1304" t="s">
        <v>93</v>
      </c>
      <c r="B50" s="1195" t="s">
        <v>290</v>
      </c>
      <c r="C50" s="684">
        <f>'RM_5.1.sz.mell'!C50</f>
        <v>0</v>
      </c>
      <c r="D50" s="1392">
        <f>'RM_5.1.sz.mell'!D50</f>
        <v>0</v>
      </c>
      <c r="E50" s="1392">
        <f>'RM_5.1.sz.mell'!E50</f>
        <v>0</v>
      </c>
      <c r="F50" s="1392">
        <f>'RM_5.1.sz.mell'!F50</f>
        <v>0</v>
      </c>
      <c r="G50" s="1392">
        <f>'RM_5.1.sz.mell'!G50</f>
        <v>0</v>
      </c>
      <c r="H50" s="1392">
        <f>'RM_5.1.sz.mell'!H50</f>
        <v>0</v>
      </c>
      <c r="I50" s="684">
        <f>'RM_5.1.sz.mell'!I50</f>
        <v>0</v>
      </c>
      <c r="J50" s="684">
        <f>'RM_5.1.sz.mell'!J50</f>
        <v>0</v>
      </c>
      <c r="K50" s="774">
        <f>'RM_5.1.sz.mell'!K50</f>
        <v>0</v>
      </c>
    </row>
    <row r="51" spans="1:11" s="1306" customFormat="1" ht="12" customHeight="1" x14ac:dyDescent="0.2">
      <c r="A51" s="1305" t="s">
        <v>94</v>
      </c>
      <c r="B51" s="1197" t="s">
        <v>291</v>
      </c>
      <c r="C51" s="691">
        <f>'RM_5.1.sz.mell'!C51</f>
        <v>0</v>
      </c>
      <c r="D51" s="1390">
        <f>'RM_5.1.sz.mell'!D51</f>
        <v>6000000</v>
      </c>
      <c r="E51" s="1390">
        <f>'RM_5.1.sz.mell'!E51</f>
        <v>0</v>
      </c>
      <c r="F51" s="1390">
        <f>'RM_5.1.sz.mell'!F51</f>
        <v>0</v>
      </c>
      <c r="G51" s="1390">
        <f>'RM_5.1.sz.mell'!G51</f>
        <v>0</v>
      </c>
      <c r="H51" s="1390">
        <f>'RM_5.1.sz.mell'!H51</f>
        <v>0</v>
      </c>
      <c r="I51" s="691">
        <f>'RM_5.1.sz.mell'!I51</f>
        <v>0</v>
      </c>
      <c r="J51" s="691">
        <f>'RM_5.1.sz.mell'!J51</f>
        <v>6000000</v>
      </c>
      <c r="K51" s="769">
        <f>'RM_5.1.sz.mell'!K51</f>
        <v>6000000</v>
      </c>
    </row>
    <row r="52" spans="1:11" s="1306" customFormat="1" ht="12" customHeight="1" x14ac:dyDescent="0.2">
      <c r="A52" s="1305" t="s">
        <v>287</v>
      </c>
      <c r="B52" s="1197" t="s">
        <v>292</v>
      </c>
      <c r="C52" s="691">
        <f>'RM_5.1.sz.mell'!C52</f>
        <v>0</v>
      </c>
      <c r="D52" s="1390">
        <f>'RM_5.1.sz.mell'!D52</f>
        <v>0</v>
      </c>
      <c r="E52" s="1390">
        <f>'RM_5.1.sz.mell'!E52</f>
        <v>0</v>
      </c>
      <c r="F52" s="1390">
        <f>'RM_5.1.sz.mell'!F52</f>
        <v>0</v>
      </c>
      <c r="G52" s="1390">
        <f>'RM_5.1.sz.mell'!G52</f>
        <v>0</v>
      </c>
      <c r="H52" s="1390">
        <f>'RM_5.1.sz.mell'!H52</f>
        <v>0</v>
      </c>
      <c r="I52" s="691">
        <f>'RM_5.1.sz.mell'!I52</f>
        <v>0</v>
      </c>
      <c r="J52" s="691">
        <f>'RM_5.1.sz.mell'!J52</f>
        <v>0</v>
      </c>
      <c r="K52" s="769">
        <f>'RM_5.1.sz.mell'!K52</f>
        <v>0</v>
      </c>
    </row>
    <row r="53" spans="1:11" s="1306" customFormat="1" ht="12" customHeight="1" x14ac:dyDescent="0.2">
      <c r="A53" s="1305" t="s">
        <v>288</v>
      </c>
      <c r="B53" s="1197" t="s">
        <v>293</v>
      </c>
      <c r="C53" s="691">
        <f>'RM_5.1.sz.mell'!C53</f>
        <v>0</v>
      </c>
      <c r="D53" s="1390">
        <f>'RM_5.1.sz.mell'!D53</f>
        <v>0</v>
      </c>
      <c r="E53" s="1390">
        <f>'RM_5.1.sz.mell'!E53</f>
        <v>0</v>
      </c>
      <c r="F53" s="1390">
        <f>'RM_5.1.sz.mell'!F53</f>
        <v>0</v>
      </c>
      <c r="G53" s="1390">
        <f>'RM_5.1.sz.mell'!G53</f>
        <v>0</v>
      </c>
      <c r="H53" s="1390">
        <f>'RM_5.1.sz.mell'!H53</f>
        <v>0</v>
      </c>
      <c r="I53" s="691">
        <f>'RM_5.1.sz.mell'!I53</f>
        <v>0</v>
      </c>
      <c r="J53" s="691">
        <f>'RM_5.1.sz.mell'!J53</f>
        <v>0</v>
      </c>
      <c r="K53" s="769">
        <f>'RM_5.1.sz.mell'!K53</f>
        <v>0</v>
      </c>
    </row>
    <row r="54" spans="1:11" s="1306" customFormat="1" ht="12" customHeight="1" thickBot="1" x14ac:dyDescent="0.25">
      <c r="A54" s="1308" t="s">
        <v>289</v>
      </c>
      <c r="B54" s="1309" t="s">
        <v>294</v>
      </c>
      <c r="C54" s="688">
        <f>'RM_5.1.sz.mell'!C54</f>
        <v>0</v>
      </c>
      <c r="D54" s="1393">
        <f>'RM_5.1.sz.mell'!D54</f>
        <v>0</v>
      </c>
      <c r="E54" s="1393">
        <f>'RM_5.1.sz.mell'!E54</f>
        <v>0</v>
      </c>
      <c r="F54" s="1393">
        <f>'RM_5.1.sz.mell'!F54</f>
        <v>0</v>
      </c>
      <c r="G54" s="1393">
        <f>'RM_5.1.sz.mell'!G54</f>
        <v>0</v>
      </c>
      <c r="H54" s="1393">
        <f>'RM_5.1.sz.mell'!H54</f>
        <v>0</v>
      </c>
      <c r="I54" s="688">
        <f>'RM_5.1.sz.mell'!I54</f>
        <v>0</v>
      </c>
      <c r="J54" s="688">
        <f>'RM_5.1.sz.mell'!J54</f>
        <v>0</v>
      </c>
      <c r="K54" s="776">
        <f>'RM_5.1.sz.mell'!K54</f>
        <v>0</v>
      </c>
    </row>
    <row r="55" spans="1:11" s="1306" customFormat="1" ht="12" customHeight="1" thickBot="1" x14ac:dyDescent="0.3">
      <c r="A55" s="1220" t="s">
        <v>179</v>
      </c>
      <c r="B55" s="1193" t="s">
        <v>295</v>
      </c>
      <c r="C55" s="395">
        <f>'RM_5.1.sz.mell'!C55</f>
        <v>10626783</v>
      </c>
      <c r="D55" s="706">
        <f>'RM_5.1.sz.mell'!D55</f>
        <v>-7937704</v>
      </c>
      <c r="E55" s="706">
        <f>'RM_5.1.sz.mell'!E55</f>
        <v>0</v>
      </c>
      <c r="F55" s="706">
        <f>'RM_5.1.sz.mell'!F55</f>
        <v>0</v>
      </c>
      <c r="G55" s="706">
        <f>'RM_5.1.sz.mell'!G55</f>
        <v>0</v>
      </c>
      <c r="H55" s="706">
        <f>'RM_5.1.sz.mell'!H55</f>
        <v>0</v>
      </c>
      <c r="I55" s="395">
        <f>'RM_5.1.sz.mell'!I55</f>
        <v>0</v>
      </c>
      <c r="J55" s="395">
        <f>'RM_5.1.sz.mell'!J55</f>
        <v>-7937704</v>
      </c>
      <c r="K55" s="296">
        <f>'RM_5.1.sz.mell'!K55</f>
        <v>2689079</v>
      </c>
    </row>
    <row r="56" spans="1:11" s="1306" customFormat="1" ht="12" customHeight="1" x14ac:dyDescent="0.2">
      <c r="A56" s="1304" t="s">
        <v>95</v>
      </c>
      <c r="B56" s="1195" t="s">
        <v>296</v>
      </c>
      <c r="C56" s="680">
        <f>'RM_5.1.sz.mell'!C56</f>
        <v>0</v>
      </c>
      <c r="D56" s="1381">
        <f>'RM_5.1.sz.mell'!D56</f>
        <v>0</v>
      </c>
      <c r="E56" s="1381">
        <f>'RM_5.1.sz.mell'!E56</f>
        <v>0</v>
      </c>
      <c r="F56" s="1381">
        <f>'RM_5.1.sz.mell'!F56</f>
        <v>0</v>
      </c>
      <c r="G56" s="1381">
        <f>'RM_5.1.sz.mell'!G56</f>
        <v>0</v>
      </c>
      <c r="H56" s="1381">
        <f>'RM_5.1.sz.mell'!H56</f>
        <v>0</v>
      </c>
      <c r="I56" s="680">
        <f>'RM_5.1.sz.mell'!I56</f>
        <v>0</v>
      </c>
      <c r="J56" s="680">
        <f>'RM_5.1.sz.mell'!J56</f>
        <v>0</v>
      </c>
      <c r="K56" s="408">
        <f>'RM_5.1.sz.mell'!K56</f>
        <v>0</v>
      </c>
    </row>
    <row r="57" spans="1:11" s="1306" customFormat="1" ht="12" customHeight="1" x14ac:dyDescent="0.2">
      <c r="A57" s="1305" t="s">
        <v>96</v>
      </c>
      <c r="B57" s="1197" t="s">
        <v>425</v>
      </c>
      <c r="C57" s="698">
        <f>'RM_5.1.sz.mell'!C57</f>
        <v>0</v>
      </c>
      <c r="D57" s="1382">
        <f>'RM_5.1.sz.mell'!D57</f>
        <v>0</v>
      </c>
      <c r="E57" s="1382">
        <f>'RM_5.1.sz.mell'!E57</f>
        <v>0</v>
      </c>
      <c r="F57" s="1382">
        <f>'RM_5.1.sz.mell'!F57</f>
        <v>0</v>
      </c>
      <c r="G57" s="1382">
        <f>'RM_5.1.sz.mell'!G57</f>
        <v>0</v>
      </c>
      <c r="H57" s="1382">
        <f>'RM_5.1.sz.mell'!H57</f>
        <v>0</v>
      </c>
      <c r="I57" s="698">
        <f>'RM_5.1.sz.mell'!I57</f>
        <v>0</v>
      </c>
      <c r="J57" s="698">
        <f>'RM_5.1.sz.mell'!J57</f>
        <v>0</v>
      </c>
      <c r="K57" s="766">
        <f>'RM_5.1.sz.mell'!K57</f>
        <v>0</v>
      </c>
    </row>
    <row r="58" spans="1:11" s="1306" customFormat="1" ht="12" customHeight="1" x14ac:dyDescent="0.2">
      <c r="A58" s="1305" t="s">
        <v>299</v>
      </c>
      <c r="B58" s="1197" t="s">
        <v>297</v>
      </c>
      <c r="C58" s="698">
        <f>'RM_5.1.sz.mell'!C58</f>
        <v>10626783</v>
      </c>
      <c r="D58" s="1382">
        <f>'RM_5.1.sz.mell'!D58</f>
        <v>-7937704</v>
      </c>
      <c r="E58" s="1382">
        <f>'RM_5.1.sz.mell'!E58</f>
        <v>0</v>
      </c>
      <c r="F58" s="1382">
        <f>'RM_5.1.sz.mell'!F58</f>
        <v>0</v>
      </c>
      <c r="G58" s="1382">
        <f>'RM_5.1.sz.mell'!G58</f>
        <v>0</v>
      </c>
      <c r="H58" s="1382">
        <f>'RM_5.1.sz.mell'!H58</f>
        <v>0</v>
      </c>
      <c r="I58" s="698">
        <f>'RM_5.1.sz.mell'!I58</f>
        <v>0</v>
      </c>
      <c r="J58" s="698">
        <f>'RM_5.1.sz.mell'!J58</f>
        <v>-7937704</v>
      </c>
      <c r="K58" s="766">
        <f>'RM_5.1.sz.mell'!K58</f>
        <v>2689079</v>
      </c>
    </row>
    <row r="59" spans="1:11" s="1306" customFormat="1" ht="12" customHeight="1" thickBot="1" x14ac:dyDescent="0.25">
      <c r="A59" s="1307" t="s">
        <v>300</v>
      </c>
      <c r="B59" s="1202" t="s">
        <v>298</v>
      </c>
      <c r="C59" s="700">
        <f>'RM_5.1.sz.mell'!C59</f>
        <v>0</v>
      </c>
      <c r="D59" s="1383">
        <f>'RM_5.1.sz.mell'!D59</f>
        <v>0</v>
      </c>
      <c r="E59" s="1383">
        <f>'RM_5.1.sz.mell'!E59</f>
        <v>0</v>
      </c>
      <c r="F59" s="1383">
        <f>'RM_5.1.sz.mell'!F59</f>
        <v>0</v>
      </c>
      <c r="G59" s="1383">
        <f>'RM_5.1.sz.mell'!G59</f>
        <v>0</v>
      </c>
      <c r="H59" s="1383">
        <f>'RM_5.1.sz.mell'!H59</f>
        <v>0</v>
      </c>
      <c r="I59" s="700">
        <f>'RM_5.1.sz.mell'!I59</f>
        <v>0</v>
      </c>
      <c r="J59" s="700">
        <f>'RM_5.1.sz.mell'!J59</f>
        <v>0</v>
      </c>
      <c r="K59" s="767">
        <f>'RM_5.1.sz.mell'!K59</f>
        <v>0</v>
      </c>
    </row>
    <row r="60" spans="1:11" s="1306" customFormat="1" ht="12" customHeight="1" thickBot="1" x14ac:dyDescent="0.3">
      <c r="A60" s="1220" t="s">
        <v>25</v>
      </c>
      <c r="B60" s="1201" t="s">
        <v>301</v>
      </c>
      <c r="C60" s="395">
        <f>'RM_5.1.sz.mell'!C60</f>
        <v>0</v>
      </c>
      <c r="D60" s="706">
        <f>'RM_5.1.sz.mell'!D60</f>
        <v>23352346</v>
      </c>
      <c r="E60" s="706">
        <f>'RM_5.1.sz.mell'!E60</f>
        <v>0</v>
      </c>
      <c r="F60" s="706">
        <f>'RM_5.1.sz.mell'!F60</f>
        <v>0</v>
      </c>
      <c r="G60" s="706">
        <f>'RM_5.1.sz.mell'!G60</f>
        <v>0</v>
      </c>
      <c r="H60" s="706">
        <f>'RM_5.1.sz.mell'!H60</f>
        <v>0</v>
      </c>
      <c r="I60" s="395">
        <f>'RM_5.1.sz.mell'!I60</f>
        <v>0</v>
      </c>
      <c r="J60" s="395">
        <f>'RM_5.1.sz.mell'!J60</f>
        <v>23352346</v>
      </c>
      <c r="K60" s="296">
        <f>'RM_5.1.sz.mell'!K60</f>
        <v>23352346</v>
      </c>
    </row>
    <row r="61" spans="1:11" s="1306" customFormat="1" ht="12" customHeight="1" x14ac:dyDescent="0.2">
      <c r="A61" s="1304" t="s">
        <v>180</v>
      </c>
      <c r="B61" s="1195" t="s">
        <v>303</v>
      </c>
      <c r="C61" s="691">
        <f>'RM_5.1.sz.mell'!C61</f>
        <v>0</v>
      </c>
      <c r="D61" s="1390">
        <f>'RM_5.1.sz.mell'!D61</f>
        <v>0</v>
      </c>
      <c r="E61" s="1390">
        <f>'RM_5.1.sz.mell'!E61</f>
        <v>0</v>
      </c>
      <c r="F61" s="1390">
        <f>'RM_5.1.sz.mell'!F61</f>
        <v>0</v>
      </c>
      <c r="G61" s="1390">
        <f>'RM_5.1.sz.mell'!G61</f>
        <v>0</v>
      </c>
      <c r="H61" s="1390">
        <f>'RM_5.1.sz.mell'!H61</f>
        <v>0</v>
      </c>
      <c r="I61" s="691">
        <f>'RM_5.1.sz.mell'!I61</f>
        <v>0</v>
      </c>
      <c r="J61" s="691">
        <f>'RM_5.1.sz.mell'!J61</f>
        <v>0</v>
      </c>
      <c r="K61" s="769">
        <f>'RM_5.1.sz.mell'!K61</f>
        <v>0</v>
      </c>
    </row>
    <row r="62" spans="1:11" s="1306" customFormat="1" ht="12" customHeight="1" x14ac:dyDescent="0.2">
      <c r="A62" s="1305" t="s">
        <v>181</v>
      </c>
      <c r="B62" s="1197" t="s">
        <v>426</v>
      </c>
      <c r="C62" s="691">
        <f>'RM_5.1.sz.mell'!C62</f>
        <v>0</v>
      </c>
      <c r="D62" s="1390">
        <f>'RM_5.1.sz.mell'!D62</f>
        <v>0</v>
      </c>
      <c r="E62" s="1390">
        <f>'RM_5.1.sz.mell'!E62</f>
        <v>0</v>
      </c>
      <c r="F62" s="1390">
        <f>'RM_5.1.sz.mell'!F62</f>
        <v>0</v>
      </c>
      <c r="G62" s="1390">
        <f>'RM_5.1.sz.mell'!G62</f>
        <v>0</v>
      </c>
      <c r="H62" s="1390">
        <f>'RM_5.1.sz.mell'!H62</f>
        <v>0</v>
      </c>
      <c r="I62" s="691">
        <f>'RM_5.1.sz.mell'!I62</f>
        <v>0</v>
      </c>
      <c r="J62" s="691">
        <f>'RM_5.1.sz.mell'!J62</f>
        <v>0</v>
      </c>
      <c r="K62" s="769">
        <f>'RM_5.1.sz.mell'!K62</f>
        <v>0</v>
      </c>
    </row>
    <row r="63" spans="1:11" s="1306" customFormat="1" ht="12" customHeight="1" x14ac:dyDescent="0.2">
      <c r="A63" s="1305" t="s">
        <v>230</v>
      </c>
      <c r="B63" s="1197" t="s">
        <v>304</v>
      </c>
      <c r="C63" s="691">
        <f>'RM_5.1.sz.mell'!C63</f>
        <v>0</v>
      </c>
      <c r="D63" s="1390">
        <f>'RM_5.1.sz.mell'!D63</f>
        <v>23352346</v>
      </c>
      <c r="E63" s="1390">
        <f>'RM_5.1.sz.mell'!E63</f>
        <v>0</v>
      </c>
      <c r="F63" s="1390">
        <f>'RM_5.1.sz.mell'!F63</f>
        <v>0</v>
      </c>
      <c r="G63" s="1390">
        <f>'RM_5.1.sz.mell'!G63</f>
        <v>0</v>
      </c>
      <c r="H63" s="1390">
        <f>'RM_5.1.sz.mell'!H63</f>
        <v>0</v>
      </c>
      <c r="I63" s="691">
        <f>'RM_5.1.sz.mell'!I63</f>
        <v>0</v>
      </c>
      <c r="J63" s="691">
        <f>'RM_5.1.sz.mell'!J63</f>
        <v>23352346</v>
      </c>
      <c r="K63" s="769">
        <f>'RM_5.1.sz.mell'!K63</f>
        <v>23352346</v>
      </c>
    </row>
    <row r="64" spans="1:11" s="1306" customFormat="1" ht="12" customHeight="1" thickBot="1" x14ac:dyDescent="0.25">
      <c r="A64" s="1307" t="s">
        <v>302</v>
      </c>
      <c r="B64" s="1202" t="s">
        <v>305</v>
      </c>
      <c r="C64" s="691">
        <f>'RM_5.1.sz.mell'!C64</f>
        <v>0</v>
      </c>
      <c r="D64" s="1390">
        <f>'RM_5.1.sz.mell'!D64</f>
        <v>0</v>
      </c>
      <c r="E64" s="1390">
        <f>'RM_5.1.sz.mell'!E64</f>
        <v>0</v>
      </c>
      <c r="F64" s="1390">
        <f>'RM_5.1.sz.mell'!F64</f>
        <v>0</v>
      </c>
      <c r="G64" s="1390">
        <f>'RM_5.1.sz.mell'!G64</f>
        <v>0</v>
      </c>
      <c r="H64" s="1390">
        <f>'RM_5.1.sz.mell'!H64</f>
        <v>0</v>
      </c>
      <c r="I64" s="691">
        <f>'RM_5.1.sz.mell'!I64</f>
        <v>0</v>
      </c>
      <c r="J64" s="691">
        <f>'RM_5.1.sz.mell'!J64</f>
        <v>0</v>
      </c>
      <c r="K64" s="769">
        <f>'RM_5.1.sz.mell'!K64</f>
        <v>0</v>
      </c>
    </row>
    <row r="65" spans="1:11" s="1306" customFormat="1" ht="12" customHeight="1" thickBot="1" x14ac:dyDescent="0.3">
      <c r="A65" s="1220" t="s">
        <v>26</v>
      </c>
      <c r="B65" s="1193" t="s">
        <v>306</v>
      </c>
      <c r="C65" s="402">
        <f>'RM_5.1.sz.mell'!C65</f>
        <v>156255493</v>
      </c>
      <c r="D65" s="707">
        <f>'RM_5.1.sz.mell'!D65</f>
        <v>76415753</v>
      </c>
      <c r="E65" s="707">
        <f>'RM_5.1.sz.mell'!E65</f>
        <v>0</v>
      </c>
      <c r="F65" s="707">
        <f>'RM_5.1.sz.mell'!F65</f>
        <v>0</v>
      </c>
      <c r="G65" s="707">
        <f>'RM_5.1.sz.mell'!G65</f>
        <v>0</v>
      </c>
      <c r="H65" s="707">
        <f>'RM_5.1.sz.mell'!H65</f>
        <v>0</v>
      </c>
      <c r="I65" s="402">
        <f>'RM_5.1.sz.mell'!I65</f>
        <v>0</v>
      </c>
      <c r="J65" s="402">
        <f>'RM_5.1.sz.mell'!J65</f>
        <v>76415753</v>
      </c>
      <c r="K65" s="302">
        <f>'RM_5.1.sz.mell'!K65</f>
        <v>232671246</v>
      </c>
    </row>
    <row r="66" spans="1:11" s="1306" customFormat="1" ht="12" customHeight="1" thickBot="1" x14ac:dyDescent="0.25">
      <c r="A66" s="1310" t="s">
        <v>393</v>
      </c>
      <c r="B66" s="1201" t="s">
        <v>308</v>
      </c>
      <c r="C66" s="395">
        <f>'RM_5.1.sz.mell'!C66</f>
        <v>0</v>
      </c>
      <c r="D66" s="706">
        <f>'RM_5.1.sz.mell'!D66</f>
        <v>25102000</v>
      </c>
      <c r="E66" s="706">
        <f>'RM_5.1.sz.mell'!E66</f>
        <v>0</v>
      </c>
      <c r="F66" s="706">
        <f>'RM_5.1.sz.mell'!F66</f>
        <v>0</v>
      </c>
      <c r="G66" s="706">
        <f>'RM_5.1.sz.mell'!G66</f>
        <v>0</v>
      </c>
      <c r="H66" s="706">
        <f>'RM_5.1.sz.mell'!H66</f>
        <v>0</v>
      </c>
      <c r="I66" s="395">
        <f>'RM_5.1.sz.mell'!I66</f>
        <v>0</v>
      </c>
      <c r="J66" s="395">
        <f>'RM_5.1.sz.mell'!J66</f>
        <v>25102000</v>
      </c>
      <c r="K66" s="296">
        <f>'RM_5.1.sz.mell'!K66</f>
        <v>25102000</v>
      </c>
    </row>
    <row r="67" spans="1:11" s="1306" customFormat="1" ht="12" customHeight="1" x14ac:dyDescent="0.2">
      <c r="A67" s="1304" t="s">
        <v>336</v>
      </c>
      <c r="B67" s="1195" t="s">
        <v>309</v>
      </c>
      <c r="C67" s="691">
        <f>'RM_5.1.sz.mell'!C67</f>
        <v>0</v>
      </c>
      <c r="D67" s="1390">
        <f>'RM_5.1.sz.mell'!D67</f>
        <v>0</v>
      </c>
      <c r="E67" s="1390">
        <f>'RM_5.1.sz.mell'!E67</f>
        <v>0</v>
      </c>
      <c r="F67" s="1390">
        <f>'RM_5.1.sz.mell'!F67</f>
        <v>0</v>
      </c>
      <c r="G67" s="1390">
        <f>'RM_5.1.sz.mell'!G67</f>
        <v>0</v>
      </c>
      <c r="H67" s="1390">
        <f>'RM_5.1.sz.mell'!H67</f>
        <v>0</v>
      </c>
      <c r="I67" s="691">
        <f>'RM_5.1.sz.mell'!I67</f>
        <v>0</v>
      </c>
      <c r="J67" s="691">
        <f>'RM_5.1.sz.mell'!J67</f>
        <v>0</v>
      </c>
      <c r="K67" s="769">
        <f>'RM_5.1.sz.mell'!K67</f>
        <v>0</v>
      </c>
    </row>
    <row r="68" spans="1:11" s="1306" customFormat="1" ht="12" customHeight="1" x14ac:dyDescent="0.2">
      <c r="A68" s="1305" t="s">
        <v>345</v>
      </c>
      <c r="B68" s="1197" t="s">
        <v>310</v>
      </c>
      <c r="C68" s="691">
        <f>'RM_5.1.sz.mell'!C68</f>
        <v>0</v>
      </c>
      <c r="D68" s="1390">
        <f>'RM_5.1.sz.mell'!D68</f>
        <v>25102000</v>
      </c>
      <c r="E68" s="1390">
        <f>'RM_5.1.sz.mell'!E68</f>
        <v>0</v>
      </c>
      <c r="F68" s="1390">
        <f>'RM_5.1.sz.mell'!F68</f>
        <v>0</v>
      </c>
      <c r="G68" s="1390">
        <f>'RM_5.1.sz.mell'!G68</f>
        <v>0</v>
      </c>
      <c r="H68" s="1390">
        <f>'RM_5.1.sz.mell'!H68</f>
        <v>0</v>
      </c>
      <c r="I68" s="691">
        <f>'RM_5.1.sz.mell'!I68</f>
        <v>0</v>
      </c>
      <c r="J68" s="691">
        <f>'RM_5.1.sz.mell'!J68</f>
        <v>25102000</v>
      </c>
      <c r="K68" s="769">
        <f>'RM_5.1.sz.mell'!K68</f>
        <v>25102000</v>
      </c>
    </row>
    <row r="69" spans="1:11" s="1306" customFormat="1" ht="12" customHeight="1" thickBot="1" x14ac:dyDescent="0.25">
      <c r="A69" s="1308" t="s">
        <v>346</v>
      </c>
      <c r="B69" s="1311" t="s">
        <v>311</v>
      </c>
      <c r="C69" s="688">
        <f>'RM_5.1.sz.mell'!C69</f>
        <v>0</v>
      </c>
      <c r="D69" s="1393">
        <f>'RM_5.1.sz.mell'!D69</f>
        <v>0</v>
      </c>
      <c r="E69" s="1393">
        <f>'RM_5.1.sz.mell'!E69</f>
        <v>0</v>
      </c>
      <c r="F69" s="1393">
        <f>'RM_5.1.sz.mell'!F69</f>
        <v>0</v>
      </c>
      <c r="G69" s="1393">
        <f>'RM_5.1.sz.mell'!G69</f>
        <v>0</v>
      </c>
      <c r="H69" s="1393">
        <f>'RM_5.1.sz.mell'!H69</f>
        <v>0</v>
      </c>
      <c r="I69" s="688">
        <f>'RM_5.1.sz.mell'!I69</f>
        <v>0</v>
      </c>
      <c r="J69" s="688">
        <f>'RM_5.1.sz.mell'!J69</f>
        <v>0</v>
      </c>
      <c r="K69" s="776">
        <f>'RM_5.1.sz.mell'!K69</f>
        <v>0</v>
      </c>
    </row>
    <row r="70" spans="1:11" s="1306" customFormat="1" ht="12" customHeight="1" thickBot="1" x14ac:dyDescent="0.25">
      <c r="A70" s="1310" t="s">
        <v>312</v>
      </c>
      <c r="B70" s="1201" t="s">
        <v>313</v>
      </c>
      <c r="C70" s="395">
        <f>'RM_5.1.sz.mell'!C70</f>
        <v>0</v>
      </c>
      <c r="D70" s="395">
        <f>'RM_5.1.sz.mell'!D70</f>
        <v>0</v>
      </c>
      <c r="E70" s="395">
        <f>'RM_5.1.sz.mell'!E70</f>
        <v>0</v>
      </c>
      <c r="F70" s="395">
        <f>'RM_5.1.sz.mell'!F70</f>
        <v>0</v>
      </c>
      <c r="G70" s="395">
        <f>'RM_5.1.sz.mell'!G70</f>
        <v>0</v>
      </c>
      <c r="H70" s="395">
        <f>'RM_5.1.sz.mell'!H70</f>
        <v>0</v>
      </c>
      <c r="I70" s="395">
        <f>'RM_5.1.sz.mell'!I70</f>
        <v>0</v>
      </c>
      <c r="J70" s="395">
        <f>'RM_5.1.sz.mell'!J70</f>
        <v>0</v>
      </c>
      <c r="K70" s="296">
        <f>'RM_5.1.sz.mell'!K70</f>
        <v>0</v>
      </c>
    </row>
    <row r="71" spans="1:11" s="1306" customFormat="1" ht="12" customHeight="1" x14ac:dyDescent="0.2">
      <c r="A71" s="1304" t="s">
        <v>148</v>
      </c>
      <c r="B71" s="1195" t="s">
        <v>314</v>
      </c>
      <c r="C71" s="691">
        <f>'RM_5.1.sz.mell'!C71</f>
        <v>0</v>
      </c>
      <c r="D71" s="691">
        <f>'RM_5.1.sz.mell'!D71</f>
        <v>0</v>
      </c>
      <c r="E71" s="691">
        <f>'RM_5.1.sz.mell'!E71</f>
        <v>0</v>
      </c>
      <c r="F71" s="691">
        <f>'RM_5.1.sz.mell'!F71</f>
        <v>0</v>
      </c>
      <c r="G71" s="691">
        <f>'RM_5.1.sz.mell'!G71</f>
        <v>0</v>
      </c>
      <c r="H71" s="691">
        <f>'RM_5.1.sz.mell'!H71</f>
        <v>0</v>
      </c>
      <c r="I71" s="691">
        <f>'RM_5.1.sz.mell'!I71</f>
        <v>0</v>
      </c>
      <c r="J71" s="691">
        <f>'RM_5.1.sz.mell'!J71</f>
        <v>0</v>
      </c>
      <c r="K71" s="769">
        <f>'RM_5.1.sz.mell'!K71</f>
        <v>0</v>
      </c>
    </row>
    <row r="72" spans="1:11" s="1306" customFormat="1" ht="12" customHeight="1" x14ac:dyDescent="0.2">
      <c r="A72" s="1305" t="s">
        <v>149</v>
      </c>
      <c r="B72" s="1195" t="s">
        <v>570</v>
      </c>
      <c r="C72" s="691">
        <f>'RM_5.1.sz.mell'!C72</f>
        <v>0</v>
      </c>
      <c r="D72" s="691">
        <f>'RM_5.1.sz.mell'!D72</f>
        <v>0</v>
      </c>
      <c r="E72" s="691">
        <f>'RM_5.1.sz.mell'!E72</f>
        <v>0</v>
      </c>
      <c r="F72" s="691">
        <f>'RM_5.1.sz.mell'!F72</f>
        <v>0</v>
      </c>
      <c r="G72" s="691">
        <f>'RM_5.1.sz.mell'!G72</f>
        <v>0</v>
      </c>
      <c r="H72" s="691">
        <f>'RM_5.1.sz.mell'!H72</f>
        <v>0</v>
      </c>
      <c r="I72" s="691">
        <f>'RM_5.1.sz.mell'!I72</f>
        <v>0</v>
      </c>
      <c r="J72" s="691">
        <f>'RM_5.1.sz.mell'!J72</f>
        <v>0</v>
      </c>
      <c r="K72" s="769">
        <f>'RM_5.1.sz.mell'!K72</f>
        <v>0</v>
      </c>
    </row>
    <row r="73" spans="1:11" s="1306" customFormat="1" ht="12" customHeight="1" x14ac:dyDescent="0.2">
      <c r="A73" s="1305" t="s">
        <v>337</v>
      </c>
      <c r="B73" s="1195" t="s">
        <v>315</v>
      </c>
      <c r="C73" s="691">
        <f>'RM_5.1.sz.mell'!C73</f>
        <v>0</v>
      </c>
      <c r="D73" s="691">
        <f>'RM_5.1.sz.mell'!D73</f>
        <v>0</v>
      </c>
      <c r="E73" s="691">
        <f>'RM_5.1.sz.mell'!E73</f>
        <v>0</v>
      </c>
      <c r="F73" s="691">
        <f>'RM_5.1.sz.mell'!F73</f>
        <v>0</v>
      </c>
      <c r="G73" s="691">
        <f>'RM_5.1.sz.mell'!G73</f>
        <v>0</v>
      </c>
      <c r="H73" s="691">
        <f>'RM_5.1.sz.mell'!H73</f>
        <v>0</v>
      </c>
      <c r="I73" s="691">
        <f>'RM_5.1.sz.mell'!I73</f>
        <v>0</v>
      </c>
      <c r="J73" s="691">
        <f>'RM_5.1.sz.mell'!J73</f>
        <v>0</v>
      </c>
      <c r="K73" s="769">
        <f>'RM_5.1.sz.mell'!K73</f>
        <v>0</v>
      </c>
    </row>
    <row r="74" spans="1:11" s="1306" customFormat="1" ht="12" customHeight="1" thickBot="1" x14ac:dyDescent="0.3">
      <c r="A74" s="1307" t="s">
        <v>338</v>
      </c>
      <c r="B74" s="1412" t="s">
        <v>571</v>
      </c>
      <c r="C74" s="691">
        <f>'RM_5.1.sz.mell'!C74</f>
        <v>0</v>
      </c>
      <c r="D74" s="691">
        <f>'RM_5.1.sz.mell'!D74</f>
        <v>0</v>
      </c>
      <c r="E74" s="691">
        <f>'RM_5.1.sz.mell'!E74</f>
        <v>0</v>
      </c>
      <c r="F74" s="691">
        <f>'RM_5.1.sz.mell'!F74</f>
        <v>0</v>
      </c>
      <c r="G74" s="691">
        <f>'RM_5.1.sz.mell'!G74</f>
        <v>0</v>
      </c>
      <c r="H74" s="691">
        <f>'RM_5.1.sz.mell'!H74</f>
        <v>0</v>
      </c>
      <c r="I74" s="691">
        <f>'RM_5.1.sz.mell'!I74</f>
        <v>0</v>
      </c>
      <c r="J74" s="691">
        <f>'RM_5.1.sz.mell'!J74</f>
        <v>0</v>
      </c>
      <c r="K74" s="769">
        <f>'RM_5.1.sz.mell'!K74</f>
        <v>0</v>
      </c>
    </row>
    <row r="75" spans="1:11" s="1306" customFormat="1" ht="12" customHeight="1" thickBot="1" x14ac:dyDescent="0.25">
      <c r="A75" s="1310" t="s">
        <v>316</v>
      </c>
      <c r="B75" s="1201" t="s">
        <v>317</v>
      </c>
      <c r="C75" s="395">
        <f>'RM_5.1.sz.mell'!C75</f>
        <v>99506649</v>
      </c>
      <c r="D75" s="395">
        <f>'RM_5.1.sz.mell'!D75</f>
        <v>0</v>
      </c>
      <c r="E75" s="395">
        <f>'RM_5.1.sz.mell'!E75</f>
        <v>0</v>
      </c>
      <c r="F75" s="395">
        <f>'RM_5.1.sz.mell'!F75</f>
        <v>0</v>
      </c>
      <c r="G75" s="395">
        <f>'RM_5.1.sz.mell'!G75</f>
        <v>0</v>
      </c>
      <c r="H75" s="395">
        <f>'RM_5.1.sz.mell'!H75</f>
        <v>0</v>
      </c>
      <c r="I75" s="395">
        <f>'RM_5.1.sz.mell'!I75</f>
        <v>0</v>
      </c>
      <c r="J75" s="395">
        <f>'RM_5.1.sz.mell'!J75</f>
        <v>0</v>
      </c>
      <c r="K75" s="296">
        <f>'RM_5.1.sz.mell'!K75</f>
        <v>99506649</v>
      </c>
    </row>
    <row r="76" spans="1:11" s="1306" customFormat="1" ht="12" customHeight="1" x14ac:dyDescent="0.2">
      <c r="A76" s="1304" t="s">
        <v>339</v>
      </c>
      <c r="B76" s="1195" t="s">
        <v>318</v>
      </c>
      <c r="C76" s="691">
        <f>'RM_5.1.sz.mell'!C76</f>
        <v>99506649</v>
      </c>
      <c r="D76" s="691">
        <f>'RM_5.1.sz.mell'!D76</f>
        <v>0</v>
      </c>
      <c r="E76" s="691">
        <f>'RM_5.1.sz.mell'!E76</f>
        <v>0</v>
      </c>
      <c r="F76" s="691">
        <f>'RM_5.1.sz.mell'!F76</f>
        <v>0</v>
      </c>
      <c r="G76" s="691">
        <f>'RM_5.1.sz.mell'!G76</f>
        <v>0</v>
      </c>
      <c r="H76" s="691">
        <f>'RM_5.1.sz.mell'!H76</f>
        <v>0</v>
      </c>
      <c r="I76" s="691">
        <f>'RM_5.1.sz.mell'!I76</f>
        <v>0</v>
      </c>
      <c r="J76" s="691">
        <f>'RM_5.1.sz.mell'!J76</f>
        <v>0</v>
      </c>
      <c r="K76" s="769">
        <f>'RM_5.1.sz.mell'!K76</f>
        <v>99506649</v>
      </c>
    </row>
    <row r="77" spans="1:11" s="1306" customFormat="1" ht="12" customHeight="1" thickBot="1" x14ac:dyDescent="0.25">
      <c r="A77" s="1307" t="s">
        <v>340</v>
      </c>
      <c r="B77" s="1202" t="s">
        <v>319</v>
      </c>
      <c r="C77" s="691">
        <f>'RM_5.1.sz.mell'!C77</f>
        <v>0</v>
      </c>
      <c r="D77" s="691">
        <f>'RM_5.1.sz.mell'!D77</f>
        <v>0</v>
      </c>
      <c r="E77" s="691">
        <f>'RM_5.1.sz.mell'!E77</f>
        <v>0</v>
      </c>
      <c r="F77" s="691">
        <f>'RM_5.1.sz.mell'!F77</f>
        <v>0</v>
      </c>
      <c r="G77" s="691">
        <f>'RM_5.1.sz.mell'!G77</f>
        <v>0</v>
      </c>
      <c r="H77" s="691">
        <f>'RM_5.1.sz.mell'!H77</f>
        <v>0</v>
      </c>
      <c r="I77" s="691">
        <f>'RM_5.1.sz.mell'!I77</f>
        <v>0</v>
      </c>
      <c r="J77" s="691">
        <f>'RM_5.1.sz.mell'!J77</f>
        <v>0</v>
      </c>
      <c r="K77" s="769">
        <f>'RM_5.1.sz.mell'!K77</f>
        <v>0</v>
      </c>
    </row>
    <row r="78" spans="1:11" s="73" customFormat="1" ht="12" customHeight="1" thickBot="1" x14ac:dyDescent="0.25">
      <c r="A78" s="1310" t="s">
        <v>320</v>
      </c>
      <c r="B78" s="1201" t="s">
        <v>321</v>
      </c>
      <c r="C78" s="395">
        <f>'RM_5.1.sz.mell'!C78</f>
        <v>0</v>
      </c>
      <c r="D78" s="395">
        <f>'RM_5.1.sz.mell'!D78</f>
        <v>2290030</v>
      </c>
      <c r="E78" s="395">
        <f>'RM_5.1.sz.mell'!E78</f>
        <v>0</v>
      </c>
      <c r="F78" s="395">
        <f>'RM_5.1.sz.mell'!F78</f>
        <v>0</v>
      </c>
      <c r="G78" s="395">
        <f>'RM_5.1.sz.mell'!G78</f>
        <v>0</v>
      </c>
      <c r="H78" s="395">
        <f>'RM_5.1.sz.mell'!H78</f>
        <v>0</v>
      </c>
      <c r="I78" s="395">
        <f>'RM_5.1.sz.mell'!I78</f>
        <v>0</v>
      </c>
      <c r="J78" s="395">
        <f>'RM_5.1.sz.mell'!J78</f>
        <v>2290030</v>
      </c>
      <c r="K78" s="296">
        <f>'RM_5.1.sz.mell'!K78</f>
        <v>2290030</v>
      </c>
    </row>
    <row r="79" spans="1:11" s="1306" customFormat="1" ht="12" customHeight="1" x14ac:dyDescent="0.2">
      <c r="A79" s="1304" t="s">
        <v>341</v>
      </c>
      <c r="B79" s="1195" t="s">
        <v>322</v>
      </c>
      <c r="C79" s="691">
        <f>'RM_5.1.sz.mell'!C79</f>
        <v>0</v>
      </c>
      <c r="D79" s="691">
        <f>'RM_5.1.sz.mell'!D79</f>
        <v>2290030</v>
      </c>
      <c r="E79" s="691">
        <f>'RM_5.1.sz.mell'!E79</f>
        <v>0</v>
      </c>
      <c r="F79" s="691">
        <f>'RM_5.1.sz.mell'!F79</f>
        <v>0</v>
      </c>
      <c r="G79" s="691">
        <f>'RM_5.1.sz.mell'!G79</f>
        <v>0</v>
      </c>
      <c r="H79" s="691">
        <f>'RM_5.1.sz.mell'!H79</f>
        <v>0</v>
      </c>
      <c r="I79" s="691">
        <f>'RM_5.1.sz.mell'!I79</f>
        <v>0</v>
      </c>
      <c r="J79" s="691">
        <f>'RM_5.1.sz.mell'!J79</f>
        <v>2290030</v>
      </c>
      <c r="K79" s="769">
        <f>'RM_5.1.sz.mell'!K79</f>
        <v>2290030</v>
      </c>
    </row>
    <row r="80" spans="1:11" s="1306" customFormat="1" ht="12" customHeight="1" x14ac:dyDescent="0.2">
      <c r="A80" s="1305" t="s">
        <v>342</v>
      </c>
      <c r="B80" s="1197" t="s">
        <v>323</v>
      </c>
      <c r="C80" s="691">
        <f>'RM_5.1.sz.mell'!C80</f>
        <v>0</v>
      </c>
      <c r="D80" s="691">
        <f>'RM_5.1.sz.mell'!D80</f>
        <v>0</v>
      </c>
      <c r="E80" s="691">
        <f>'RM_5.1.sz.mell'!E80</f>
        <v>0</v>
      </c>
      <c r="F80" s="691">
        <f>'RM_5.1.sz.mell'!F80</f>
        <v>0</v>
      </c>
      <c r="G80" s="691">
        <f>'RM_5.1.sz.mell'!G80</f>
        <v>0</v>
      </c>
      <c r="H80" s="691">
        <f>'RM_5.1.sz.mell'!H80</f>
        <v>0</v>
      </c>
      <c r="I80" s="691">
        <f>'RM_5.1.sz.mell'!I80</f>
        <v>0</v>
      </c>
      <c r="J80" s="691">
        <f>'RM_5.1.sz.mell'!J80</f>
        <v>0</v>
      </c>
      <c r="K80" s="769">
        <f>'RM_5.1.sz.mell'!K80</f>
        <v>0</v>
      </c>
    </row>
    <row r="81" spans="1:11" s="1306" customFormat="1" ht="12" customHeight="1" thickBot="1" x14ac:dyDescent="0.3">
      <c r="A81" s="1307" t="s">
        <v>343</v>
      </c>
      <c r="B81" s="1200" t="s">
        <v>738</v>
      </c>
      <c r="C81" s="691">
        <f>'RM_5.1.sz.mell'!C81</f>
        <v>0</v>
      </c>
      <c r="D81" s="691">
        <f>'RM_5.1.sz.mell'!D81</f>
        <v>0</v>
      </c>
      <c r="E81" s="691">
        <f>'RM_5.1.sz.mell'!E81</f>
        <v>0</v>
      </c>
      <c r="F81" s="691">
        <f>'RM_5.1.sz.mell'!F81</f>
        <v>0</v>
      </c>
      <c r="G81" s="691">
        <f>'RM_5.1.sz.mell'!G81</f>
        <v>0</v>
      </c>
      <c r="H81" s="691">
        <f>'RM_5.1.sz.mell'!H81</f>
        <v>0</v>
      </c>
      <c r="I81" s="691">
        <f>'RM_5.1.sz.mell'!I81</f>
        <v>0</v>
      </c>
      <c r="J81" s="691">
        <f>'RM_5.1.sz.mell'!J81</f>
        <v>0</v>
      </c>
      <c r="K81" s="769">
        <f>'RM_5.1.sz.mell'!K81</f>
        <v>0</v>
      </c>
    </row>
    <row r="82" spans="1:11" s="1306" customFormat="1" ht="12" customHeight="1" thickBot="1" x14ac:dyDescent="0.25">
      <c r="A82" s="1310" t="s">
        <v>324</v>
      </c>
      <c r="B82" s="1201" t="s">
        <v>344</v>
      </c>
      <c r="C82" s="395">
        <f>'RM_5.1.sz.mell'!C82</f>
        <v>0</v>
      </c>
      <c r="D82" s="395">
        <f>'RM_5.1.sz.mell'!D82</f>
        <v>0</v>
      </c>
      <c r="E82" s="395">
        <f>'RM_5.1.sz.mell'!E82</f>
        <v>0</v>
      </c>
      <c r="F82" s="395">
        <f>'RM_5.1.sz.mell'!F82</f>
        <v>0</v>
      </c>
      <c r="G82" s="395">
        <f>'RM_5.1.sz.mell'!G82</f>
        <v>0</v>
      </c>
      <c r="H82" s="395">
        <f>'RM_5.1.sz.mell'!H82</f>
        <v>0</v>
      </c>
      <c r="I82" s="395">
        <f>'RM_5.1.sz.mell'!I82</f>
        <v>0</v>
      </c>
      <c r="J82" s="395">
        <f>'RM_5.1.sz.mell'!J82</f>
        <v>0</v>
      </c>
      <c r="K82" s="296">
        <f>'RM_5.1.sz.mell'!K82</f>
        <v>0</v>
      </c>
    </row>
    <row r="83" spans="1:11" s="1306" customFormat="1" ht="12" customHeight="1" x14ac:dyDescent="0.2">
      <c r="A83" s="1313" t="s">
        <v>325</v>
      </c>
      <c r="B83" s="1195" t="s">
        <v>326</v>
      </c>
      <c r="C83" s="691">
        <f>'RM_5.1.sz.mell'!C83</f>
        <v>0</v>
      </c>
      <c r="D83" s="691">
        <f>'RM_5.1.sz.mell'!D83</f>
        <v>0</v>
      </c>
      <c r="E83" s="691">
        <f>'RM_5.1.sz.mell'!E83</f>
        <v>0</v>
      </c>
      <c r="F83" s="691">
        <f>'RM_5.1.sz.mell'!F83</f>
        <v>0</v>
      </c>
      <c r="G83" s="691">
        <f>'RM_5.1.sz.mell'!G83</f>
        <v>0</v>
      </c>
      <c r="H83" s="691">
        <f>'RM_5.1.sz.mell'!H83</f>
        <v>0</v>
      </c>
      <c r="I83" s="691">
        <f>'RM_5.1.sz.mell'!I83</f>
        <v>0</v>
      </c>
      <c r="J83" s="691">
        <f>'RM_5.1.sz.mell'!J83</f>
        <v>0</v>
      </c>
      <c r="K83" s="769">
        <f>'RM_5.1.sz.mell'!K83</f>
        <v>0</v>
      </c>
    </row>
    <row r="84" spans="1:11" s="1306" customFormat="1" ht="12" customHeight="1" x14ac:dyDescent="0.2">
      <c r="A84" s="1314" t="s">
        <v>327</v>
      </c>
      <c r="B84" s="1197" t="s">
        <v>328</v>
      </c>
      <c r="C84" s="691">
        <f>'RM_5.1.sz.mell'!C84</f>
        <v>0</v>
      </c>
      <c r="D84" s="691">
        <f>'RM_5.1.sz.mell'!D84</f>
        <v>0</v>
      </c>
      <c r="E84" s="691">
        <f>'RM_5.1.sz.mell'!E84</f>
        <v>0</v>
      </c>
      <c r="F84" s="691">
        <f>'RM_5.1.sz.mell'!F84</f>
        <v>0</v>
      </c>
      <c r="G84" s="691">
        <f>'RM_5.1.sz.mell'!G84</f>
        <v>0</v>
      </c>
      <c r="H84" s="691">
        <f>'RM_5.1.sz.mell'!H84</f>
        <v>0</v>
      </c>
      <c r="I84" s="691">
        <f>'RM_5.1.sz.mell'!I84</f>
        <v>0</v>
      </c>
      <c r="J84" s="691">
        <f>'RM_5.1.sz.mell'!J84</f>
        <v>0</v>
      </c>
      <c r="K84" s="769">
        <f>'RM_5.1.sz.mell'!K84</f>
        <v>0</v>
      </c>
    </row>
    <row r="85" spans="1:11" s="1306" customFormat="1" ht="12" customHeight="1" x14ac:dyDescent="0.2">
      <c r="A85" s="1314" t="s">
        <v>329</v>
      </c>
      <c r="B85" s="1197" t="s">
        <v>330</v>
      </c>
      <c r="C85" s="691">
        <f>'RM_5.1.sz.mell'!C85</f>
        <v>0</v>
      </c>
      <c r="D85" s="691">
        <f>'RM_5.1.sz.mell'!D85</f>
        <v>0</v>
      </c>
      <c r="E85" s="691">
        <f>'RM_5.1.sz.mell'!E85</f>
        <v>0</v>
      </c>
      <c r="F85" s="691">
        <f>'RM_5.1.sz.mell'!F85</f>
        <v>0</v>
      </c>
      <c r="G85" s="691">
        <f>'RM_5.1.sz.mell'!G85</f>
        <v>0</v>
      </c>
      <c r="H85" s="691">
        <f>'RM_5.1.sz.mell'!H85</f>
        <v>0</v>
      </c>
      <c r="I85" s="691">
        <f>'RM_5.1.sz.mell'!I85</f>
        <v>0</v>
      </c>
      <c r="J85" s="691">
        <f>'RM_5.1.sz.mell'!J85</f>
        <v>0</v>
      </c>
      <c r="K85" s="769">
        <f>'RM_5.1.sz.mell'!K85</f>
        <v>0</v>
      </c>
    </row>
    <row r="86" spans="1:11" s="73" customFormat="1" ht="12" customHeight="1" thickBot="1" x14ac:dyDescent="0.25">
      <c r="A86" s="1315" t="s">
        <v>331</v>
      </c>
      <c r="B86" s="1202" t="s">
        <v>332</v>
      </c>
      <c r="C86" s="691">
        <f>'RM_5.1.sz.mell'!C86</f>
        <v>0</v>
      </c>
      <c r="D86" s="691">
        <f>'RM_5.1.sz.mell'!D86</f>
        <v>0</v>
      </c>
      <c r="E86" s="691">
        <f>'RM_5.1.sz.mell'!E86</f>
        <v>0</v>
      </c>
      <c r="F86" s="691">
        <f>'RM_5.1.sz.mell'!F86</f>
        <v>0</v>
      </c>
      <c r="G86" s="691">
        <f>'RM_5.1.sz.mell'!G86</f>
        <v>0</v>
      </c>
      <c r="H86" s="691">
        <f>'RM_5.1.sz.mell'!H86</f>
        <v>0</v>
      </c>
      <c r="I86" s="691">
        <f>'RM_5.1.sz.mell'!I86</f>
        <v>0</v>
      </c>
      <c r="J86" s="691">
        <f>'RM_5.1.sz.mell'!J86</f>
        <v>0</v>
      </c>
      <c r="K86" s="769">
        <f>'RM_5.1.sz.mell'!K86</f>
        <v>0</v>
      </c>
    </row>
    <row r="87" spans="1:11" s="73" customFormat="1" ht="12" customHeight="1" thickBot="1" x14ac:dyDescent="0.25">
      <c r="A87" s="1310" t="s">
        <v>333</v>
      </c>
      <c r="B87" s="1201" t="s">
        <v>474</v>
      </c>
      <c r="C87" s="395">
        <f>'RM_5.1.sz.mell'!C87</f>
        <v>0</v>
      </c>
      <c r="D87" s="395">
        <f>'RM_5.1.sz.mell'!D87</f>
        <v>0</v>
      </c>
      <c r="E87" s="395">
        <f>'RM_5.1.sz.mell'!E87</f>
        <v>0</v>
      </c>
      <c r="F87" s="395">
        <f>'RM_5.1.sz.mell'!F87</f>
        <v>0</v>
      </c>
      <c r="G87" s="395">
        <f>'RM_5.1.sz.mell'!G87</f>
        <v>0</v>
      </c>
      <c r="H87" s="395">
        <f>'RM_5.1.sz.mell'!H87</f>
        <v>0</v>
      </c>
      <c r="I87" s="395">
        <f>'RM_5.1.sz.mell'!I87</f>
        <v>0</v>
      </c>
      <c r="J87" s="395">
        <f>'RM_5.1.sz.mell'!J87</f>
        <v>0</v>
      </c>
      <c r="K87" s="296">
        <f>'RM_5.1.sz.mell'!K87</f>
        <v>0</v>
      </c>
    </row>
    <row r="88" spans="1:11" s="73" customFormat="1" ht="12" customHeight="1" thickBot="1" x14ac:dyDescent="0.25">
      <c r="A88" s="1310" t="s">
        <v>506</v>
      </c>
      <c r="B88" s="1201" t="s">
        <v>334</v>
      </c>
      <c r="C88" s="395">
        <f>'RM_5.1.sz.mell'!C88</f>
        <v>0</v>
      </c>
      <c r="D88" s="395">
        <f>'RM_5.1.sz.mell'!D88</f>
        <v>0</v>
      </c>
      <c r="E88" s="395">
        <f>'RM_5.1.sz.mell'!E88</f>
        <v>0</v>
      </c>
      <c r="F88" s="395">
        <f>'RM_5.1.sz.mell'!F88</f>
        <v>0</v>
      </c>
      <c r="G88" s="395">
        <f>'RM_5.1.sz.mell'!G88</f>
        <v>0</v>
      </c>
      <c r="H88" s="395">
        <f>'RM_5.1.sz.mell'!H88</f>
        <v>0</v>
      </c>
      <c r="I88" s="395">
        <f>'RM_5.1.sz.mell'!I88</f>
        <v>0</v>
      </c>
      <c r="J88" s="395">
        <f>'RM_5.1.sz.mell'!J88</f>
        <v>0</v>
      </c>
      <c r="K88" s="296">
        <f>'RM_5.1.sz.mell'!K88</f>
        <v>0</v>
      </c>
    </row>
    <row r="89" spans="1:11" s="73" customFormat="1" ht="12" customHeight="1" thickBot="1" x14ac:dyDescent="0.25">
      <c r="A89" s="1310" t="s">
        <v>507</v>
      </c>
      <c r="B89" s="1201" t="s">
        <v>477</v>
      </c>
      <c r="C89" s="402">
        <f>'RM_5.1.sz.mell'!C89</f>
        <v>99506649</v>
      </c>
      <c r="D89" s="402">
        <f>'RM_5.1.sz.mell'!D89</f>
        <v>27392030</v>
      </c>
      <c r="E89" s="402">
        <f>'RM_5.1.sz.mell'!E89</f>
        <v>0</v>
      </c>
      <c r="F89" s="402">
        <f>'RM_5.1.sz.mell'!F89</f>
        <v>0</v>
      </c>
      <c r="G89" s="402">
        <f>'RM_5.1.sz.mell'!G89</f>
        <v>0</v>
      </c>
      <c r="H89" s="402">
        <f>'RM_5.1.sz.mell'!H89</f>
        <v>0</v>
      </c>
      <c r="I89" s="402">
        <f>'RM_5.1.sz.mell'!I89</f>
        <v>0</v>
      </c>
      <c r="J89" s="402">
        <f>'RM_5.1.sz.mell'!J89</f>
        <v>27392030</v>
      </c>
      <c r="K89" s="302">
        <f>'RM_5.1.sz.mell'!K89</f>
        <v>126898679</v>
      </c>
    </row>
    <row r="90" spans="1:11" s="73" customFormat="1" ht="12" customHeight="1" thickBot="1" x14ac:dyDescent="0.25">
      <c r="A90" s="1316" t="s">
        <v>508</v>
      </c>
      <c r="B90" s="1214" t="s">
        <v>509</v>
      </c>
      <c r="C90" s="402">
        <f>'RM_5.1.sz.mell'!C90</f>
        <v>255762142</v>
      </c>
      <c r="D90" s="402">
        <f>'RM_5.1.sz.mell'!D90</f>
        <v>103807783</v>
      </c>
      <c r="E90" s="402">
        <f>'RM_5.1.sz.mell'!E90</f>
        <v>0</v>
      </c>
      <c r="F90" s="402">
        <f>'RM_5.1.sz.mell'!F90</f>
        <v>0</v>
      </c>
      <c r="G90" s="402">
        <f>'RM_5.1.sz.mell'!G90</f>
        <v>0</v>
      </c>
      <c r="H90" s="402">
        <f>'RM_5.1.sz.mell'!H90</f>
        <v>0</v>
      </c>
      <c r="I90" s="402">
        <f>'RM_5.1.sz.mell'!I90</f>
        <v>0</v>
      </c>
      <c r="J90" s="402">
        <f>'RM_5.1.sz.mell'!J90</f>
        <v>103807783</v>
      </c>
      <c r="K90" s="302">
        <f>'RM_5.1.sz.mell'!K90</f>
        <v>359569925</v>
      </c>
    </row>
    <row r="91" spans="1:11" s="1306" customFormat="1" ht="15.15" customHeight="1" thickBot="1" x14ac:dyDescent="0.3">
      <c r="A91" s="1317"/>
      <c r="B91" s="1318"/>
      <c r="C91" s="361"/>
      <c r="D91" s="361"/>
      <c r="E91" s="361"/>
      <c r="F91" s="361"/>
      <c r="G91" s="361"/>
    </row>
    <row r="92" spans="1:11" s="1303" customFormat="1" ht="16.5" customHeight="1" thickBot="1" x14ac:dyDescent="0.3">
      <c r="A92" s="1682" t="s">
        <v>56</v>
      </c>
      <c r="B92" s="1683"/>
      <c r="C92" s="1683"/>
      <c r="D92" s="1683"/>
      <c r="E92" s="1683"/>
      <c r="F92" s="1683"/>
      <c r="G92" s="1683"/>
      <c r="H92" s="1683"/>
      <c r="I92" s="1683"/>
      <c r="J92" s="1683"/>
      <c r="K92" s="1684"/>
    </row>
    <row r="93" spans="1:11" s="1319" customFormat="1" ht="12" customHeight="1" thickBot="1" x14ac:dyDescent="0.3">
      <c r="A93" s="1190" t="s">
        <v>18</v>
      </c>
      <c r="B93" s="1222" t="s">
        <v>513</v>
      </c>
      <c r="C93" s="394">
        <f>'RM_5.1.sz.mell'!C93</f>
        <v>104762517</v>
      </c>
      <c r="D93" s="778">
        <f>'RM_5.1.sz.mell'!D93</f>
        <v>393657</v>
      </c>
      <c r="E93" s="778">
        <f>'RM_5.1.sz.mell'!E93</f>
        <v>0</v>
      </c>
      <c r="F93" s="778">
        <f>'RM_5.1.sz.mell'!F93</f>
        <v>0</v>
      </c>
      <c r="G93" s="778">
        <f>'RM_5.1.sz.mell'!G93</f>
        <v>0</v>
      </c>
      <c r="H93" s="778">
        <f>'RM_5.1.sz.mell'!H93</f>
        <v>0</v>
      </c>
      <c r="I93" s="394">
        <f>'RM_5.1.sz.mell'!I93</f>
        <v>0</v>
      </c>
      <c r="J93" s="394">
        <f>'RM_5.1.sz.mell'!J93</f>
        <v>393657</v>
      </c>
      <c r="K93" s="295">
        <f>'RM_5.1.sz.mell'!K93</f>
        <v>105156174</v>
      </c>
    </row>
    <row r="94" spans="1:11" ht="12" customHeight="1" x14ac:dyDescent="0.25">
      <c r="A94" s="1320" t="s">
        <v>97</v>
      </c>
      <c r="B94" s="1170" t="s">
        <v>49</v>
      </c>
      <c r="C94" s="696">
        <f>'RM_5.1.sz.mell'!C94</f>
        <v>31476574</v>
      </c>
      <c r="D94" s="1394">
        <f>'RM_5.1.sz.mell'!D94</f>
        <v>1079771</v>
      </c>
      <c r="E94" s="1394">
        <f>'RM_5.1.sz.mell'!E94</f>
        <v>0</v>
      </c>
      <c r="F94" s="1394">
        <f>'RM_5.1.sz.mell'!F94</f>
        <v>0</v>
      </c>
      <c r="G94" s="1394">
        <f>'RM_5.1.sz.mell'!G94</f>
        <v>0</v>
      </c>
      <c r="H94" s="1394">
        <f>'RM_5.1.sz.mell'!H94</f>
        <v>0</v>
      </c>
      <c r="I94" s="696">
        <f>'RM_5.1.sz.mell'!I94</f>
        <v>0</v>
      </c>
      <c r="J94" s="696">
        <f>'RM_5.1.sz.mell'!J94</f>
        <v>1079771</v>
      </c>
      <c r="K94" s="780">
        <f>'RM_5.1.sz.mell'!K94</f>
        <v>32556345</v>
      </c>
    </row>
    <row r="95" spans="1:11" ht="12" customHeight="1" x14ac:dyDescent="0.25">
      <c r="A95" s="1305" t="s">
        <v>98</v>
      </c>
      <c r="B95" s="1172" t="s">
        <v>182</v>
      </c>
      <c r="C95" s="698">
        <f>'RM_5.1.sz.mell'!C95</f>
        <v>5289542</v>
      </c>
      <c r="D95" s="698">
        <f>'RM_5.1.sz.mell'!D95</f>
        <v>62051</v>
      </c>
      <c r="E95" s="698">
        <f>'RM_5.1.sz.mell'!E95</f>
        <v>0</v>
      </c>
      <c r="F95" s="698">
        <f>'RM_5.1.sz.mell'!F95</f>
        <v>0</v>
      </c>
      <c r="G95" s="698">
        <f>'RM_5.1.sz.mell'!G95</f>
        <v>0</v>
      </c>
      <c r="H95" s="698">
        <f>'RM_5.1.sz.mell'!H95</f>
        <v>0</v>
      </c>
      <c r="I95" s="698">
        <f>'RM_5.1.sz.mell'!I95</f>
        <v>0</v>
      </c>
      <c r="J95" s="698">
        <f>'RM_5.1.sz.mell'!J95</f>
        <v>62051</v>
      </c>
      <c r="K95" s="766">
        <f>'RM_5.1.sz.mell'!K95</f>
        <v>5351593</v>
      </c>
    </row>
    <row r="96" spans="1:11" ht="12" customHeight="1" x14ac:dyDescent="0.25">
      <c r="A96" s="1305" t="s">
        <v>99</v>
      </c>
      <c r="B96" s="1172" t="s">
        <v>139</v>
      </c>
      <c r="C96" s="700">
        <f>'RM_5.1.sz.mell'!C96</f>
        <v>63210621</v>
      </c>
      <c r="D96" s="700">
        <f>'RM_5.1.sz.mell'!D96</f>
        <v>-1708348</v>
      </c>
      <c r="E96" s="700">
        <f>'RM_5.1.sz.mell'!E96</f>
        <v>0</v>
      </c>
      <c r="F96" s="700">
        <f>'RM_5.1.sz.mell'!F96</f>
        <v>0</v>
      </c>
      <c r="G96" s="700">
        <f>'RM_5.1.sz.mell'!G96</f>
        <v>0</v>
      </c>
      <c r="H96" s="698">
        <f>'RM_5.1.sz.mell'!H96</f>
        <v>0</v>
      </c>
      <c r="I96" s="700">
        <f>'RM_5.1.sz.mell'!I96</f>
        <v>0</v>
      </c>
      <c r="J96" s="700">
        <f>'RM_5.1.sz.mell'!J96</f>
        <v>-1708348</v>
      </c>
      <c r="K96" s="767">
        <f>'RM_5.1.sz.mell'!K96</f>
        <v>61502273</v>
      </c>
    </row>
    <row r="97" spans="1:11" ht="12" customHeight="1" x14ac:dyDescent="0.25">
      <c r="A97" s="1305" t="s">
        <v>100</v>
      </c>
      <c r="B97" s="1224" t="s">
        <v>183</v>
      </c>
      <c r="C97" s="700">
        <f>'RM_5.1.sz.mell'!C97</f>
        <v>700000</v>
      </c>
      <c r="D97" s="700">
        <f>'RM_5.1.sz.mell'!D97</f>
        <v>280000</v>
      </c>
      <c r="E97" s="700">
        <f>'RM_5.1.sz.mell'!E97</f>
        <v>0</v>
      </c>
      <c r="F97" s="700">
        <f>'RM_5.1.sz.mell'!F97</f>
        <v>0</v>
      </c>
      <c r="G97" s="700">
        <f>'RM_5.1.sz.mell'!G97</f>
        <v>0</v>
      </c>
      <c r="H97" s="700">
        <f>'RM_5.1.sz.mell'!H97</f>
        <v>0</v>
      </c>
      <c r="I97" s="700">
        <f>'RM_5.1.sz.mell'!I97</f>
        <v>0</v>
      </c>
      <c r="J97" s="700">
        <f>'RM_5.1.sz.mell'!J97</f>
        <v>280000</v>
      </c>
      <c r="K97" s="767">
        <f>'RM_5.1.sz.mell'!K97</f>
        <v>980000</v>
      </c>
    </row>
    <row r="98" spans="1:11" ht="12" customHeight="1" x14ac:dyDescent="0.25">
      <c r="A98" s="1305" t="s">
        <v>111</v>
      </c>
      <c r="B98" s="1225" t="s">
        <v>184</v>
      </c>
      <c r="C98" s="700">
        <f>'RM_5.1.sz.mell'!C98</f>
        <v>4085780</v>
      </c>
      <c r="D98" s="700">
        <f>'RM_5.1.sz.mell'!D98</f>
        <v>680183</v>
      </c>
      <c r="E98" s="700">
        <f>'RM_5.1.sz.mell'!E98</f>
        <v>0</v>
      </c>
      <c r="F98" s="700">
        <f>'RM_5.1.sz.mell'!F98</f>
        <v>0</v>
      </c>
      <c r="G98" s="700">
        <f>'RM_5.1.sz.mell'!G98</f>
        <v>0</v>
      </c>
      <c r="H98" s="700">
        <f>'RM_5.1.sz.mell'!H98</f>
        <v>0</v>
      </c>
      <c r="I98" s="700">
        <f>'RM_5.1.sz.mell'!I98</f>
        <v>0</v>
      </c>
      <c r="J98" s="700">
        <f>'RM_5.1.sz.mell'!J98</f>
        <v>680183</v>
      </c>
      <c r="K98" s="767">
        <f>'RM_5.1.sz.mell'!K98</f>
        <v>4765963</v>
      </c>
    </row>
    <row r="99" spans="1:11" ht="12" customHeight="1" x14ac:dyDescent="0.25">
      <c r="A99" s="1305" t="s">
        <v>101</v>
      </c>
      <c r="B99" s="1172" t="s">
        <v>510</v>
      </c>
      <c r="C99" s="700">
        <f>'RM_5.1.sz.mell'!C99</f>
        <v>146100</v>
      </c>
      <c r="D99" s="700">
        <f>'RM_5.1.sz.mell'!D99</f>
        <v>1520</v>
      </c>
      <c r="E99" s="700">
        <f>'RM_5.1.sz.mell'!E99</f>
        <v>0</v>
      </c>
      <c r="F99" s="700">
        <f>'RM_5.1.sz.mell'!F99</f>
        <v>0</v>
      </c>
      <c r="G99" s="700">
        <f>'RM_5.1.sz.mell'!G99</f>
        <v>0</v>
      </c>
      <c r="H99" s="700">
        <f>'RM_5.1.sz.mell'!H99</f>
        <v>0</v>
      </c>
      <c r="I99" s="700">
        <f>'RM_5.1.sz.mell'!I99</f>
        <v>0</v>
      </c>
      <c r="J99" s="700">
        <f>'RM_5.1.sz.mell'!J99</f>
        <v>1520</v>
      </c>
      <c r="K99" s="767">
        <f>'RM_5.1.sz.mell'!K99</f>
        <v>147620</v>
      </c>
    </row>
    <row r="100" spans="1:11" ht="12" customHeight="1" x14ac:dyDescent="0.2">
      <c r="A100" s="1305" t="s">
        <v>102</v>
      </c>
      <c r="B100" s="1227" t="s">
        <v>440</v>
      </c>
      <c r="C100" s="700">
        <f>'RM_5.1.sz.mell'!C100</f>
        <v>0</v>
      </c>
      <c r="D100" s="700">
        <f>'RM_5.1.sz.mell'!D100</f>
        <v>0</v>
      </c>
      <c r="E100" s="700">
        <f>'RM_5.1.sz.mell'!E100</f>
        <v>0</v>
      </c>
      <c r="F100" s="700">
        <f>'RM_5.1.sz.mell'!F100</f>
        <v>0</v>
      </c>
      <c r="G100" s="700">
        <f>'RM_5.1.sz.mell'!G100</f>
        <v>0</v>
      </c>
      <c r="H100" s="700">
        <f>'RM_5.1.sz.mell'!H100</f>
        <v>0</v>
      </c>
      <c r="I100" s="700">
        <f>'RM_5.1.sz.mell'!I100</f>
        <v>0</v>
      </c>
      <c r="J100" s="700">
        <f>'RM_5.1.sz.mell'!J100</f>
        <v>0</v>
      </c>
      <c r="K100" s="767">
        <f>'RM_5.1.sz.mell'!K100</f>
        <v>0</v>
      </c>
    </row>
    <row r="101" spans="1:11" ht="12" customHeight="1" x14ac:dyDescent="0.2">
      <c r="A101" s="1305" t="s">
        <v>112</v>
      </c>
      <c r="B101" s="1227" t="s">
        <v>439</v>
      </c>
      <c r="C101" s="700">
        <f>'RM_5.1.sz.mell'!C101</f>
        <v>0</v>
      </c>
      <c r="D101" s="700">
        <f>'RM_5.1.sz.mell'!D101</f>
        <v>0</v>
      </c>
      <c r="E101" s="700">
        <f>'RM_5.1.sz.mell'!E101</f>
        <v>0</v>
      </c>
      <c r="F101" s="700">
        <f>'RM_5.1.sz.mell'!F101</f>
        <v>0</v>
      </c>
      <c r="G101" s="700">
        <f>'RM_5.1.sz.mell'!G101</f>
        <v>0</v>
      </c>
      <c r="H101" s="700">
        <f>'RM_5.1.sz.mell'!H101</f>
        <v>0</v>
      </c>
      <c r="I101" s="700">
        <f>'RM_5.1.sz.mell'!I101</f>
        <v>0</v>
      </c>
      <c r="J101" s="700">
        <f>'RM_5.1.sz.mell'!J101</f>
        <v>0</v>
      </c>
      <c r="K101" s="767">
        <f>'RM_5.1.sz.mell'!K101</f>
        <v>0</v>
      </c>
    </row>
    <row r="102" spans="1:11" ht="12" customHeight="1" x14ac:dyDescent="0.2">
      <c r="A102" s="1305" t="s">
        <v>113</v>
      </c>
      <c r="B102" s="1227" t="s">
        <v>350</v>
      </c>
      <c r="C102" s="700">
        <f>'RM_5.1.sz.mell'!C102</f>
        <v>0</v>
      </c>
      <c r="D102" s="700">
        <f>'RM_5.1.sz.mell'!D102</f>
        <v>0</v>
      </c>
      <c r="E102" s="700">
        <f>'RM_5.1.sz.mell'!E102</f>
        <v>0</v>
      </c>
      <c r="F102" s="700">
        <f>'RM_5.1.sz.mell'!F102</f>
        <v>0</v>
      </c>
      <c r="G102" s="700">
        <f>'RM_5.1.sz.mell'!G102</f>
        <v>0</v>
      </c>
      <c r="H102" s="700">
        <f>'RM_5.1.sz.mell'!H102</f>
        <v>0</v>
      </c>
      <c r="I102" s="700">
        <f>'RM_5.1.sz.mell'!I102</f>
        <v>0</v>
      </c>
      <c r="J102" s="700">
        <f>'RM_5.1.sz.mell'!J102</f>
        <v>0</v>
      </c>
      <c r="K102" s="767">
        <f>'RM_5.1.sz.mell'!K102</f>
        <v>0</v>
      </c>
    </row>
    <row r="103" spans="1:11" ht="12" customHeight="1" x14ac:dyDescent="0.25">
      <c r="A103" s="1305" t="s">
        <v>114</v>
      </c>
      <c r="B103" s="1228" t="s">
        <v>351</v>
      </c>
      <c r="C103" s="700">
        <f>'RM_5.1.sz.mell'!C103</f>
        <v>0</v>
      </c>
      <c r="D103" s="700">
        <f>'RM_5.1.sz.mell'!D103</f>
        <v>0</v>
      </c>
      <c r="E103" s="700">
        <f>'RM_5.1.sz.mell'!E103</f>
        <v>0</v>
      </c>
      <c r="F103" s="700">
        <f>'RM_5.1.sz.mell'!F103</f>
        <v>0</v>
      </c>
      <c r="G103" s="700">
        <f>'RM_5.1.sz.mell'!G103</f>
        <v>0</v>
      </c>
      <c r="H103" s="700">
        <f>'RM_5.1.sz.mell'!H103</f>
        <v>0</v>
      </c>
      <c r="I103" s="700">
        <f>'RM_5.1.sz.mell'!I103</f>
        <v>0</v>
      </c>
      <c r="J103" s="700">
        <f>'RM_5.1.sz.mell'!J103</f>
        <v>0</v>
      </c>
      <c r="K103" s="767">
        <f>'RM_5.1.sz.mell'!K103</f>
        <v>0</v>
      </c>
    </row>
    <row r="104" spans="1:11" ht="12" customHeight="1" x14ac:dyDescent="0.25">
      <c r="A104" s="1305" t="s">
        <v>115</v>
      </c>
      <c r="B104" s="1228" t="s">
        <v>352</v>
      </c>
      <c r="C104" s="700">
        <f>'RM_5.1.sz.mell'!C104</f>
        <v>0</v>
      </c>
      <c r="D104" s="700">
        <f>'RM_5.1.sz.mell'!D104</f>
        <v>0</v>
      </c>
      <c r="E104" s="700">
        <f>'RM_5.1.sz.mell'!E104</f>
        <v>0</v>
      </c>
      <c r="F104" s="700">
        <f>'RM_5.1.sz.mell'!F104</f>
        <v>0</v>
      </c>
      <c r="G104" s="700">
        <f>'RM_5.1.sz.mell'!G104</f>
        <v>0</v>
      </c>
      <c r="H104" s="700">
        <f>'RM_5.1.sz.mell'!H104</f>
        <v>0</v>
      </c>
      <c r="I104" s="700">
        <f>'RM_5.1.sz.mell'!I104</f>
        <v>0</v>
      </c>
      <c r="J104" s="700">
        <f>'RM_5.1.sz.mell'!J104</f>
        <v>0</v>
      </c>
      <c r="K104" s="767">
        <f>'RM_5.1.sz.mell'!K104</f>
        <v>0</v>
      </c>
    </row>
    <row r="105" spans="1:11" ht="12" customHeight="1" x14ac:dyDescent="0.2">
      <c r="A105" s="1305" t="s">
        <v>117</v>
      </c>
      <c r="B105" s="1227" t="s">
        <v>353</v>
      </c>
      <c r="C105" s="700">
        <f>'RM_5.1.sz.mell'!C105</f>
        <v>2557680</v>
      </c>
      <c r="D105" s="700">
        <f>'RM_5.1.sz.mell'!D105</f>
        <v>280663</v>
      </c>
      <c r="E105" s="700">
        <f>'RM_5.1.sz.mell'!E105</f>
        <v>0</v>
      </c>
      <c r="F105" s="700">
        <f>'RM_5.1.sz.mell'!F105</f>
        <v>0</v>
      </c>
      <c r="G105" s="700">
        <f>'RM_5.1.sz.mell'!G105</f>
        <v>0</v>
      </c>
      <c r="H105" s="700">
        <f>'RM_5.1.sz.mell'!H105</f>
        <v>0</v>
      </c>
      <c r="I105" s="700">
        <f>'RM_5.1.sz.mell'!I105</f>
        <v>0</v>
      </c>
      <c r="J105" s="700">
        <f>'RM_5.1.sz.mell'!J105</f>
        <v>280663</v>
      </c>
      <c r="K105" s="767">
        <f>'RM_5.1.sz.mell'!K105</f>
        <v>2838343</v>
      </c>
    </row>
    <row r="106" spans="1:11" ht="12" customHeight="1" x14ac:dyDescent="0.2">
      <c r="A106" s="1305" t="s">
        <v>185</v>
      </c>
      <c r="B106" s="1227" t="s">
        <v>354</v>
      </c>
      <c r="C106" s="700">
        <f>'RM_5.1.sz.mell'!C106</f>
        <v>0</v>
      </c>
      <c r="D106" s="700">
        <f>'RM_5.1.sz.mell'!D106</f>
        <v>0</v>
      </c>
      <c r="E106" s="700">
        <f>'RM_5.1.sz.mell'!E106</f>
        <v>0</v>
      </c>
      <c r="F106" s="700">
        <f>'RM_5.1.sz.mell'!F106</f>
        <v>0</v>
      </c>
      <c r="G106" s="700">
        <f>'RM_5.1.sz.mell'!G106</f>
        <v>0</v>
      </c>
      <c r="H106" s="700">
        <f>'RM_5.1.sz.mell'!H106</f>
        <v>0</v>
      </c>
      <c r="I106" s="700">
        <f>'RM_5.1.sz.mell'!I106</f>
        <v>0</v>
      </c>
      <c r="J106" s="700">
        <f>'RM_5.1.sz.mell'!J106</f>
        <v>0</v>
      </c>
      <c r="K106" s="767">
        <f>'RM_5.1.sz.mell'!K106</f>
        <v>0</v>
      </c>
    </row>
    <row r="107" spans="1:11" ht="12" customHeight="1" x14ac:dyDescent="0.25">
      <c r="A107" s="1305" t="s">
        <v>348</v>
      </c>
      <c r="B107" s="1228" t="s">
        <v>355</v>
      </c>
      <c r="C107" s="698">
        <f>'RM_5.1.sz.mell'!C107</f>
        <v>0</v>
      </c>
      <c r="D107" s="700">
        <f>'RM_5.1.sz.mell'!D107</f>
        <v>398000</v>
      </c>
      <c r="E107" s="700">
        <f>'RM_5.1.sz.mell'!E107</f>
        <v>0</v>
      </c>
      <c r="F107" s="700">
        <f>'RM_5.1.sz.mell'!F107</f>
        <v>0</v>
      </c>
      <c r="G107" s="700">
        <f>'RM_5.1.sz.mell'!G107</f>
        <v>0</v>
      </c>
      <c r="H107" s="700">
        <f>'RM_5.1.sz.mell'!H107</f>
        <v>0</v>
      </c>
      <c r="I107" s="700">
        <f>'RM_5.1.sz.mell'!I107</f>
        <v>0</v>
      </c>
      <c r="J107" s="700">
        <f>'RM_5.1.sz.mell'!J107</f>
        <v>398000</v>
      </c>
      <c r="K107" s="767">
        <f>'RM_5.1.sz.mell'!K107</f>
        <v>398000</v>
      </c>
    </row>
    <row r="108" spans="1:11" ht="12" customHeight="1" x14ac:dyDescent="0.25">
      <c r="A108" s="1321" t="s">
        <v>349</v>
      </c>
      <c r="B108" s="1226" t="s">
        <v>356</v>
      </c>
      <c r="C108" s="700">
        <f>'RM_5.1.sz.mell'!C108</f>
        <v>0</v>
      </c>
      <c r="D108" s="700">
        <f>'RM_5.1.sz.mell'!D108</f>
        <v>0</v>
      </c>
      <c r="E108" s="700">
        <f>'RM_5.1.sz.mell'!E108</f>
        <v>0</v>
      </c>
      <c r="F108" s="700">
        <f>'RM_5.1.sz.mell'!F108</f>
        <v>0</v>
      </c>
      <c r="G108" s="700">
        <f>'RM_5.1.sz.mell'!G108</f>
        <v>0</v>
      </c>
      <c r="H108" s="700">
        <f>'RM_5.1.sz.mell'!H108</f>
        <v>0</v>
      </c>
      <c r="I108" s="700">
        <f>'RM_5.1.sz.mell'!I108</f>
        <v>0</v>
      </c>
      <c r="J108" s="700">
        <f>'RM_5.1.sz.mell'!J108</f>
        <v>0</v>
      </c>
      <c r="K108" s="767">
        <f>'RM_5.1.sz.mell'!K108</f>
        <v>0</v>
      </c>
    </row>
    <row r="109" spans="1:11" ht="12" customHeight="1" x14ac:dyDescent="0.25">
      <c r="A109" s="1305" t="s">
        <v>437</v>
      </c>
      <c r="B109" s="1226" t="s">
        <v>357</v>
      </c>
      <c r="C109" s="700">
        <f>'RM_5.1.sz.mell'!C109</f>
        <v>0</v>
      </c>
      <c r="D109" s="700">
        <f>'RM_5.1.sz.mell'!D109</f>
        <v>0</v>
      </c>
      <c r="E109" s="700">
        <f>'RM_5.1.sz.mell'!E109</f>
        <v>0</v>
      </c>
      <c r="F109" s="700">
        <f>'RM_5.1.sz.mell'!F109</f>
        <v>0</v>
      </c>
      <c r="G109" s="700">
        <f>'RM_5.1.sz.mell'!G109</f>
        <v>0</v>
      </c>
      <c r="H109" s="700">
        <f>'RM_5.1.sz.mell'!H109</f>
        <v>0</v>
      </c>
      <c r="I109" s="700">
        <f>'RM_5.1.sz.mell'!I109</f>
        <v>0</v>
      </c>
      <c r="J109" s="700">
        <f>'RM_5.1.sz.mell'!J109</f>
        <v>0</v>
      </c>
      <c r="K109" s="767">
        <f>'RM_5.1.sz.mell'!K109</f>
        <v>0</v>
      </c>
    </row>
    <row r="110" spans="1:11" ht="12" customHeight="1" x14ac:dyDescent="0.25">
      <c r="A110" s="1305" t="s">
        <v>438</v>
      </c>
      <c r="B110" s="1228" t="s">
        <v>358</v>
      </c>
      <c r="C110" s="698">
        <f>'RM_5.1.sz.mell'!C110</f>
        <v>1382000</v>
      </c>
      <c r="D110" s="698">
        <f>'RM_5.1.sz.mell'!D110</f>
        <v>0</v>
      </c>
      <c r="E110" s="698">
        <f>'RM_5.1.sz.mell'!E110</f>
        <v>0</v>
      </c>
      <c r="F110" s="698">
        <f>'RM_5.1.sz.mell'!F110</f>
        <v>0</v>
      </c>
      <c r="G110" s="698">
        <f>'RM_5.1.sz.mell'!G110</f>
        <v>0</v>
      </c>
      <c r="H110" s="698">
        <f>'RM_5.1.sz.mell'!H110</f>
        <v>0</v>
      </c>
      <c r="I110" s="698">
        <f>'RM_5.1.sz.mell'!I110</f>
        <v>0</v>
      </c>
      <c r="J110" s="698">
        <f>'RM_5.1.sz.mell'!J110</f>
        <v>0</v>
      </c>
      <c r="K110" s="766">
        <f>'RM_5.1.sz.mell'!K110</f>
        <v>1382000</v>
      </c>
    </row>
    <row r="111" spans="1:11" ht="12" customHeight="1" x14ac:dyDescent="0.25">
      <c r="A111" s="1305" t="s">
        <v>442</v>
      </c>
      <c r="B111" s="1224" t="s">
        <v>50</v>
      </c>
      <c r="C111" s="698">
        <f>'RM_5.1.sz.mell'!C111</f>
        <v>0</v>
      </c>
      <c r="D111" s="698">
        <f>'RM_5.1.sz.mell'!D111</f>
        <v>0</v>
      </c>
      <c r="E111" s="698">
        <f>'RM_5.1.sz.mell'!E111</f>
        <v>0</v>
      </c>
      <c r="F111" s="698">
        <f>'RM_5.1.sz.mell'!F111</f>
        <v>0</v>
      </c>
      <c r="G111" s="698">
        <f>'RM_5.1.sz.mell'!G111</f>
        <v>0</v>
      </c>
      <c r="H111" s="698">
        <f>'RM_5.1.sz.mell'!H111</f>
        <v>0</v>
      </c>
      <c r="I111" s="698">
        <f>'RM_5.1.sz.mell'!I111</f>
        <v>0</v>
      </c>
      <c r="J111" s="698">
        <f>'RM_5.1.sz.mell'!J111</f>
        <v>0</v>
      </c>
      <c r="K111" s="766">
        <f>'RM_5.1.sz.mell'!K111</f>
        <v>0</v>
      </c>
    </row>
    <row r="112" spans="1:11" ht="12" customHeight="1" x14ac:dyDescent="0.25">
      <c r="A112" s="1307" t="s">
        <v>443</v>
      </c>
      <c r="B112" s="1172" t="s">
        <v>511</v>
      </c>
      <c r="C112" s="700">
        <f>'RM_5.1.sz.mell'!C112</f>
        <v>0</v>
      </c>
      <c r="D112" s="700">
        <f>'RM_5.1.sz.mell'!D112</f>
        <v>0</v>
      </c>
      <c r="E112" s="700">
        <f>'RM_5.1.sz.mell'!E112</f>
        <v>0</v>
      </c>
      <c r="F112" s="700">
        <f>'RM_5.1.sz.mell'!F112</f>
        <v>0</v>
      </c>
      <c r="G112" s="700">
        <f>'RM_5.1.sz.mell'!G112</f>
        <v>0</v>
      </c>
      <c r="H112" s="700">
        <f>'RM_5.1.sz.mell'!H112</f>
        <v>0</v>
      </c>
      <c r="I112" s="700">
        <f>'RM_5.1.sz.mell'!I112</f>
        <v>0</v>
      </c>
      <c r="J112" s="700">
        <f>'RM_5.1.sz.mell'!J112</f>
        <v>0</v>
      </c>
      <c r="K112" s="767">
        <f>'RM_5.1.sz.mell'!K112</f>
        <v>0</v>
      </c>
    </row>
    <row r="113" spans="1:11" ht="12" customHeight="1" thickBot="1" x14ac:dyDescent="0.3">
      <c r="A113" s="1308" t="s">
        <v>444</v>
      </c>
      <c r="B113" s="1322" t="s">
        <v>512</v>
      </c>
      <c r="C113" s="702">
        <f>'RM_5.1.sz.mell'!C113</f>
        <v>0</v>
      </c>
      <c r="D113" s="702">
        <f>'RM_5.1.sz.mell'!D113</f>
        <v>0</v>
      </c>
      <c r="E113" s="702">
        <f>'RM_5.1.sz.mell'!E113</f>
        <v>0</v>
      </c>
      <c r="F113" s="702">
        <f>'RM_5.1.sz.mell'!F113</f>
        <v>0</v>
      </c>
      <c r="G113" s="702">
        <f>'RM_5.1.sz.mell'!G113</f>
        <v>0</v>
      </c>
      <c r="H113" s="702">
        <f>'RM_5.1.sz.mell'!H113</f>
        <v>0</v>
      </c>
      <c r="I113" s="702">
        <f>'RM_5.1.sz.mell'!I113</f>
        <v>0</v>
      </c>
      <c r="J113" s="702">
        <f>'RM_5.1.sz.mell'!J113</f>
        <v>0</v>
      </c>
      <c r="K113" s="781">
        <f>'RM_5.1.sz.mell'!K113</f>
        <v>0</v>
      </c>
    </row>
    <row r="114" spans="1:11" ht="12" customHeight="1" thickBot="1" x14ac:dyDescent="0.3">
      <c r="A114" s="1220" t="s">
        <v>19</v>
      </c>
      <c r="B114" s="1268" t="s">
        <v>359</v>
      </c>
      <c r="C114" s="395">
        <f>'RM_5.1.sz.mell'!C114</f>
        <v>102840261</v>
      </c>
      <c r="D114" s="395">
        <f>'RM_5.1.sz.mell'!D114</f>
        <v>74366442</v>
      </c>
      <c r="E114" s="395">
        <f>'RM_5.1.sz.mell'!E114</f>
        <v>0</v>
      </c>
      <c r="F114" s="395">
        <f>'RM_5.1.sz.mell'!F114</f>
        <v>0</v>
      </c>
      <c r="G114" s="395">
        <f>'RM_5.1.sz.mell'!G114</f>
        <v>0</v>
      </c>
      <c r="H114" s="395">
        <f>'RM_5.1.sz.mell'!H114</f>
        <v>0</v>
      </c>
      <c r="I114" s="395">
        <f>'RM_5.1.sz.mell'!I114</f>
        <v>0</v>
      </c>
      <c r="J114" s="395">
        <f>'RM_5.1.sz.mell'!J114</f>
        <v>74366442</v>
      </c>
      <c r="K114" s="296">
        <f>'RM_5.1.sz.mell'!K114</f>
        <v>177206703</v>
      </c>
    </row>
    <row r="115" spans="1:11" ht="12" customHeight="1" x14ac:dyDescent="0.25">
      <c r="A115" s="1304" t="s">
        <v>103</v>
      </c>
      <c r="B115" s="1172" t="s">
        <v>229</v>
      </c>
      <c r="C115" s="680">
        <f>'RM_5.1.sz.mell'!C115</f>
        <v>78096049</v>
      </c>
      <c r="D115" s="680">
        <f>'RM_5.1.sz.mell'!D115</f>
        <v>38969082</v>
      </c>
      <c r="E115" s="680">
        <f>'RM_5.1.sz.mell'!E115</f>
        <v>0</v>
      </c>
      <c r="F115" s="680">
        <f>'RM_5.1.sz.mell'!F115</f>
        <v>0</v>
      </c>
      <c r="G115" s="680">
        <f>'RM_5.1.sz.mell'!G115</f>
        <v>0</v>
      </c>
      <c r="H115" s="680">
        <f>'RM_5.1.sz.mell'!H115</f>
        <v>0</v>
      </c>
      <c r="I115" s="680">
        <f>'RM_5.1.sz.mell'!I115</f>
        <v>0</v>
      </c>
      <c r="J115" s="680">
        <f>'RM_5.1.sz.mell'!J115</f>
        <v>38969082</v>
      </c>
      <c r="K115" s="408">
        <f>'RM_5.1.sz.mell'!K115</f>
        <v>117065131</v>
      </c>
    </row>
    <row r="116" spans="1:11" ht="12" customHeight="1" x14ac:dyDescent="0.25">
      <c r="A116" s="1304" t="s">
        <v>104</v>
      </c>
      <c r="B116" s="1177" t="s">
        <v>363</v>
      </c>
      <c r="C116" s="680">
        <f>'RM_5.1.sz.mell'!C116</f>
        <v>0</v>
      </c>
      <c r="D116" s="680">
        <f>'RM_5.1.sz.mell'!D116</f>
        <v>0</v>
      </c>
      <c r="E116" s="680">
        <f>'RM_5.1.sz.mell'!E116</f>
        <v>0</v>
      </c>
      <c r="F116" s="680">
        <f>'RM_5.1.sz.mell'!F116</f>
        <v>0</v>
      </c>
      <c r="G116" s="680">
        <f>'RM_5.1.sz.mell'!G116</f>
        <v>0</v>
      </c>
      <c r="H116" s="680">
        <f>'RM_5.1.sz.mell'!H116</f>
        <v>0</v>
      </c>
      <c r="I116" s="680">
        <f>'RM_5.1.sz.mell'!I116</f>
        <v>0</v>
      </c>
      <c r="J116" s="680">
        <f>'RM_5.1.sz.mell'!J116</f>
        <v>0</v>
      </c>
      <c r="K116" s="408">
        <f>'RM_5.1.sz.mell'!K116</f>
        <v>0</v>
      </c>
    </row>
    <row r="117" spans="1:11" ht="12" customHeight="1" x14ac:dyDescent="0.25">
      <c r="A117" s="1304" t="s">
        <v>105</v>
      </c>
      <c r="B117" s="1177" t="s">
        <v>186</v>
      </c>
      <c r="C117" s="698">
        <f>'RM_5.1.sz.mell'!C117</f>
        <v>24744212</v>
      </c>
      <c r="D117" s="698">
        <f>'RM_5.1.sz.mell'!D117</f>
        <v>35333360</v>
      </c>
      <c r="E117" s="698">
        <f>'RM_5.1.sz.mell'!E117</f>
        <v>0</v>
      </c>
      <c r="F117" s="698">
        <f>'RM_5.1.sz.mell'!F117</f>
        <v>0</v>
      </c>
      <c r="G117" s="698">
        <f>'RM_5.1.sz.mell'!G117</f>
        <v>0</v>
      </c>
      <c r="H117" s="698">
        <f>'RM_5.1.sz.mell'!H117</f>
        <v>0</v>
      </c>
      <c r="I117" s="698">
        <f>'RM_5.1.sz.mell'!I117</f>
        <v>0</v>
      </c>
      <c r="J117" s="698">
        <f>'RM_5.1.sz.mell'!J117</f>
        <v>35333360</v>
      </c>
      <c r="K117" s="766">
        <f>'RM_5.1.sz.mell'!K117</f>
        <v>60077572</v>
      </c>
    </row>
    <row r="118" spans="1:11" ht="12" customHeight="1" x14ac:dyDescent="0.25">
      <c r="A118" s="1304" t="s">
        <v>106</v>
      </c>
      <c r="B118" s="1177" t="s">
        <v>364</v>
      </c>
      <c r="C118" s="698">
        <f>'RM_5.1.sz.mell'!C118</f>
        <v>0</v>
      </c>
      <c r="D118" s="698">
        <f>'RM_5.1.sz.mell'!D118</f>
        <v>0</v>
      </c>
      <c r="E118" s="698">
        <f>'RM_5.1.sz.mell'!E118</f>
        <v>0</v>
      </c>
      <c r="F118" s="698">
        <f>'RM_5.1.sz.mell'!F118</f>
        <v>0</v>
      </c>
      <c r="G118" s="698">
        <f>'RM_5.1.sz.mell'!G118</f>
        <v>0</v>
      </c>
      <c r="H118" s="698">
        <f>'RM_5.1.sz.mell'!H118</f>
        <v>0</v>
      </c>
      <c r="I118" s="698">
        <f>'RM_5.1.sz.mell'!I118</f>
        <v>0</v>
      </c>
      <c r="J118" s="698">
        <f>'RM_5.1.sz.mell'!J118</f>
        <v>0</v>
      </c>
      <c r="K118" s="766">
        <f>'RM_5.1.sz.mell'!K118</f>
        <v>0</v>
      </c>
    </row>
    <row r="119" spans="1:11" ht="12" customHeight="1" x14ac:dyDescent="0.25">
      <c r="A119" s="1304" t="s">
        <v>107</v>
      </c>
      <c r="B119" s="1200" t="s">
        <v>231</v>
      </c>
      <c r="C119" s="698">
        <f>'RM_5.1.sz.mell'!C119</f>
        <v>0</v>
      </c>
      <c r="D119" s="698">
        <f>'RM_5.1.sz.mell'!D119</f>
        <v>64000</v>
      </c>
      <c r="E119" s="698">
        <f>'RM_5.1.sz.mell'!E119</f>
        <v>0</v>
      </c>
      <c r="F119" s="698">
        <f>'RM_5.1.sz.mell'!F119</f>
        <v>0</v>
      </c>
      <c r="G119" s="698">
        <f>'RM_5.1.sz.mell'!G119</f>
        <v>0</v>
      </c>
      <c r="H119" s="698">
        <f>'RM_5.1.sz.mell'!H119</f>
        <v>0</v>
      </c>
      <c r="I119" s="698">
        <f>'RM_5.1.sz.mell'!I119</f>
        <v>0</v>
      </c>
      <c r="J119" s="698">
        <f>'RM_5.1.sz.mell'!J119</f>
        <v>64000</v>
      </c>
      <c r="K119" s="766">
        <f>'RM_5.1.sz.mell'!K119</f>
        <v>64000</v>
      </c>
    </row>
    <row r="120" spans="1:11" ht="12" customHeight="1" x14ac:dyDescent="0.25">
      <c r="A120" s="1304" t="s">
        <v>116</v>
      </c>
      <c r="B120" s="1198" t="s">
        <v>427</v>
      </c>
      <c r="C120" s="698">
        <f>'RM_5.1.sz.mell'!C120</f>
        <v>0</v>
      </c>
      <c r="D120" s="698">
        <f>'RM_5.1.sz.mell'!D120</f>
        <v>0</v>
      </c>
      <c r="E120" s="698">
        <f>'RM_5.1.sz.mell'!E120</f>
        <v>0</v>
      </c>
      <c r="F120" s="698">
        <f>'RM_5.1.sz.mell'!F120</f>
        <v>0</v>
      </c>
      <c r="G120" s="698">
        <f>'RM_5.1.sz.mell'!G120</f>
        <v>0</v>
      </c>
      <c r="H120" s="698">
        <f>'RM_5.1.sz.mell'!H120</f>
        <v>0</v>
      </c>
      <c r="I120" s="698">
        <f>'RM_5.1.sz.mell'!I120</f>
        <v>0</v>
      </c>
      <c r="J120" s="698">
        <f>'RM_5.1.sz.mell'!J120</f>
        <v>0</v>
      </c>
      <c r="K120" s="766">
        <f>'RM_5.1.sz.mell'!K120</f>
        <v>0</v>
      </c>
    </row>
    <row r="121" spans="1:11" ht="12" customHeight="1" x14ac:dyDescent="0.25">
      <c r="A121" s="1304" t="s">
        <v>118</v>
      </c>
      <c r="B121" s="1231" t="s">
        <v>369</v>
      </c>
      <c r="C121" s="698">
        <f>'RM_5.1.sz.mell'!C121</f>
        <v>0</v>
      </c>
      <c r="D121" s="698">
        <f>'RM_5.1.sz.mell'!D121</f>
        <v>0</v>
      </c>
      <c r="E121" s="698">
        <f>'RM_5.1.sz.mell'!E121</f>
        <v>0</v>
      </c>
      <c r="F121" s="698">
        <f>'RM_5.1.sz.mell'!F121</f>
        <v>0</v>
      </c>
      <c r="G121" s="698">
        <f>'RM_5.1.sz.mell'!G121</f>
        <v>0</v>
      </c>
      <c r="H121" s="698">
        <f>'RM_5.1.sz.mell'!H121</f>
        <v>0</v>
      </c>
      <c r="I121" s="698">
        <f>'RM_5.1.sz.mell'!I121</f>
        <v>0</v>
      </c>
      <c r="J121" s="698">
        <f>'RM_5.1.sz.mell'!J121</f>
        <v>0</v>
      </c>
      <c r="K121" s="766">
        <f>'RM_5.1.sz.mell'!K121</f>
        <v>0</v>
      </c>
    </row>
    <row r="122" spans="1:11" ht="12" customHeight="1" x14ac:dyDescent="0.25">
      <c r="A122" s="1304" t="s">
        <v>187</v>
      </c>
      <c r="B122" s="1228" t="s">
        <v>352</v>
      </c>
      <c r="C122" s="698">
        <f>'RM_5.1.sz.mell'!C122</f>
        <v>0</v>
      </c>
      <c r="D122" s="698">
        <f>'RM_5.1.sz.mell'!D122</f>
        <v>0</v>
      </c>
      <c r="E122" s="698">
        <f>'RM_5.1.sz.mell'!E122</f>
        <v>0</v>
      </c>
      <c r="F122" s="698">
        <f>'RM_5.1.sz.mell'!F122</f>
        <v>0</v>
      </c>
      <c r="G122" s="698">
        <f>'RM_5.1.sz.mell'!G122</f>
        <v>0</v>
      </c>
      <c r="H122" s="698">
        <f>'RM_5.1.sz.mell'!H122</f>
        <v>0</v>
      </c>
      <c r="I122" s="698">
        <f>'RM_5.1.sz.mell'!I122</f>
        <v>0</v>
      </c>
      <c r="J122" s="698">
        <f>'RM_5.1.sz.mell'!J122</f>
        <v>0</v>
      </c>
      <c r="K122" s="766">
        <f>'RM_5.1.sz.mell'!K122</f>
        <v>0</v>
      </c>
    </row>
    <row r="123" spans="1:11" ht="12" customHeight="1" x14ac:dyDescent="0.25">
      <c r="A123" s="1304" t="s">
        <v>188</v>
      </c>
      <c r="B123" s="1228" t="s">
        <v>368</v>
      </c>
      <c r="C123" s="698">
        <f>'RM_5.1.sz.mell'!C123</f>
        <v>0</v>
      </c>
      <c r="D123" s="698">
        <f>'RM_5.1.sz.mell'!D123</f>
        <v>0</v>
      </c>
      <c r="E123" s="698">
        <f>'RM_5.1.sz.mell'!E123</f>
        <v>0</v>
      </c>
      <c r="F123" s="698">
        <f>'RM_5.1.sz.mell'!F123</f>
        <v>0</v>
      </c>
      <c r="G123" s="698">
        <f>'RM_5.1.sz.mell'!G123</f>
        <v>0</v>
      </c>
      <c r="H123" s="698">
        <f>'RM_5.1.sz.mell'!H123</f>
        <v>0</v>
      </c>
      <c r="I123" s="698">
        <f>'RM_5.1.sz.mell'!I123</f>
        <v>0</v>
      </c>
      <c r="J123" s="698">
        <f>'RM_5.1.sz.mell'!J123</f>
        <v>0</v>
      </c>
      <c r="K123" s="766">
        <f>'RM_5.1.sz.mell'!K123</f>
        <v>0</v>
      </c>
    </row>
    <row r="124" spans="1:11" ht="12" customHeight="1" x14ac:dyDescent="0.25">
      <c r="A124" s="1304" t="s">
        <v>189</v>
      </c>
      <c r="B124" s="1228" t="s">
        <v>367</v>
      </c>
      <c r="C124" s="698">
        <f>'RM_5.1.sz.mell'!C124</f>
        <v>0</v>
      </c>
      <c r="D124" s="698">
        <f>'RM_5.1.sz.mell'!D124</f>
        <v>0</v>
      </c>
      <c r="E124" s="698">
        <f>'RM_5.1.sz.mell'!E124</f>
        <v>0</v>
      </c>
      <c r="F124" s="698">
        <f>'RM_5.1.sz.mell'!F124</f>
        <v>0</v>
      </c>
      <c r="G124" s="698">
        <f>'RM_5.1.sz.mell'!G124</f>
        <v>0</v>
      </c>
      <c r="H124" s="698">
        <f>'RM_5.1.sz.mell'!H124</f>
        <v>0</v>
      </c>
      <c r="I124" s="698">
        <f>'RM_5.1.sz.mell'!I124</f>
        <v>0</v>
      </c>
      <c r="J124" s="698">
        <f>'RM_5.1.sz.mell'!J124</f>
        <v>0</v>
      </c>
      <c r="K124" s="766">
        <f>'RM_5.1.sz.mell'!K124</f>
        <v>0</v>
      </c>
    </row>
    <row r="125" spans="1:11" ht="12" customHeight="1" x14ac:dyDescent="0.25">
      <c r="A125" s="1304" t="s">
        <v>360</v>
      </c>
      <c r="B125" s="1228" t="s">
        <v>355</v>
      </c>
      <c r="C125" s="698">
        <f>'RM_5.1.sz.mell'!C125</f>
        <v>0</v>
      </c>
      <c r="D125" s="698">
        <f>'RM_5.1.sz.mell'!D125</f>
        <v>0</v>
      </c>
      <c r="E125" s="698">
        <f>'RM_5.1.sz.mell'!E125</f>
        <v>0</v>
      </c>
      <c r="F125" s="698">
        <f>'RM_5.1.sz.mell'!F125</f>
        <v>0</v>
      </c>
      <c r="G125" s="698">
        <f>'RM_5.1.sz.mell'!G125</f>
        <v>0</v>
      </c>
      <c r="H125" s="698">
        <f>'RM_5.1.sz.mell'!H125</f>
        <v>0</v>
      </c>
      <c r="I125" s="698">
        <f>'RM_5.1.sz.mell'!I125</f>
        <v>0</v>
      </c>
      <c r="J125" s="698">
        <f>'RM_5.1.sz.mell'!J125</f>
        <v>0</v>
      </c>
      <c r="K125" s="766">
        <f>'RM_5.1.sz.mell'!K125</f>
        <v>0</v>
      </c>
    </row>
    <row r="126" spans="1:11" ht="12" customHeight="1" x14ac:dyDescent="0.25">
      <c r="A126" s="1304" t="s">
        <v>361</v>
      </c>
      <c r="B126" s="1228" t="s">
        <v>366</v>
      </c>
      <c r="C126" s="698">
        <f>'RM_5.1.sz.mell'!C126</f>
        <v>0</v>
      </c>
      <c r="D126" s="698">
        <f>'RM_5.1.sz.mell'!D126</f>
        <v>0</v>
      </c>
      <c r="E126" s="698">
        <f>'RM_5.1.sz.mell'!E126</f>
        <v>0</v>
      </c>
      <c r="F126" s="698">
        <f>'RM_5.1.sz.mell'!F126</f>
        <v>0</v>
      </c>
      <c r="G126" s="698">
        <f>'RM_5.1.sz.mell'!G126</f>
        <v>0</v>
      </c>
      <c r="H126" s="698">
        <f>'RM_5.1.sz.mell'!H126</f>
        <v>0</v>
      </c>
      <c r="I126" s="698">
        <f>'RM_5.1.sz.mell'!I126</f>
        <v>0</v>
      </c>
      <c r="J126" s="698">
        <f>'RM_5.1.sz.mell'!J126</f>
        <v>0</v>
      </c>
      <c r="K126" s="766">
        <f>'RM_5.1.sz.mell'!K126</f>
        <v>0</v>
      </c>
    </row>
    <row r="127" spans="1:11" ht="12" customHeight="1" thickBot="1" x14ac:dyDescent="0.3">
      <c r="A127" s="1321" t="s">
        <v>362</v>
      </c>
      <c r="B127" s="1228" t="s">
        <v>365</v>
      </c>
      <c r="C127" s="700">
        <f>'RM_5.1.sz.mell'!C127</f>
        <v>0</v>
      </c>
      <c r="D127" s="700">
        <f>'RM_5.1.sz.mell'!D127</f>
        <v>64000</v>
      </c>
      <c r="E127" s="700">
        <f>'RM_5.1.sz.mell'!E127</f>
        <v>0</v>
      </c>
      <c r="F127" s="700">
        <f>'RM_5.1.sz.mell'!F127</f>
        <v>0</v>
      </c>
      <c r="G127" s="700">
        <f>'RM_5.1.sz.mell'!G127</f>
        <v>0</v>
      </c>
      <c r="H127" s="700">
        <f>'RM_5.1.sz.mell'!H127</f>
        <v>0</v>
      </c>
      <c r="I127" s="700">
        <f>'RM_5.1.sz.mell'!I127</f>
        <v>0</v>
      </c>
      <c r="J127" s="700">
        <f>'RM_5.1.sz.mell'!J127</f>
        <v>64000</v>
      </c>
      <c r="K127" s="767">
        <f>'RM_5.1.sz.mell'!K127</f>
        <v>64000</v>
      </c>
    </row>
    <row r="128" spans="1:11" ht="12" customHeight="1" thickBot="1" x14ac:dyDescent="0.3">
      <c r="A128" s="1220" t="s">
        <v>20</v>
      </c>
      <c r="B128" s="1178" t="s">
        <v>447</v>
      </c>
      <c r="C128" s="395">
        <f>'RM_5.1.sz.mell'!C128</f>
        <v>207602778</v>
      </c>
      <c r="D128" s="395">
        <f>'RM_5.1.sz.mell'!D128</f>
        <v>74760099</v>
      </c>
      <c r="E128" s="395">
        <f>'RM_5.1.sz.mell'!E128</f>
        <v>0</v>
      </c>
      <c r="F128" s="395">
        <f>'RM_5.1.sz.mell'!F128</f>
        <v>0</v>
      </c>
      <c r="G128" s="395">
        <f>'RM_5.1.sz.mell'!G128</f>
        <v>0</v>
      </c>
      <c r="H128" s="395">
        <f>'RM_5.1.sz.mell'!H128</f>
        <v>0</v>
      </c>
      <c r="I128" s="395">
        <f>'RM_5.1.sz.mell'!I128</f>
        <v>0</v>
      </c>
      <c r="J128" s="395">
        <f>'RM_5.1.sz.mell'!J128</f>
        <v>74760099</v>
      </c>
      <c r="K128" s="296">
        <f>'RM_5.1.sz.mell'!K128</f>
        <v>282362877</v>
      </c>
    </row>
    <row r="129" spans="1:11" ht="12" customHeight="1" thickBot="1" x14ac:dyDescent="0.3">
      <c r="A129" s="1220" t="s">
        <v>21</v>
      </c>
      <c r="B129" s="1178" t="s">
        <v>448</v>
      </c>
      <c r="C129" s="395">
        <f>'RM_5.1.sz.mell'!C129</f>
        <v>638000</v>
      </c>
      <c r="D129" s="395">
        <f>'RM_5.1.sz.mell'!D129</f>
        <v>25201513</v>
      </c>
      <c r="E129" s="395">
        <f>'RM_5.1.sz.mell'!E129</f>
        <v>0</v>
      </c>
      <c r="F129" s="395">
        <f>'RM_5.1.sz.mell'!F129</f>
        <v>0</v>
      </c>
      <c r="G129" s="395">
        <f>'RM_5.1.sz.mell'!G129</f>
        <v>0</v>
      </c>
      <c r="H129" s="395">
        <f>'RM_5.1.sz.mell'!H129</f>
        <v>0</v>
      </c>
      <c r="I129" s="395">
        <f>'RM_5.1.sz.mell'!I129</f>
        <v>0</v>
      </c>
      <c r="J129" s="395">
        <f>'RM_5.1.sz.mell'!J129</f>
        <v>25201513</v>
      </c>
      <c r="K129" s="296">
        <f>'RM_5.1.sz.mell'!K129</f>
        <v>25839513</v>
      </c>
    </row>
    <row r="130" spans="1:11" s="1319" customFormat="1" ht="12" customHeight="1" x14ac:dyDescent="0.25">
      <c r="A130" s="1304" t="s">
        <v>267</v>
      </c>
      <c r="B130" s="1176" t="s">
        <v>516</v>
      </c>
      <c r="C130" s="698">
        <f>'RM_5.1.sz.mell'!C130</f>
        <v>638000</v>
      </c>
      <c r="D130" s="698">
        <f>'RM_5.1.sz.mell'!D130</f>
        <v>-638000</v>
      </c>
      <c r="E130" s="698">
        <f>'RM_5.1.sz.mell'!E130</f>
        <v>0</v>
      </c>
      <c r="F130" s="698">
        <f>'RM_5.1.sz.mell'!F130</f>
        <v>0</v>
      </c>
      <c r="G130" s="698">
        <f>'RM_5.1.sz.mell'!G130</f>
        <v>0</v>
      </c>
      <c r="H130" s="698">
        <f>'RM_5.1.sz.mell'!H130</f>
        <v>0</v>
      </c>
      <c r="I130" s="698">
        <f>'RM_5.1.sz.mell'!I130</f>
        <v>0</v>
      </c>
      <c r="J130" s="698">
        <f>'RM_5.1.sz.mell'!J130</f>
        <v>-638000</v>
      </c>
      <c r="K130" s="766">
        <f>'RM_5.1.sz.mell'!K130</f>
        <v>0</v>
      </c>
    </row>
    <row r="131" spans="1:11" ht="12" customHeight="1" x14ac:dyDescent="0.25">
      <c r="A131" s="1304" t="s">
        <v>268</v>
      </c>
      <c r="B131" s="1176" t="s">
        <v>456</v>
      </c>
      <c r="C131" s="698">
        <f>'RM_5.1.sz.mell'!C131</f>
        <v>0</v>
      </c>
      <c r="D131" s="698">
        <f>'RM_5.1.sz.mell'!D131</f>
        <v>25102000</v>
      </c>
      <c r="E131" s="698">
        <f>'RM_5.1.sz.mell'!E131</f>
        <v>0</v>
      </c>
      <c r="F131" s="698">
        <f>'RM_5.1.sz.mell'!F131</f>
        <v>0</v>
      </c>
      <c r="G131" s="698">
        <f>'RM_5.1.sz.mell'!G131</f>
        <v>0</v>
      </c>
      <c r="H131" s="698">
        <f>'RM_5.1.sz.mell'!H131</f>
        <v>0</v>
      </c>
      <c r="I131" s="698">
        <f>'RM_5.1.sz.mell'!I131</f>
        <v>0</v>
      </c>
      <c r="J131" s="698">
        <f>'RM_5.1.sz.mell'!J131</f>
        <v>25102000</v>
      </c>
      <c r="K131" s="766">
        <f>'RM_5.1.sz.mell'!K131</f>
        <v>25102000</v>
      </c>
    </row>
    <row r="132" spans="1:11" ht="12" customHeight="1" thickBot="1" x14ac:dyDescent="0.3">
      <c r="A132" s="1321" t="s">
        <v>269</v>
      </c>
      <c r="B132" s="1173" t="s">
        <v>515</v>
      </c>
      <c r="C132" s="698">
        <f>'RM_5.1.sz.mell'!C132</f>
        <v>0</v>
      </c>
      <c r="D132" s="698">
        <f>'RM_5.1.sz.mell'!D132</f>
        <v>737513</v>
      </c>
      <c r="E132" s="698">
        <f>'RM_5.1.sz.mell'!E132</f>
        <v>0</v>
      </c>
      <c r="F132" s="698">
        <f>'RM_5.1.sz.mell'!F132</f>
        <v>0</v>
      </c>
      <c r="G132" s="698">
        <f>'RM_5.1.sz.mell'!G132</f>
        <v>0</v>
      </c>
      <c r="H132" s="698">
        <f>'RM_5.1.sz.mell'!H132</f>
        <v>0</v>
      </c>
      <c r="I132" s="698">
        <f>'RM_5.1.sz.mell'!I132</f>
        <v>0</v>
      </c>
      <c r="J132" s="698">
        <f>'RM_5.1.sz.mell'!J132</f>
        <v>737513</v>
      </c>
      <c r="K132" s="766">
        <f>'RM_5.1.sz.mell'!K132</f>
        <v>737513</v>
      </c>
    </row>
    <row r="133" spans="1:11" ht="12" customHeight="1" thickBot="1" x14ac:dyDescent="0.3">
      <c r="A133" s="1220" t="s">
        <v>22</v>
      </c>
      <c r="B133" s="1178" t="s">
        <v>449</v>
      </c>
      <c r="C133" s="395">
        <f>'RM_5.1.sz.mell'!C133</f>
        <v>0</v>
      </c>
      <c r="D133" s="395">
        <f>'RM_5.1.sz.mell'!D133</f>
        <v>0</v>
      </c>
      <c r="E133" s="395">
        <f>'RM_5.1.sz.mell'!E133</f>
        <v>0</v>
      </c>
      <c r="F133" s="395">
        <f>'RM_5.1.sz.mell'!F133</f>
        <v>0</v>
      </c>
      <c r="G133" s="395">
        <f>'RM_5.1.sz.mell'!G133</f>
        <v>0</v>
      </c>
      <c r="H133" s="395">
        <f>'RM_5.1.sz.mell'!H133</f>
        <v>0</v>
      </c>
      <c r="I133" s="395">
        <f>'RM_5.1.sz.mell'!I133</f>
        <v>0</v>
      </c>
      <c r="J133" s="395">
        <f>'RM_5.1.sz.mell'!J133</f>
        <v>0</v>
      </c>
      <c r="K133" s="296">
        <f>'RM_5.1.sz.mell'!K133</f>
        <v>0</v>
      </c>
    </row>
    <row r="134" spans="1:11" ht="12" customHeight="1" x14ac:dyDescent="0.25">
      <c r="A134" s="1304" t="s">
        <v>90</v>
      </c>
      <c r="B134" s="1176" t="s">
        <v>458</v>
      </c>
      <c r="C134" s="698">
        <f>'RM_5.1.sz.mell'!C134</f>
        <v>0</v>
      </c>
      <c r="D134" s="698">
        <f>'RM_5.1.sz.mell'!D134</f>
        <v>0</v>
      </c>
      <c r="E134" s="698">
        <f>'RM_5.1.sz.mell'!E134</f>
        <v>0</v>
      </c>
      <c r="F134" s="698">
        <f>'RM_5.1.sz.mell'!F134</f>
        <v>0</v>
      </c>
      <c r="G134" s="698">
        <f>'RM_5.1.sz.mell'!G134</f>
        <v>0</v>
      </c>
      <c r="H134" s="698">
        <f>'RM_5.1.sz.mell'!H134</f>
        <v>0</v>
      </c>
      <c r="I134" s="698">
        <f>'RM_5.1.sz.mell'!I134</f>
        <v>0</v>
      </c>
      <c r="J134" s="698">
        <f>'RM_5.1.sz.mell'!J134</f>
        <v>0</v>
      </c>
      <c r="K134" s="766">
        <f>'RM_5.1.sz.mell'!K134</f>
        <v>0</v>
      </c>
    </row>
    <row r="135" spans="1:11" ht="12" customHeight="1" x14ac:dyDescent="0.25">
      <c r="A135" s="1304" t="s">
        <v>91</v>
      </c>
      <c r="B135" s="1176" t="s">
        <v>450</v>
      </c>
      <c r="C135" s="698">
        <f>'RM_5.1.sz.mell'!C135</f>
        <v>0</v>
      </c>
      <c r="D135" s="698">
        <f>'RM_5.1.sz.mell'!D135</f>
        <v>0</v>
      </c>
      <c r="E135" s="698">
        <f>'RM_5.1.sz.mell'!E135</f>
        <v>0</v>
      </c>
      <c r="F135" s="698">
        <f>'RM_5.1.sz.mell'!F135</f>
        <v>0</v>
      </c>
      <c r="G135" s="698">
        <f>'RM_5.1.sz.mell'!G135</f>
        <v>0</v>
      </c>
      <c r="H135" s="698">
        <f>'RM_5.1.sz.mell'!H135</f>
        <v>0</v>
      </c>
      <c r="I135" s="698">
        <f>'RM_5.1.sz.mell'!I135</f>
        <v>0</v>
      </c>
      <c r="J135" s="698">
        <f>'RM_5.1.sz.mell'!J135</f>
        <v>0</v>
      </c>
      <c r="K135" s="766">
        <f>'RM_5.1.sz.mell'!K135</f>
        <v>0</v>
      </c>
    </row>
    <row r="136" spans="1:11" ht="12" customHeight="1" x14ac:dyDescent="0.25">
      <c r="A136" s="1304" t="s">
        <v>92</v>
      </c>
      <c r="B136" s="1176" t="s">
        <v>451</v>
      </c>
      <c r="C136" s="698">
        <f>'RM_5.1.sz.mell'!C136</f>
        <v>0</v>
      </c>
      <c r="D136" s="698">
        <f>'RM_5.1.sz.mell'!D136</f>
        <v>0</v>
      </c>
      <c r="E136" s="698">
        <f>'RM_5.1.sz.mell'!E136</f>
        <v>0</v>
      </c>
      <c r="F136" s="698">
        <f>'RM_5.1.sz.mell'!F136</f>
        <v>0</v>
      </c>
      <c r="G136" s="698">
        <f>'RM_5.1.sz.mell'!G136</f>
        <v>0</v>
      </c>
      <c r="H136" s="698">
        <f>'RM_5.1.sz.mell'!H136</f>
        <v>0</v>
      </c>
      <c r="I136" s="698">
        <f>'RM_5.1.sz.mell'!I136</f>
        <v>0</v>
      </c>
      <c r="J136" s="698">
        <f>'RM_5.1.sz.mell'!J136</f>
        <v>0</v>
      </c>
      <c r="K136" s="766">
        <f>'RM_5.1.sz.mell'!K136</f>
        <v>0</v>
      </c>
    </row>
    <row r="137" spans="1:11" ht="12" customHeight="1" x14ac:dyDescent="0.25">
      <c r="A137" s="1304" t="s">
        <v>174</v>
      </c>
      <c r="B137" s="1176" t="s">
        <v>514</v>
      </c>
      <c r="C137" s="698">
        <f>'RM_5.1.sz.mell'!C137</f>
        <v>0</v>
      </c>
      <c r="D137" s="698">
        <f>'RM_5.1.sz.mell'!D137</f>
        <v>0</v>
      </c>
      <c r="E137" s="698">
        <f>'RM_5.1.sz.mell'!E137</f>
        <v>0</v>
      </c>
      <c r="F137" s="698">
        <f>'RM_5.1.sz.mell'!F137</f>
        <v>0</v>
      </c>
      <c r="G137" s="698">
        <f>'RM_5.1.sz.mell'!G137</f>
        <v>0</v>
      </c>
      <c r="H137" s="698">
        <f>'RM_5.1.sz.mell'!H137</f>
        <v>0</v>
      </c>
      <c r="I137" s="698">
        <f>'RM_5.1.sz.mell'!I137</f>
        <v>0</v>
      </c>
      <c r="J137" s="698">
        <f>'RM_5.1.sz.mell'!J137</f>
        <v>0</v>
      </c>
      <c r="K137" s="766">
        <f>'RM_5.1.sz.mell'!K137</f>
        <v>0</v>
      </c>
    </row>
    <row r="138" spans="1:11" ht="12" customHeight="1" x14ac:dyDescent="0.25">
      <c r="A138" s="1304" t="s">
        <v>175</v>
      </c>
      <c r="B138" s="1176" t="s">
        <v>453</v>
      </c>
      <c r="C138" s="698">
        <f>'RM_5.1.sz.mell'!C138</f>
        <v>0</v>
      </c>
      <c r="D138" s="698">
        <f>'RM_5.1.sz.mell'!D138</f>
        <v>0</v>
      </c>
      <c r="E138" s="698">
        <f>'RM_5.1.sz.mell'!E138</f>
        <v>0</v>
      </c>
      <c r="F138" s="698">
        <f>'RM_5.1.sz.mell'!F138</f>
        <v>0</v>
      </c>
      <c r="G138" s="698">
        <f>'RM_5.1.sz.mell'!G138</f>
        <v>0</v>
      </c>
      <c r="H138" s="698">
        <f>'RM_5.1.sz.mell'!H138</f>
        <v>0</v>
      </c>
      <c r="I138" s="698">
        <f>'RM_5.1.sz.mell'!I138</f>
        <v>0</v>
      </c>
      <c r="J138" s="698">
        <f>'RM_5.1.sz.mell'!J138</f>
        <v>0</v>
      </c>
      <c r="K138" s="766">
        <f>'RM_5.1.sz.mell'!K138</f>
        <v>0</v>
      </c>
    </row>
    <row r="139" spans="1:11" s="1319" customFormat="1" ht="12" customHeight="1" thickBot="1" x14ac:dyDescent="0.3">
      <c r="A139" s="1321" t="s">
        <v>176</v>
      </c>
      <c r="B139" s="1173" t="s">
        <v>454</v>
      </c>
      <c r="C139" s="698">
        <f>'RM_5.1.sz.mell'!C139</f>
        <v>0</v>
      </c>
      <c r="D139" s="698">
        <f>'RM_5.1.sz.mell'!D139</f>
        <v>0</v>
      </c>
      <c r="E139" s="698">
        <f>'RM_5.1.sz.mell'!E139</f>
        <v>0</v>
      </c>
      <c r="F139" s="698">
        <f>'RM_5.1.sz.mell'!F139</f>
        <v>0</v>
      </c>
      <c r="G139" s="698">
        <f>'RM_5.1.sz.mell'!G139</f>
        <v>0</v>
      </c>
      <c r="H139" s="698">
        <f>'RM_5.1.sz.mell'!H139</f>
        <v>0</v>
      </c>
      <c r="I139" s="698">
        <f>'RM_5.1.sz.mell'!I139</f>
        <v>0</v>
      </c>
      <c r="J139" s="698">
        <f>'RM_5.1.sz.mell'!J139</f>
        <v>0</v>
      </c>
      <c r="K139" s="766">
        <f>'RM_5.1.sz.mell'!K139</f>
        <v>0</v>
      </c>
    </row>
    <row r="140" spans="1:11" ht="12" customHeight="1" thickBot="1" x14ac:dyDescent="0.3">
      <c r="A140" s="1220" t="s">
        <v>23</v>
      </c>
      <c r="B140" s="1178" t="s">
        <v>540</v>
      </c>
      <c r="C140" s="402">
        <f>'RM_5.1.sz.mell'!C140</f>
        <v>47521364</v>
      </c>
      <c r="D140" s="402">
        <f>'RM_5.1.sz.mell'!D140</f>
        <v>3846171</v>
      </c>
      <c r="E140" s="402">
        <f>'RM_5.1.sz.mell'!E140</f>
        <v>0</v>
      </c>
      <c r="F140" s="402">
        <f>'RM_5.1.sz.mell'!F140</f>
        <v>0</v>
      </c>
      <c r="G140" s="402">
        <f>'RM_5.1.sz.mell'!G140</f>
        <v>0</v>
      </c>
      <c r="H140" s="402">
        <f>'RM_5.1.sz.mell'!H140</f>
        <v>0</v>
      </c>
      <c r="I140" s="402">
        <f>'RM_5.1.sz.mell'!I140</f>
        <v>0</v>
      </c>
      <c r="J140" s="402">
        <f>'RM_5.1.sz.mell'!J140</f>
        <v>3846171</v>
      </c>
      <c r="K140" s="302">
        <f>'RM_5.1.sz.mell'!K140</f>
        <v>51367535</v>
      </c>
    </row>
    <row r="141" spans="1:11" x14ac:dyDescent="0.25">
      <c r="A141" s="1304" t="s">
        <v>93</v>
      </c>
      <c r="B141" s="1176" t="s">
        <v>370</v>
      </c>
      <c r="C141" s="698">
        <f>'RM_5.1.sz.mell'!C141</f>
        <v>0</v>
      </c>
      <c r="D141" s="698">
        <f>'RM_5.1.sz.mell'!D141</f>
        <v>0</v>
      </c>
      <c r="E141" s="698">
        <f>'RM_5.1.sz.mell'!E141</f>
        <v>0</v>
      </c>
      <c r="F141" s="698">
        <f>'RM_5.1.sz.mell'!F141</f>
        <v>0</v>
      </c>
      <c r="G141" s="698">
        <f>'RM_5.1.sz.mell'!G141</f>
        <v>0</v>
      </c>
      <c r="H141" s="698">
        <f>'RM_5.1.sz.mell'!H141</f>
        <v>0</v>
      </c>
      <c r="I141" s="698">
        <f>'RM_5.1.sz.mell'!I141</f>
        <v>0</v>
      </c>
      <c r="J141" s="698">
        <f>'RM_5.1.sz.mell'!J141</f>
        <v>0</v>
      </c>
      <c r="K141" s="766">
        <f>'RM_5.1.sz.mell'!K141</f>
        <v>0</v>
      </c>
    </row>
    <row r="142" spans="1:11" ht="12" customHeight="1" x14ac:dyDescent="0.25">
      <c r="A142" s="1304" t="s">
        <v>94</v>
      </c>
      <c r="B142" s="1176" t="s">
        <v>371</v>
      </c>
      <c r="C142" s="698">
        <f>'RM_5.1.sz.mell'!C142</f>
        <v>0</v>
      </c>
      <c r="D142" s="698">
        <f>'RM_5.1.sz.mell'!D142</f>
        <v>1881073</v>
      </c>
      <c r="E142" s="698">
        <f>'RM_5.1.sz.mell'!E142</f>
        <v>0</v>
      </c>
      <c r="F142" s="698">
        <f>'RM_5.1.sz.mell'!F142</f>
        <v>0</v>
      </c>
      <c r="G142" s="698">
        <f>'RM_5.1.sz.mell'!G142</f>
        <v>0</v>
      </c>
      <c r="H142" s="698">
        <f>'RM_5.1.sz.mell'!H142</f>
        <v>0</v>
      </c>
      <c r="I142" s="698">
        <f>'RM_5.1.sz.mell'!I142</f>
        <v>0</v>
      </c>
      <c r="J142" s="698">
        <f>'RM_5.1.sz.mell'!J142</f>
        <v>1881073</v>
      </c>
      <c r="K142" s="766">
        <f>'RM_5.1.sz.mell'!K142</f>
        <v>1881073</v>
      </c>
    </row>
    <row r="143" spans="1:11" ht="12" customHeight="1" x14ac:dyDescent="0.25">
      <c r="A143" s="1304" t="s">
        <v>287</v>
      </c>
      <c r="B143" s="1176" t="s">
        <v>539</v>
      </c>
      <c r="C143" s="698">
        <f>'RM_5.1.sz.mell'!C143</f>
        <v>47521364</v>
      </c>
      <c r="D143" s="698">
        <f>'RM_5.1.sz.mell'!D143</f>
        <v>1965098</v>
      </c>
      <c r="E143" s="698">
        <f>'RM_5.1.sz.mell'!E143</f>
        <v>0</v>
      </c>
      <c r="F143" s="698">
        <f>'RM_5.1.sz.mell'!F143</f>
        <v>0</v>
      </c>
      <c r="G143" s="698">
        <f>'RM_5.1.sz.mell'!G143</f>
        <v>0</v>
      </c>
      <c r="H143" s="698">
        <f>'RM_5.1.sz.mell'!H143</f>
        <v>0</v>
      </c>
      <c r="I143" s="698">
        <f>'RM_5.1.sz.mell'!I143</f>
        <v>0</v>
      </c>
      <c r="J143" s="698">
        <f>'RM_5.1.sz.mell'!J143</f>
        <v>1965098</v>
      </c>
      <c r="K143" s="766">
        <f>'RM_5.1.sz.mell'!K143</f>
        <v>49486462</v>
      </c>
    </row>
    <row r="144" spans="1:11" s="1319" customFormat="1" ht="12" customHeight="1" x14ac:dyDescent="0.25">
      <c r="A144" s="1304" t="s">
        <v>288</v>
      </c>
      <c r="B144" s="1176" t="s">
        <v>463</v>
      </c>
      <c r="C144" s="698">
        <f>'RM_5.1.sz.mell'!C144</f>
        <v>0</v>
      </c>
      <c r="D144" s="698">
        <f>'RM_5.1.sz.mell'!D144</f>
        <v>0</v>
      </c>
      <c r="E144" s="698">
        <f>'RM_5.1.sz.mell'!E144</f>
        <v>0</v>
      </c>
      <c r="F144" s="698">
        <f>'RM_5.1.sz.mell'!F144</f>
        <v>0</v>
      </c>
      <c r="G144" s="698">
        <f>'RM_5.1.sz.mell'!G144</f>
        <v>0</v>
      </c>
      <c r="H144" s="698">
        <f>'RM_5.1.sz.mell'!H144</f>
        <v>0</v>
      </c>
      <c r="I144" s="698">
        <f>'RM_5.1.sz.mell'!I144</f>
        <v>0</v>
      </c>
      <c r="J144" s="698">
        <f>'RM_5.1.sz.mell'!J144</f>
        <v>0</v>
      </c>
      <c r="K144" s="766">
        <f>'RM_5.1.sz.mell'!K144</f>
        <v>0</v>
      </c>
    </row>
    <row r="145" spans="1:11" s="1319" customFormat="1" ht="12" customHeight="1" thickBot="1" x14ac:dyDescent="0.3">
      <c r="A145" s="1321" t="s">
        <v>289</v>
      </c>
      <c r="B145" s="1173" t="s">
        <v>389</v>
      </c>
      <c r="C145" s="698">
        <f>'RM_5.1.sz.mell'!C145</f>
        <v>0</v>
      </c>
      <c r="D145" s="698">
        <f>'RM_5.1.sz.mell'!D145</f>
        <v>0</v>
      </c>
      <c r="E145" s="698">
        <f>'RM_5.1.sz.mell'!E145</f>
        <v>0</v>
      </c>
      <c r="F145" s="698">
        <f>'RM_5.1.sz.mell'!F145</f>
        <v>0</v>
      </c>
      <c r="G145" s="698">
        <f>'RM_5.1.sz.mell'!G145</f>
        <v>0</v>
      </c>
      <c r="H145" s="698">
        <f>'RM_5.1.sz.mell'!H145</f>
        <v>0</v>
      </c>
      <c r="I145" s="698">
        <f>'RM_5.1.sz.mell'!I145</f>
        <v>0</v>
      </c>
      <c r="J145" s="698">
        <f>'RM_5.1.sz.mell'!J145</f>
        <v>0</v>
      </c>
      <c r="K145" s="766">
        <f>'RM_5.1.sz.mell'!K145</f>
        <v>0</v>
      </c>
    </row>
    <row r="146" spans="1:11" s="1319" customFormat="1" ht="12" customHeight="1" thickBot="1" x14ac:dyDescent="0.3">
      <c r="A146" s="1220" t="s">
        <v>24</v>
      </c>
      <c r="B146" s="1178" t="s">
        <v>464</v>
      </c>
      <c r="C146" s="497">
        <f>'RM_5.1.sz.mell'!C146</f>
        <v>0</v>
      </c>
      <c r="D146" s="497">
        <f>'RM_5.1.sz.mell'!D146</f>
        <v>0</v>
      </c>
      <c r="E146" s="497">
        <f>'RM_5.1.sz.mell'!E146</f>
        <v>0</v>
      </c>
      <c r="F146" s="497">
        <f>'RM_5.1.sz.mell'!F146</f>
        <v>0</v>
      </c>
      <c r="G146" s="497">
        <f>'RM_5.1.sz.mell'!G146</f>
        <v>0</v>
      </c>
      <c r="H146" s="497">
        <f>'RM_5.1.sz.mell'!H146</f>
        <v>0</v>
      </c>
      <c r="I146" s="497">
        <f>'RM_5.1.sz.mell'!I146</f>
        <v>0</v>
      </c>
      <c r="J146" s="497">
        <f>'RM_5.1.sz.mell'!J146</f>
        <v>0</v>
      </c>
      <c r="K146" s="305">
        <f>'RM_5.1.sz.mell'!K146</f>
        <v>0</v>
      </c>
    </row>
    <row r="147" spans="1:11" s="1319" customFormat="1" ht="12" customHeight="1" x14ac:dyDescent="0.25">
      <c r="A147" s="1304" t="s">
        <v>95</v>
      </c>
      <c r="B147" s="1176" t="s">
        <v>459</v>
      </c>
      <c r="C147" s="698">
        <f>'RM_5.1.sz.mell'!C147</f>
        <v>0</v>
      </c>
      <c r="D147" s="698">
        <f>'RM_5.1.sz.mell'!D147</f>
        <v>0</v>
      </c>
      <c r="E147" s="698">
        <f>'RM_5.1.sz.mell'!E147</f>
        <v>0</v>
      </c>
      <c r="F147" s="698">
        <f>'RM_5.1.sz.mell'!F147</f>
        <v>0</v>
      </c>
      <c r="G147" s="698">
        <f>'RM_5.1.sz.mell'!G147</f>
        <v>0</v>
      </c>
      <c r="H147" s="698">
        <f>'RM_5.1.sz.mell'!H147</f>
        <v>0</v>
      </c>
      <c r="I147" s="698">
        <f>'RM_5.1.sz.mell'!I147</f>
        <v>0</v>
      </c>
      <c r="J147" s="698">
        <f>'RM_5.1.sz.mell'!J147</f>
        <v>0</v>
      </c>
      <c r="K147" s="766">
        <f>'RM_5.1.sz.mell'!K147</f>
        <v>0</v>
      </c>
    </row>
    <row r="148" spans="1:11" s="1319" customFormat="1" ht="12" customHeight="1" x14ac:dyDescent="0.25">
      <c r="A148" s="1304" t="s">
        <v>96</v>
      </c>
      <c r="B148" s="1176" t="s">
        <v>466</v>
      </c>
      <c r="C148" s="698">
        <f>'RM_5.1.sz.mell'!C148</f>
        <v>0</v>
      </c>
      <c r="D148" s="698">
        <f>'RM_5.1.sz.mell'!D148</f>
        <v>0</v>
      </c>
      <c r="E148" s="698">
        <f>'RM_5.1.sz.mell'!E148</f>
        <v>0</v>
      </c>
      <c r="F148" s="698">
        <f>'RM_5.1.sz.mell'!F148</f>
        <v>0</v>
      </c>
      <c r="G148" s="698">
        <f>'RM_5.1.sz.mell'!G148</f>
        <v>0</v>
      </c>
      <c r="H148" s="698">
        <f>'RM_5.1.sz.mell'!H148</f>
        <v>0</v>
      </c>
      <c r="I148" s="698">
        <f>'RM_5.1.sz.mell'!I148</f>
        <v>0</v>
      </c>
      <c r="J148" s="698">
        <f>'RM_5.1.sz.mell'!J148</f>
        <v>0</v>
      </c>
      <c r="K148" s="766">
        <f>'RM_5.1.sz.mell'!K148</f>
        <v>0</v>
      </c>
    </row>
    <row r="149" spans="1:11" s="1319" customFormat="1" ht="12" customHeight="1" x14ac:dyDescent="0.25">
      <c r="A149" s="1304" t="s">
        <v>299</v>
      </c>
      <c r="B149" s="1176" t="s">
        <v>461</v>
      </c>
      <c r="C149" s="698">
        <f>'RM_5.1.sz.mell'!C149</f>
        <v>0</v>
      </c>
      <c r="D149" s="698">
        <f>'RM_5.1.sz.mell'!D149</f>
        <v>0</v>
      </c>
      <c r="E149" s="698">
        <f>'RM_5.1.sz.mell'!E149</f>
        <v>0</v>
      </c>
      <c r="F149" s="698">
        <f>'RM_5.1.sz.mell'!F149</f>
        <v>0</v>
      </c>
      <c r="G149" s="698">
        <f>'RM_5.1.sz.mell'!G149</f>
        <v>0</v>
      </c>
      <c r="H149" s="698">
        <f>'RM_5.1.sz.mell'!H149</f>
        <v>0</v>
      </c>
      <c r="I149" s="698">
        <f>'RM_5.1.sz.mell'!I149</f>
        <v>0</v>
      </c>
      <c r="J149" s="698">
        <f>'RM_5.1.sz.mell'!J149</f>
        <v>0</v>
      </c>
      <c r="K149" s="766">
        <f>'RM_5.1.sz.mell'!K149</f>
        <v>0</v>
      </c>
    </row>
    <row r="150" spans="1:11" s="1319" customFormat="1" ht="12" customHeight="1" x14ac:dyDescent="0.25">
      <c r="A150" s="1304" t="s">
        <v>300</v>
      </c>
      <c r="B150" s="1176" t="s">
        <v>517</v>
      </c>
      <c r="C150" s="698">
        <f>'RM_5.1.sz.mell'!C150</f>
        <v>0</v>
      </c>
      <c r="D150" s="698">
        <f>'RM_5.1.sz.mell'!D150</f>
        <v>0</v>
      </c>
      <c r="E150" s="698">
        <f>'RM_5.1.sz.mell'!E150</f>
        <v>0</v>
      </c>
      <c r="F150" s="698">
        <f>'RM_5.1.sz.mell'!F150</f>
        <v>0</v>
      </c>
      <c r="G150" s="698">
        <f>'RM_5.1.sz.mell'!G150</f>
        <v>0</v>
      </c>
      <c r="H150" s="698">
        <f>'RM_5.1.sz.mell'!H150</f>
        <v>0</v>
      </c>
      <c r="I150" s="698">
        <f>'RM_5.1.sz.mell'!I150</f>
        <v>0</v>
      </c>
      <c r="J150" s="698">
        <f>'RM_5.1.sz.mell'!J150</f>
        <v>0</v>
      </c>
      <c r="K150" s="766">
        <f>'RM_5.1.sz.mell'!K150</f>
        <v>0</v>
      </c>
    </row>
    <row r="151" spans="1:11" ht="12.75" customHeight="1" thickBot="1" x14ac:dyDescent="0.3">
      <c r="A151" s="1321" t="s">
        <v>465</v>
      </c>
      <c r="B151" s="1173" t="s">
        <v>468</v>
      </c>
      <c r="C151" s="700">
        <f>'RM_5.1.sz.mell'!C151</f>
        <v>0</v>
      </c>
      <c r="D151" s="700">
        <f>'RM_5.1.sz.mell'!D151</f>
        <v>0</v>
      </c>
      <c r="E151" s="700">
        <f>'RM_5.1.sz.mell'!E151</f>
        <v>0</v>
      </c>
      <c r="F151" s="700">
        <f>'RM_5.1.sz.mell'!F151</f>
        <v>0</v>
      </c>
      <c r="G151" s="700">
        <f>'RM_5.1.sz.mell'!G151</f>
        <v>0</v>
      </c>
      <c r="H151" s="700">
        <f>'RM_5.1.sz.mell'!H151</f>
        <v>0</v>
      </c>
      <c r="I151" s="700">
        <f>'RM_5.1.sz.mell'!I151</f>
        <v>0</v>
      </c>
      <c r="J151" s="700">
        <f>'RM_5.1.sz.mell'!J151</f>
        <v>0</v>
      </c>
      <c r="K151" s="767">
        <f>'RM_5.1.sz.mell'!K151</f>
        <v>0</v>
      </c>
    </row>
    <row r="152" spans="1:11" ht="12.75" customHeight="1" thickBot="1" x14ac:dyDescent="0.3">
      <c r="A152" s="1323" t="s">
        <v>25</v>
      </c>
      <c r="B152" s="1178" t="s">
        <v>469</v>
      </c>
      <c r="C152" s="497">
        <f>'RM_5.1.sz.mell'!C152</f>
        <v>0</v>
      </c>
      <c r="D152" s="497">
        <f>'RM_5.1.sz.mell'!D152</f>
        <v>0</v>
      </c>
      <c r="E152" s="497">
        <f>'RM_5.1.sz.mell'!E152</f>
        <v>0</v>
      </c>
      <c r="F152" s="497">
        <f>'RM_5.1.sz.mell'!F152</f>
        <v>0</v>
      </c>
      <c r="G152" s="497">
        <f>'RM_5.1.sz.mell'!G152</f>
        <v>0</v>
      </c>
      <c r="H152" s="497">
        <f>'RM_5.1.sz.mell'!H152</f>
        <v>0</v>
      </c>
      <c r="I152" s="497">
        <f>'RM_5.1.sz.mell'!I152</f>
        <v>0</v>
      </c>
      <c r="J152" s="497">
        <f>'RM_5.1.sz.mell'!J152</f>
        <v>0</v>
      </c>
      <c r="K152" s="305">
        <f>'RM_5.1.sz.mell'!K152</f>
        <v>0</v>
      </c>
    </row>
    <row r="153" spans="1:11" ht="12.75" customHeight="1" thickBot="1" x14ac:dyDescent="0.3">
      <c r="A153" s="1323" t="s">
        <v>26</v>
      </c>
      <c r="B153" s="1178" t="s">
        <v>470</v>
      </c>
      <c r="C153" s="497">
        <f>'RM_5.1.sz.mell'!C153</f>
        <v>0</v>
      </c>
      <c r="D153" s="497">
        <f>'RM_5.1.sz.mell'!D153</f>
        <v>0</v>
      </c>
      <c r="E153" s="497">
        <f>'RM_5.1.sz.mell'!E153</f>
        <v>0</v>
      </c>
      <c r="F153" s="497">
        <f>'RM_5.1.sz.mell'!F153</f>
        <v>0</v>
      </c>
      <c r="G153" s="497">
        <f>'RM_5.1.sz.mell'!G153</f>
        <v>0</v>
      </c>
      <c r="H153" s="497">
        <f>'RM_5.1.sz.mell'!H153</f>
        <v>0</v>
      </c>
      <c r="I153" s="497">
        <f>'RM_5.1.sz.mell'!I153</f>
        <v>0</v>
      </c>
      <c r="J153" s="497">
        <f>'RM_5.1.sz.mell'!J153</f>
        <v>0</v>
      </c>
      <c r="K153" s="305">
        <f>'RM_5.1.sz.mell'!K153</f>
        <v>0</v>
      </c>
    </row>
    <row r="154" spans="1:11" ht="12" customHeight="1" thickBot="1" x14ac:dyDescent="0.3">
      <c r="A154" s="1220" t="s">
        <v>27</v>
      </c>
      <c r="B154" s="1178" t="s">
        <v>472</v>
      </c>
      <c r="C154" s="499">
        <f>'RM_5.1.sz.mell'!C154</f>
        <v>48159364</v>
      </c>
      <c r="D154" s="499">
        <f>'RM_5.1.sz.mell'!D154</f>
        <v>29047684</v>
      </c>
      <c r="E154" s="499">
        <f>'RM_5.1.sz.mell'!E154</f>
        <v>0</v>
      </c>
      <c r="F154" s="499">
        <f>'RM_5.1.sz.mell'!F154</f>
        <v>0</v>
      </c>
      <c r="G154" s="499">
        <f>'RM_5.1.sz.mell'!G154</f>
        <v>0</v>
      </c>
      <c r="H154" s="499">
        <f>'RM_5.1.sz.mell'!H154</f>
        <v>0</v>
      </c>
      <c r="I154" s="499">
        <f>'RM_5.1.sz.mell'!I154</f>
        <v>0</v>
      </c>
      <c r="J154" s="499">
        <f>'RM_5.1.sz.mell'!J154</f>
        <v>29047684</v>
      </c>
      <c r="K154" s="423">
        <f>'RM_5.1.sz.mell'!K154</f>
        <v>77207048</v>
      </c>
    </row>
    <row r="155" spans="1:11" ht="15.15" customHeight="1" thickBot="1" x14ac:dyDescent="0.3">
      <c r="A155" s="1324" t="s">
        <v>28</v>
      </c>
      <c r="B155" s="1233" t="s">
        <v>471</v>
      </c>
      <c r="C155" s="499">
        <f>'RM_5.1.sz.mell'!C155</f>
        <v>255762142</v>
      </c>
      <c r="D155" s="499">
        <f>'RM_5.1.sz.mell'!D155</f>
        <v>103807783</v>
      </c>
      <c r="E155" s="499">
        <f>'RM_5.1.sz.mell'!E155</f>
        <v>0</v>
      </c>
      <c r="F155" s="499">
        <f>'RM_5.1.sz.mell'!F155</f>
        <v>0</v>
      </c>
      <c r="G155" s="499">
        <f>'RM_5.1.sz.mell'!G155</f>
        <v>0</v>
      </c>
      <c r="H155" s="499">
        <f>'RM_5.1.sz.mell'!H155</f>
        <v>0</v>
      </c>
      <c r="I155" s="499">
        <f>'RM_5.1.sz.mell'!I155</f>
        <v>0</v>
      </c>
      <c r="J155" s="499">
        <f>'RM_5.1.sz.mell'!J155</f>
        <v>103807783</v>
      </c>
      <c r="K155" s="423">
        <f>'RM_5.1.sz.mell'!K155</f>
        <v>359569925</v>
      </c>
    </row>
    <row r="156" spans="1:11" s="1331" customFormat="1" ht="13.8" thickBot="1" x14ac:dyDescent="0.3">
      <c r="A156" s="1330"/>
      <c r="B156" s="624"/>
      <c r="C156" s="616">
        <f>'RM_5.1.sz.mell'!C156</f>
        <v>0</v>
      </c>
      <c r="D156" s="616">
        <f>'RM_5.1.sz.mell'!D156</f>
        <v>0</v>
      </c>
      <c r="E156" s="616">
        <f>'RM_5.1.sz.mell'!E156</f>
        <v>0</v>
      </c>
      <c r="F156" s="616">
        <f>'RM_5.1.sz.mell'!F156</f>
        <v>0</v>
      </c>
      <c r="G156" s="616">
        <f>'RM_5.1.sz.mell'!G156</f>
        <v>0</v>
      </c>
      <c r="H156" s="616">
        <f>'RM_5.1.sz.mell'!H156</f>
        <v>0</v>
      </c>
      <c r="I156" s="782">
        <f>'RM_5.1.sz.mell'!I156</f>
        <v>0</v>
      </c>
      <c r="J156" s="782">
        <f>'RM_5.1.sz.mell'!J156</f>
        <v>0</v>
      </c>
      <c r="K156" s="782">
        <f>'RM_5.1.sz.mell'!K156</f>
        <v>0</v>
      </c>
    </row>
    <row r="157" spans="1:11" ht="15.15" customHeight="1" thickBot="1" x14ac:dyDescent="0.3">
      <c r="A157" s="1187" t="s">
        <v>518</v>
      </c>
      <c r="B157" s="1188"/>
      <c r="C157" s="1413">
        <f>'RM_5.1.sz.mell'!C157</f>
        <v>8</v>
      </c>
      <c r="D157" s="1395">
        <f>'RM_5.1.sz.mell'!D157</f>
        <v>0</v>
      </c>
      <c r="E157" s="1395">
        <f>'RM_5.1.sz.mell'!E157</f>
        <v>0</v>
      </c>
      <c r="F157" s="1395">
        <f>'RM_5.1.sz.mell'!F157</f>
        <v>0</v>
      </c>
      <c r="G157" s="1395">
        <f>'RM_5.1.sz.mell'!G157</f>
        <v>0</v>
      </c>
      <c r="H157" s="1395">
        <f>'RM_5.1.sz.mell'!H157</f>
        <v>0</v>
      </c>
      <c r="I157" s="1413">
        <f>'RM_5.1.sz.mell'!I157</f>
        <v>0</v>
      </c>
      <c r="J157" s="783">
        <f>'RM_5.1.sz.mell'!J157</f>
        <v>0</v>
      </c>
      <c r="K157" s="305">
        <f>'RM_5.1.sz.mell'!K157</f>
        <v>8</v>
      </c>
    </row>
    <row r="158" spans="1:11" ht="14.4" customHeight="1" thickBot="1" x14ac:dyDescent="0.3">
      <c r="A158" s="1187" t="s">
        <v>205</v>
      </c>
      <c r="B158" s="1188"/>
      <c r="C158" s="1413">
        <f>'RM_5.1.sz.mell'!C158</f>
        <v>8</v>
      </c>
      <c r="D158" s="1395">
        <f>'RM_5.1.sz.mell'!D158</f>
        <v>0</v>
      </c>
      <c r="E158" s="1395">
        <f>'RM_5.1.sz.mell'!E158</f>
        <v>0</v>
      </c>
      <c r="F158" s="1395">
        <f>'RM_5.1.sz.mell'!F158</f>
        <v>0</v>
      </c>
      <c r="G158" s="1395">
        <f>'RM_5.1.sz.mell'!G158</f>
        <v>0</v>
      </c>
      <c r="H158" s="1395">
        <f>'RM_5.1.sz.mell'!H158</f>
        <v>0</v>
      </c>
      <c r="I158" s="1413">
        <f>'RM_5.1.sz.mell'!I158</f>
        <v>0</v>
      </c>
      <c r="J158" s="783">
        <f>'RM_5.1.sz.mell'!J158</f>
        <v>0</v>
      </c>
      <c r="K158" s="305">
        <f>'RM_5.1.sz.mell'!K158</f>
        <v>8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sheetPr>
    <tabColor theme="7"/>
  </sheetPr>
  <dimension ref="A1:K158"/>
  <sheetViews>
    <sheetView view="pageBreakPreview" topLeftCell="B73" zoomScaleNormal="100" zoomScaleSheetLayoutView="100" workbookViewId="0">
      <selection activeCell="B12" sqref="B12"/>
    </sheetView>
  </sheetViews>
  <sheetFormatPr defaultColWidth="9.33203125" defaultRowHeight="13.2" x14ac:dyDescent="0.25"/>
  <cols>
    <col min="1" max="1" width="12.44140625" style="1325" customWidth="1"/>
    <col min="2" max="2" width="62" style="1326" customWidth="1"/>
    <col min="3" max="3" width="15.77734375" style="1327" customWidth="1"/>
    <col min="4" max="7" width="14.77734375" style="1327" customWidth="1"/>
    <col min="8" max="9" width="14.77734375" style="41" customWidth="1"/>
    <col min="10" max="11" width="15.77734375" style="41" customWidth="1"/>
    <col min="12" max="16384" width="9.33203125" style="41"/>
  </cols>
  <sheetData>
    <row r="1" spans="1:11" s="764" customFormat="1" ht="16.5" customHeight="1" thickBot="1" x14ac:dyDescent="0.3">
      <c r="A1" s="763"/>
      <c r="B1" s="1672" t="str">
        <f>CONCATENATE("5.1.1. melléklet ",E_ALAPADATOK!A7," ",E_ALAPADATOK!B7," ",E_ALAPADATOK!C7," ",E_ALAPADATOK!D7," ",E_ALAPADATOK!E7," ",E_ALAPADATOK!F7," ",E_ALAPADATOK!G7," ",E_ALAPADATOK!H7)</f>
        <v>5.1.1. melléklet a Hercegkút Község Önkormányzat Polgármesterének 5 / 2019 ( VI.17. ) önkormányzati rendelete</v>
      </c>
      <c r="C1" s="1673"/>
      <c r="D1" s="1673"/>
      <c r="E1" s="1673"/>
      <c r="F1" s="1673"/>
      <c r="G1" s="1673"/>
      <c r="H1" s="1673"/>
      <c r="I1" s="1673"/>
      <c r="J1" s="1673"/>
      <c r="K1" s="1673"/>
    </row>
    <row r="2" spans="1:11" s="1292" customFormat="1" ht="21.15" customHeight="1" thickBot="1" x14ac:dyDescent="0.3">
      <c r="A2" s="1290" t="s">
        <v>60</v>
      </c>
      <c r="B2" s="1674" t="str">
        <f>CONCATENATE(E_ALAPADATOK!A3)</f>
        <v>Hercegkút Község Önkormányzata</v>
      </c>
      <c r="C2" s="1675"/>
      <c r="D2" s="1675"/>
      <c r="E2" s="1675"/>
      <c r="F2" s="1675"/>
      <c r="G2" s="1675"/>
      <c r="H2" s="1675"/>
      <c r="I2" s="1676"/>
      <c r="J2" s="1677"/>
      <c r="K2" s="1332" t="s">
        <v>53</v>
      </c>
    </row>
    <row r="3" spans="1:11" s="1292" customFormat="1" ht="23.4" thickBot="1" x14ac:dyDescent="0.3">
      <c r="A3" s="1290" t="s">
        <v>202</v>
      </c>
      <c r="B3" s="1678" t="s">
        <v>771</v>
      </c>
      <c r="C3" s="1679"/>
      <c r="D3" s="1679"/>
      <c r="E3" s="1679"/>
      <c r="F3" s="1679"/>
      <c r="G3" s="1679"/>
      <c r="H3" s="1679"/>
      <c r="I3" s="1680"/>
      <c r="J3" s="1681"/>
      <c r="K3" s="1291" t="s">
        <v>58</v>
      </c>
    </row>
    <row r="4" spans="1:11" s="1297" customFormat="1" ht="15.9" customHeight="1" thickBot="1" x14ac:dyDescent="0.35">
      <c r="A4" s="1405"/>
      <c r="B4" s="1405"/>
      <c r="C4" s="1406"/>
      <c r="D4" s="1406"/>
      <c r="E4" s="1406"/>
      <c r="F4" s="1406"/>
      <c r="G4" s="1406"/>
      <c r="H4" s="1407"/>
      <c r="I4" s="1407"/>
      <c r="J4" s="1407"/>
      <c r="K4" s="1408" t="str">
        <f>CONCATENATE('E_2.2.sz.mell.'!I2)</f>
        <v>Forintban!</v>
      </c>
    </row>
    <row r="5" spans="1:11" ht="40.5" customHeight="1" thickBot="1" x14ac:dyDescent="0.3">
      <c r="A5" s="1353" t="s">
        <v>204</v>
      </c>
      <c r="B5" s="1354" t="s">
        <v>562</v>
      </c>
      <c r="C5" s="1409" t="str">
        <f>'RM_5.1.1.sz.mell'!C5</f>
        <v>Eredeti
előirányzat</v>
      </c>
      <c r="D5" s="1409" t="str">
        <f>'RM_5.1.1.sz.mell'!D5</f>
        <v>Módosítás</v>
      </c>
      <c r="E5" s="1409" t="str">
        <f>'RM_5.1.1.sz.mell'!E5</f>
        <v xml:space="preserve">… . sz. módosítás </v>
      </c>
      <c r="F5" s="1409" t="str">
        <f>'RM_5.1.1.sz.mell'!F5</f>
        <v xml:space="preserve">… . sz. módosítás </v>
      </c>
      <c r="G5" s="1409" t="str">
        <f>'RM_5.1.1.sz.mell'!G5</f>
        <v xml:space="preserve">… . sz. módosítás </v>
      </c>
      <c r="H5" s="1409" t="str">
        <f>'RM_5.1.1.sz.mell'!H5</f>
        <v xml:space="preserve">… . sz. módosítás </v>
      </c>
      <c r="I5" s="1409" t="str">
        <f>'RM_5.1.1.sz.mell'!I5</f>
        <v xml:space="preserve">… . sz. módosítás </v>
      </c>
      <c r="J5" s="1409" t="str">
        <f>'RM_5.1.1.sz.mell'!J5</f>
        <v>Módosítások összesen</v>
      </c>
      <c r="K5" s="1409" t="str">
        <f>'RM_5.1.1.sz.mell'!K5</f>
        <v>….számú módosítás utáni előirányzat</v>
      </c>
    </row>
    <row r="6" spans="1:11" s="1303" customFormat="1" ht="12.9" customHeight="1" thickBot="1" x14ac:dyDescent="0.3">
      <c r="A6" s="276" t="s">
        <v>492</v>
      </c>
      <c r="B6" s="925" t="s">
        <v>493</v>
      </c>
      <c r="C6" s="1357" t="s">
        <v>494</v>
      </c>
      <c r="D6" s="1357" t="s">
        <v>496</v>
      </c>
      <c r="E6" s="1358" t="s">
        <v>495</v>
      </c>
      <c r="F6" s="1358" t="s">
        <v>497</v>
      </c>
      <c r="G6" s="1358" t="s">
        <v>498</v>
      </c>
      <c r="H6" s="1358" t="s">
        <v>499</v>
      </c>
      <c r="I6" s="1358" t="s">
        <v>735</v>
      </c>
      <c r="J6" s="1358" t="s">
        <v>736</v>
      </c>
      <c r="K6" s="679" t="s">
        <v>737</v>
      </c>
    </row>
    <row r="7" spans="1:11" s="1303" customFormat="1" ht="15.9" customHeight="1" thickBot="1" x14ac:dyDescent="0.3">
      <c r="A7" s="1682" t="s">
        <v>55</v>
      </c>
      <c r="B7" s="1683"/>
      <c r="C7" s="1683"/>
      <c r="D7" s="1683"/>
      <c r="E7" s="1683"/>
      <c r="F7" s="1683"/>
      <c r="G7" s="1683"/>
      <c r="H7" s="1683"/>
      <c r="I7" s="1683"/>
      <c r="J7" s="1683"/>
      <c r="K7" s="1684"/>
    </row>
    <row r="8" spans="1:11" s="1303" customFormat="1" ht="12" customHeight="1" thickBot="1" x14ac:dyDescent="0.3">
      <c r="A8" s="1220" t="s">
        <v>18</v>
      </c>
      <c r="B8" s="1193" t="s">
        <v>251</v>
      </c>
      <c r="C8" s="395">
        <f>'RM_5.1.1.sz.mell'!C8</f>
        <v>57122434</v>
      </c>
      <c r="D8" s="706">
        <f>'RM_5.1.1.sz.mell'!D8</f>
        <v>3543319</v>
      </c>
      <c r="E8" s="706">
        <f>'RM_5.1.1.sz.mell'!E8</f>
        <v>0</v>
      </c>
      <c r="F8" s="706">
        <f>'RM_5.1.1.sz.mell'!F8</f>
        <v>0</v>
      </c>
      <c r="G8" s="706">
        <f>'RM_5.1.1.sz.mell'!G8</f>
        <v>0</v>
      </c>
      <c r="H8" s="706">
        <f>'RM_5.1.1.sz.mell'!H8</f>
        <v>0</v>
      </c>
      <c r="I8" s="395">
        <f>'RM_5.1.1.sz.mell'!I8</f>
        <v>0</v>
      </c>
      <c r="J8" s="395">
        <f>'RM_5.1.1.sz.mell'!J8</f>
        <v>3543319</v>
      </c>
      <c r="K8" s="296">
        <f>'RM_5.1.1.sz.mell'!K8</f>
        <v>60665753</v>
      </c>
    </row>
    <row r="9" spans="1:11" s="73" customFormat="1" ht="12" customHeight="1" x14ac:dyDescent="0.2">
      <c r="A9" s="1304" t="s">
        <v>97</v>
      </c>
      <c r="B9" s="1195" t="s">
        <v>252</v>
      </c>
      <c r="C9" s="680">
        <f>'RM_5.1.1.sz.mell'!C9</f>
        <v>9645910</v>
      </c>
      <c r="D9" s="1381">
        <f>'RM_5.1.1.sz.mell'!D9</f>
        <v>133771</v>
      </c>
      <c r="E9" s="1381">
        <f>'RM_5.1.1.sz.mell'!E9</f>
        <v>0</v>
      </c>
      <c r="F9" s="1381">
        <f>'RM_5.1.1.sz.mell'!F9</f>
        <v>0</v>
      </c>
      <c r="G9" s="1381">
        <f>'RM_5.1.1.sz.mell'!G9</f>
        <v>0</v>
      </c>
      <c r="H9" s="1381">
        <f>'RM_5.1.1.sz.mell'!H9</f>
        <v>0</v>
      </c>
      <c r="I9" s="680">
        <f>'RM_5.1.1.sz.mell'!I9</f>
        <v>0</v>
      </c>
      <c r="J9" s="680">
        <f>'RM_5.1.1.sz.mell'!J9</f>
        <v>133771</v>
      </c>
      <c r="K9" s="408">
        <f>'RM_5.1.1.sz.mell'!K9</f>
        <v>9779681</v>
      </c>
    </row>
    <row r="10" spans="1:11" s="1306" customFormat="1" ht="12" customHeight="1" x14ac:dyDescent="0.2">
      <c r="A10" s="1305" t="s">
        <v>98</v>
      </c>
      <c r="B10" s="1197" t="s">
        <v>253</v>
      </c>
      <c r="C10" s="680">
        <f>'RM_5.1.1.sz.mell'!C10</f>
        <v>30141200</v>
      </c>
      <c r="D10" s="1382">
        <f>'RM_5.1.1.sz.mell'!D10</f>
        <v>98566</v>
      </c>
      <c r="E10" s="1382">
        <f>'RM_5.1.1.sz.mell'!E10</f>
        <v>0</v>
      </c>
      <c r="F10" s="1382">
        <f>'RM_5.1.1.sz.mell'!F10</f>
        <v>0</v>
      </c>
      <c r="G10" s="1382">
        <f>'RM_5.1.1.sz.mell'!G10</f>
        <v>0</v>
      </c>
      <c r="H10" s="1382">
        <f>'RM_5.1.1.sz.mell'!H10</f>
        <v>0</v>
      </c>
      <c r="I10" s="698">
        <f>'RM_5.1.1.sz.mell'!I10</f>
        <v>0</v>
      </c>
      <c r="J10" s="680">
        <f>'RM_5.1.1.sz.mell'!J10</f>
        <v>98566</v>
      </c>
      <c r="K10" s="408">
        <f>'RM_5.1.1.sz.mell'!K10</f>
        <v>30239766</v>
      </c>
    </row>
    <row r="11" spans="1:11" s="1306" customFormat="1" ht="12" customHeight="1" x14ac:dyDescent="0.2">
      <c r="A11" s="1305" t="s">
        <v>99</v>
      </c>
      <c r="B11" s="1197" t="s">
        <v>254</v>
      </c>
      <c r="C11" s="680">
        <f>'RM_5.1.1.sz.mell'!C11</f>
        <v>15535324</v>
      </c>
      <c r="D11" s="1382">
        <f>'RM_5.1.1.sz.mell'!D11</f>
        <v>1674918</v>
      </c>
      <c r="E11" s="1382">
        <f>'RM_5.1.1.sz.mell'!E11</f>
        <v>0</v>
      </c>
      <c r="F11" s="1382">
        <f>'RM_5.1.1.sz.mell'!F11</f>
        <v>0</v>
      </c>
      <c r="G11" s="1382">
        <f>'RM_5.1.1.sz.mell'!G11</f>
        <v>0</v>
      </c>
      <c r="H11" s="1382">
        <f>'RM_5.1.1.sz.mell'!H11</f>
        <v>0</v>
      </c>
      <c r="I11" s="698">
        <f>'RM_5.1.1.sz.mell'!I11</f>
        <v>0</v>
      </c>
      <c r="J11" s="680">
        <f>'RM_5.1.1.sz.mell'!J11</f>
        <v>1674918</v>
      </c>
      <c r="K11" s="408">
        <f>'RM_5.1.1.sz.mell'!K11</f>
        <v>17210242</v>
      </c>
    </row>
    <row r="12" spans="1:11" s="1306" customFormat="1" ht="12" customHeight="1" x14ac:dyDescent="0.2">
      <c r="A12" s="1305" t="s">
        <v>100</v>
      </c>
      <c r="B12" s="1197" t="s">
        <v>255</v>
      </c>
      <c r="C12" s="680">
        <f>'RM_5.1.1.sz.mell'!C12</f>
        <v>1800000</v>
      </c>
      <c r="D12" s="1382">
        <f>'RM_5.1.1.sz.mell'!D12</f>
        <v>244924</v>
      </c>
      <c r="E12" s="1382">
        <f>'RM_5.1.1.sz.mell'!E12</f>
        <v>0</v>
      </c>
      <c r="F12" s="1382">
        <f>'RM_5.1.1.sz.mell'!F12</f>
        <v>0</v>
      </c>
      <c r="G12" s="1382">
        <f>'RM_5.1.1.sz.mell'!G12</f>
        <v>0</v>
      </c>
      <c r="H12" s="1382">
        <f>'RM_5.1.1.sz.mell'!H12</f>
        <v>0</v>
      </c>
      <c r="I12" s="698">
        <f>'RM_5.1.1.sz.mell'!I12</f>
        <v>0</v>
      </c>
      <c r="J12" s="680">
        <f>'RM_5.1.1.sz.mell'!J12</f>
        <v>244924</v>
      </c>
      <c r="K12" s="408">
        <f>'RM_5.1.1.sz.mell'!K12</f>
        <v>2044924</v>
      </c>
    </row>
    <row r="13" spans="1:11" s="1306" customFormat="1" ht="12" customHeight="1" x14ac:dyDescent="0.2">
      <c r="A13" s="1305" t="s">
        <v>147</v>
      </c>
      <c r="B13" s="1197" t="s">
        <v>505</v>
      </c>
      <c r="C13" s="680">
        <f>'RM_5.1.1.sz.mell'!C13</f>
        <v>0</v>
      </c>
      <c r="D13" s="1382">
        <f>'RM_5.1.1.sz.mell'!D13</f>
        <v>1391140</v>
      </c>
      <c r="E13" s="1382">
        <f>'RM_5.1.1.sz.mell'!E13</f>
        <v>0</v>
      </c>
      <c r="F13" s="1382">
        <f>'RM_5.1.1.sz.mell'!F13</f>
        <v>0</v>
      </c>
      <c r="G13" s="1382">
        <f>'RM_5.1.1.sz.mell'!G13</f>
        <v>0</v>
      </c>
      <c r="H13" s="1382">
        <f>'RM_5.1.1.sz.mell'!H13</f>
        <v>0</v>
      </c>
      <c r="I13" s="698">
        <f>'RM_5.1.1.sz.mell'!I13</f>
        <v>0</v>
      </c>
      <c r="J13" s="680">
        <f>'RM_5.1.1.sz.mell'!J13</f>
        <v>1391140</v>
      </c>
      <c r="K13" s="408">
        <f>'RM_5.1.1.sz.mell'!K13</f>
        <v>1391140</v>
      </c>
    </row>
    <row r="14" spans="1:11" s="73" customFormat="1" ht="12" customHeight="1" thickBot="1" x14ac:dyDescent="0.25">
      <c r="A14" s="1307" t="s">
        <v>101</v>
      </c>
      <c r="B14" s="1202" t="s">
        <v>432</v>
      </c>
      <c r="C14" s="680">
        <f>'RM_5.1.1.sz.mell'!C14</f>
        <v>0</v>
      </c>
      <c r="D14" s="1382">
        <f>'RM_5.1.1.sz.mell'!D14</f>
        <v>0</v>
      </c>
      <c r="E14" s="1382">
        <f>'RM_5.1.1.sz.mell'!E14</f>
        <v>0</v>
      </c>
      <c r="F14" s="1382">
        <f>'RM_5.1.1.sz.mell'!F14</f>
        <v>0</v>
      </c>
      <c r="G14" s="1382">
        <f>'RM_5.1.1.sz.mell'!G14</f>
        <v>0</v>
      </c>
      <c r="H14" s="1382">
        <f>'RM_5.1.1.sz.mell'!H14</f>
        <v>0</v>
      </c>
      <c r="I14" s="698">
        <f>'RM_5.1.1.sz.mell'!I14</f>
        <v>0</v>
      </c>
      <c r="J14" s="680">
        <f>'RM_5.1.1.sz.mell'!J14</f>
        <v>0</v>
      </c>
      <c r="K14" s="408">
        <f>'RM_5.1.1.sz.mell'!K14</f>
        <v>0</v>
      </c>
    </row>
    <row r="15" spans="1:11" s="73" customFormat="1" ht="12" customHeight="1" thickBot="1" x14ac:dyDescent="0.3">
      <c r="A15" s="1220" t="s">
        <v>19</v>
      </c>
      <c r="B15" s="1201" t="s">
        <v>256</v>
      </c>
      <c r="C15" s="395">
        <f>'RM_5.1.1.sz.mell'!C15</f>
        <v>17839904</v>
      </c>
      <c r="D15" s="706">
        <f>'RM_5.1.1.sz.mell'!D15</f>
        <v>5727135</v>
      </c>
      <c r="E15" s="706">
        <f>'RM_5.1.1.sz.mell'!E15</f>
        <v>0</v>
      </c>
      <c r="F15" s="706">
        <f>'RM_5.1.1.sz.mell'!F15</f>
        <v>0</v>
      </c>
      <c r="G15" s="706">
        <f>'RM_5.1.1.sz.mell'!G15</f>
        <v>0</v>
      </c>
      <c r="H15" s="706">
        <f>'RM_5.1.1.sz.mell'!H15</f>
        <v>0</v>
      </c>
      <c r="I15" s="395">
        <f>'RM_5.1.1.sz.mell'!I15</f>
        <v>0</v>
      </c>
      <c r="J15" s="395">
        <f>'RM_5.1.1.sz.mell'!J15</f>
        <v>5727135</v>
      </c>
      <c r="K15" s="296">
        <f>'RM_5.1.1.sz.mell'!K15</f>
        <v>23567039</v>
      </c>
    </row>
    <row r="16" spans="1:11" s="73" customFormat="1" ht="12" customHeight="1" x14ac:dyDescent="0.2">
      <c r="A16" s="1304" t="s">
        <v>103</v>
      </c>
      <c r="B16" s="1195" t="s">
        <v>257</v>
      </c>
      <c r="C16" s="680">
        <f>'RM_5.1.1.sz.mell'!C16</f>
        <v>0</v>
      </c>
      <c r="D16" s="1381">
        <f>'RM_5.1.1.sz.mell'!D16</f>
        <v>0</v>
      </c>
      <c r="E16" s="1381">
        <f>'RM_5.1.1.sz.mell'!E16</f>
        <v>0</v>
      </c>
      <c r="F16" s="1381">
        <f>'RM_5.1.1.sz.mell'!F16</f>
        <v>0</v>
      </c>
      <c r="G16" s="1381">
        <f>'RM_5.1.1.sz.mell'!G16</f>
        <v>0</v>
      </c>
      <c r="H16" s="1381">
        <f>'RM_5.1.1.sz.mell'!H16</f>
        <v>0</v>
      </c>
      <c r="I16" s="680">
        <f>'RM_5.1.1.sz.mell'!I16</f>
        <v>0</v>
      </c>
      <c r="J16" s="680">
        <f>'RM_5.1.1.sz.mell'!J16</f>
        <v>0</v>
      </c>
      <c r="K16" s="408">
        <f>'RM_5.1.1.sz.mell'!K16</f>
        <v>0</v>
      </c>
    </row>
    <row r="17" spans="1:11" s="73" customFormat="1" ht="12" customHeight="1" x14ac:dyDescent="0.2">
      <c r="A17" s="1305" t="s">
        <v>104</v>
      </c>
      <c r="B17" s="1197" t="s">
        <v>258</v>
      </c>
      <c r="C17" s="680">
        <f>'RM_5.1.1.sz.mell'!C17</f>
        <v>0</v>
      </c>
      <c r="D17" s="1382">
        <f>'RM_5.1.1.sz.mell'!D17</f>
        <v>0</v>
      </c>
      <c r="E17" s="1382">
        <f>'RM_5.1.1.sz.mell'!E17</f>
        <v>0</v>
      </c>
      <c r="F17" s="1382">
        <f>'RM_5.1.1.sz.mell'!F17</f>
        <v>0</v>
      </c>
      <c r="G17" s="1382">
        <f>'RM_5.1.1.sz.mell'!G17</f>
        <v>0</v>
      </c>
      <c r="H17" s="1382">
        <f>'RM_5.1.1.sz.mell'!H17</f>
        <v>0</v>
      </c>
      <c r="I17" s="698">
        <f>'RM_5.1.1.sz.mell'!I17</f>
        <v>0</v>
      </c>
      <c r="J17" s="698">
        <f>'RM_5.1.1.sz.mell'!J17</f>
        <v>0</v>
      </c>
      <c r="K17" s="766">
        <f>'RM_5.1.1.sz.mell'!K17</f>
        <v>0</v>
      </c>
    </row>
    <row r="18" spans="1:11" s="73" customFormat="1" ht="12" customHeight="1" x14ac:dyDescent="0.2">
      <c r="A18" s="1305" t="s">
        <v>105</v>
      </c>
      <c r="B18" s="1197" t="s">
        <v>421</v>
      </c>
      <c r="C18" s="680">
        <f>'RM_5.1.1.sz.mell'!C18</f>
        <v>0</v>
      </c>
      <c r="D18" s="1382">
        <f>'RM_5.1.1.sz.mell'!D18</f>
        <v>0</v>
      </c>
      <c r="E18" s="1382">
        <f>'RM_5.1.1.sz.mell'!E18</f>
        <v>0</v>
      </c>
      <c r="F18" s="1382">
        <f>'RM_5.1.1.sz.mell'!F18</f>
        <v>0</v>
      </c>
      <c r="G18" s="1382">
        <f>'RM_5.1.1.sz.mell'!G18</f>
        <v>0</v>
      </c>
      <c r="H18" s="1382">
        <f>'RM_5.1.1.sz.mell'!H18</f>
        <v>0</v>
      </c>
      <c r="I18" s="698">
        <f>'RM_5.1.1.sz.mell'!I18</f>
        <v>0</v>
      </c>
      <c r="J18" s="698">
        <f>'RM_5.1.1.sz.mell'!J18</f>
        <v>0</v>
      </c>
      <c r="K18" s="766">
        <f>'RM_5.1.1.sz.mell'!K18</f>
        <v>0</v>
      </c>
    </row>
    <row r="19" spans="1:11" s="73" customFormat="1" ht="12" customHeight="1" x14ac:dyDescent="0.2">
      <c r="A19" s="1305" t="s">
        <v>106</v>
      </c>
      <c r="B19" s="1197" t="s">
        <v>422</v>
      </c>
      <c r="C19" s="680">
        <f>'RM_5.1.1.sz.mell'!C19</f>
        <v>0</v>
      </c>
      <c r="D19" s="1382">
        <f>'RM_5.1.1.sz.mell'!D19</f>
        <v>0</v>
      </c>
      <c r="E19" s="1382">
        <f>'RM_5.1.1.sz.mell'!E19</f>
        <v>0</v>
      </c>
      <c r="F19" s="1382">
        <f>'RM_5.1.1.sz.mell'!F19</f>
        <v>0</v>
      </c>
      <c r="G19" s="1382">
        <f>'RM_5.1.1.sz.mell'!G19</f>
        <v>0</v>
      </c>
      <c r="H19" s="1382">
        <f>'RM_5.1.1.sz.mell'!H19</f>
        <v>0</v>
      </c>
      <c r="I19" s="698">
        <f>'RM_5.1.1.sz.mell'!I19</f>
        <v>0</v>
      </c>
      <c r="J19" s="698">
        <f>'RM_5.1.1.sz.mell'!J19</f>
        <v>0</v>
      </c>
      <c r="K19" s="766">
        <f>'RM_5.1.1.sz.mell'!K19</f>
        <v>0</v>
      </c>
    </row>
    <row r="20" spans="1:11" s="73" customFormat="1" ht="12" customHeight="1" x14ac:dyDescent="0.2">
      <c r="A20" s="1305" t="s">
        <v>107</v>
      </c>
      <c r="B20" s="1197" t="s">
        <v>259</v>
      </c>
      <c r="C20" s="680">
        <f>'RM_5.1.1.sz.mell'!C20</f>
        <v>17839904</v>
      </c>
      <c r="D20" s="1382">
        <f>'RM_5.1.1.sz.mell'!D20</f>
        <v>5727135</v>
      </c>
      <c r="E20" s="1382">
        <f>'RM_5.1.1.sz.mell'!E20</f>
        <v>0</v>
      </c>
      <c r="F20" s="1382">
        <f>'RM_5.1.1.sz.mell'!F20</f>
        <v>0</v>
      </c>
      <c r="G20" s="1382">
        <f>'RM_5.1.1.sz.mell'!G20</f>
        <v>0</v>
      </c>
      <c r="H20" s="1382">
        <f>'RM_5.1.1.sz.mell'!H20</f>
        <v>0</v>
      </c>
      <c r="I20" s="698">
        <f>'RM_5.1.1.sz.mell'!I20</f>
        <v>0</v>
      </c>
      <c r="J20" s="698">
        <f>'RM_5.1.1.sz.mell'!J20</f>
        <v>5727135</v>
      </c>
      <c r="K20" s="766">
        <f>'RM_5.1.1.sz.mell'!K20</f>
        <v>23567039</v>
      </c>
    </row>
    <row r="21" spans="1:11" s="1306" customFormat="1" ht="12" customHeight="1" thickBot="1" x14ac:dyDescent="0.25">
      <c r="A21" s="1307" t="s">
        <v>116</v>
      </c>
      <c r="B21" s="1202" t="s">
        <v>260</v>
      </c>
      <c r="C21" s="680">
        <f>'RM_5.1.1.sz.mell'!C21</f>
        <v>0</v>
      </c>
      <c r="D21" s="1383">
        <f>'RM_5.1.1.sz.mell'!D21</f>
        <v>0</v>
      </c>
      <c r="E21" s="1383">
        <f>'RM_5.1.1.sz.mell'!E21</f>
        <v>0</v>
      </c>
      <c r="F21" s="1383">
        <f>'RM_5.1.1.sz.mell'!F21</f>
        <v>0</v>
      </c>
      <c r="G21" s="1383">
        <f>'RM_5.1.1.sz.mell'!G21</f>
        <v>0</v>
      </c>
      <c r="H21" s="1383">
        <f>'RM_5.1.1.sz.mell'!H21</f>
        <v>0</v>
      </c>
      <c r="I21" s="700">
        <f>'RM_5.1.1.sz.mell'!I21</f>
        <v>0</v>
      </c>
      <c r="J21" s="700">
        <f>'RM_5.1.1.sz.mell'!J21</f>
        <v>0</v>
      </c>
      <c r="K21" s="767">
        <f>'RM_5.1.1.sz.mell'!K21</f>
        <v>0</v>
      </c>
    </row>
    <row r="22" spans="1:11" s="1306" customFormat="1" ht="12" customHeight="1" thickBot="1" x14ac:dyDescent="0.3">
      <c r="A22" s="1220" t="s">
        <v>20</v>
      </c>
      <c r="B22" s="1193" t="s">
        <v>261</v>
      </c>
      <c r="C22" s="395">
        <f>'RM_5.1.1.sz.mell'!C22</f>
        <v>58244872</v>
      </c>
      <c r="D22" s="706">
        <f>'RM_5.1.1.sz.mell'!D22</f>
        <v>31592810</v>
      </c>
      <c r="E22" s="706">
        <f>'RM_5.1.1.sz.mell'!E22</f>
        <v>0</v>
      </c>
      <c r="F22" s="706">
        <f>'RM_5.1.1.sz.mell'!F22</f>
        <v>0</v>
      </c>
      <c r="G22" s="706">
        <f>'RM_5.1.1.sz.mell'!G22</f>
        <v>0</v>
      </c>
      <c r="H22" s="706">
        <f>'RM_5.1.1.sz.mell'!H22</f>
        <v>0</v>
      </c>
      <c r="I22" s="395">
        <f>'RM_5.1.1.sz.mell'!I22</f>
        <v>0</v>
      </c>
      <c r="J22" s="395">
        <f>'RM_5.1.1.sz.mell'!J22</f>
        <v>31592810</v>
      </c>
      <c r="K22" s="296">
        <f>'RM_5.1.1.sz.mell'!K22</f>
        <v>89837682</v>
      </c>
    </row>
    <row r="23" spans="1:11" s="1306" customFormat="1" ht="12" customHeight="1" x14ac:dyDescent="0.2">
      <c r="A23" s="1304" t="s">
        <v>86</v>
      </c>
      <c r="B23" s="1195" t="s">
        <v>262</v>
      </c>
      <c r="C23" s="680">
        <f>'RM_5.1.1.sz.mell'!C23</f>
        <v>0</v>
      </c>
      <c r="D23" s="1381">
        <f>'RM_5.1.1.sz.mell'!D23</f>
        <v>834000</v>
      </c>
      <c r="E23" s="1381">
        <f>'RM_5.1.1.sz.mell'!E23</f>
        <v>0</v>
      </c>
      <c r="F23" s="1381">
        <f>'RM_5.1.1.sz.mell'!F23</f>
        <v>0</v>
      </c>
      <c r="G23" s="1381">
        <f>'RM_5.1.1.sz.mell'!G23</f>
        <v>0</v>
      </c>
      <c r="H23" s="1381">
        <f>'RM_5.1.1.sz.mell'!H23</f>
        <v>0</v>
      </c>
      <c r="I23" s="680">
        <f>'RM_5.1.1.sz.mell'!I23</f>
        <v>0</v>
      </c>
      <c r="J23" s="680">
        <f>'RM_5.1.1.sz.mell'!J23</f>
        <v>834000</v>
      </c>
      <c r="K23" s="408">
        <f>'RM_5.1.1.sz.mell'!K23</f>
        <v>834000</v>
      </c>
    </row>
    <row r="24" spans="1:11" s="73" customFormat="1" ht="12" customHeight="1" x14ac:dyDescent="0.2">
      <c r="A24" s="1305" t="s">
        <v>87</v>
      </c>
      <c r="B24" s="1197" t="s">
        <v>263</v>
      </c>
      <c r="C24" s="698">
        <f>'RM_5.1.1.sz.mell'!C24</f>
        <v>0</v>
      </c>
      <c r="D24" s="1382">
        <f>'RM_5.1.1.sz.mell'!D24</f>
        <v>0</v>
      </c>
      <c r="E24" s="1382">
        <f>'RM_5.1.1.sz.mell'!E24</f>
        <v>0</v>
      </c>
      <c r="F24" s="1382">
        <f>'RM_5.1.1.sz.mell'!F24</f>
        <v>0</v>
      </c>
      <c r="G24" s="1382">
        <f>'RM_5.1.1.sz.mell'!G24</f>
        <v>0</v>
      </c>
      <c r="H24" s="1382">
        <f>'RM_5.1.1.sz.mell'!H24</f>
        <v>0</v>
      </c>
      <c r="I24" s="698">
        <f>'RM_5.1.1.sz.mell'!I24</f>
        <v>0</v>
      </c>
      <c r="J24" s="698">
        <f>'RM_5.1.1.sz.mell'!J24</f>
        <v>0</v>
      </c>
      <c r="K24" s="766">
        <f>'RM_5.1.1.sz.mell'!K24</f>
        <v>0</v>
      </c>
    </row>
    <row r="25" spans="1:11" s="1306" customFormat="1" ht="12" customHeight="1" x14ac:dyDescent="0.2">
      <c r="A25" s="1305" t="s">
        <v>88</v>
      </c>
      <c r="B25" s="1197" t="s">
        <v>423</v>
      </c>
      <c r="C25" s="698">
        <f>'RM_5.1.1.sz.mell'!C25</f>
        <v>0</v>
      </c>
      <c r="D25" s="1382">
        <f>'RM_5.1.1.sz.mell'!D25</f>
        <v>0</v>
      </c>
      <c r="E25" s="1382">
        <f>'RM_5.1.1.sz.mell'!E25</f>
        <v>0</v>
      </c>
      <c r="F25" s="1382">
        <f>'RM_5.1.1.sz.mell'!F25</f>
        <v>0</v>
      </c>
      <c r="G25" s="1382">
        <f>'RM_5.1.1.sz.mell'!G25</f>
        <v>0</v>
      </c>
      <c r="H25" s="1382">
        <f>'RM_5.1.1.sz.mell'!H25</f>
        <v>0</v>
      </c>
      <c r="I25" s="698">
        <f>'RM_5.1.1.sz.mell'!I25</f>
        <v>0</v>
      </c>
      <c r="J25" s="698">
        <f>'RM_5.1.1.sz.mell'!J25</f>
        <v>0</v>
      </c>
      <c r="K25" s="766">
        <f>'RM_5.1.1.sz.mell'!K25</f>
        <v>0</v>
      </c>
    </row>
    <row r="26" spans="1:11" s="1306" customFormat="1" ht="12" customHeight="1" x14ac:dyDescent="0.2">
      <c r="A26" s="1305" t="s">
        <v>89</v>
      </c>
      <c r="B26" s="1197" t="s">
        <v>424</v>
      </c>
      <c r="C26" s="698">
        <f>'RM_5.1.1.sz.mell'!C26</f>
        <v>0</v>
      </c>
      <c r="D26" s="1382">
        <f>'RM_5.1.1.sz.mell'!D26</f>
        <v>0</v>
      </c>
      <c r="E26" s="1382">
        <f>'RM_5.1.1.sz.mell'!E26</f>
        <v>0</v>
      </c>
      <c r="F26" s="1382">
        <f>'RM_5.1.1.sz.mell'!F26</f>
        <v>0</v>
      </c>
      <c r="G26" s="1382">
        <f>'RM_5.1.1.sz.mell'!G26</f>
        <v>0</v>
      </c>
      <c r="H26" s="1382">
        <f>'RM_5.1.1.sz.mell'!H26</f>
        <v>0</v>
      </c>
      <c r="I26" s="698">
        <f>'RM_5.1.1.sz.mell'!I26</f>
        <v>0</v>
      </c>
      <c r="J26" s="698">
        <f>'RM_5.1.1.sz.mell'!J26</f>
        <v>0</v>
      </c>
      <c r="K26" s="766">
        <f>'RM_5.1.1.sz.mell'!K26</f>
        <v>0</v>
      </c>
    </row>
    <row r="27" spans="1:11" s="1306" customFormat="1" ht="12" customHeight="1" x14ac:dyDescent="0.2">
      <c r="A27" s="1305" t="s">
        <v>170</v>
      </c>
      <c r="B27" s="1197" t="s">
        <v>264</v>
      </c>
      <c r="C27" s="698">
        <f>'RM_5.1.1.sz.mell'!C27</f>
        <v>58244872</v>
      </c>
      <c r="D27" s="1382">
        <f>'RM_5.1.1.sz.mell'!D27</f>
        <v>30758810</v>
      </c>
      <c r="E27" s="1382">
        <f>'RM_5.1.1.sz.mell'!E27</f>
        <v>0</v>
      </c>
      <c r="F27" s="1382">
        <f>'RM_5.1.1.sz.mell'!F27</f>
        <v>0</v>
      </c>
      <c r="G27" s="1382">
        <f>'RM_5.1.1.sz.mell'!G27</f>
        <v>0</v>
      </c>
      <c r="H27" s="1382">
        <f>'RM_5.1.1.sz.mell'!H27</f>
        <v>0</v>
      </c>
      <c r="I27" s="698">
        <f>'RM_5.1.1.sz.mell'!I27</f>
        <v>0</v>
      </c>
      <c r="J27" s="698">
        <f>'RM_5.1.1.sz.mell'!J27</f>
        <v>30758810</v>
      </c>
      <c r="K27" s="766">
        <f>'RM_5.1.1.sz.mell'!K27</f>
        <v>89003682</v>
      </c>
    </row>
    <row r="28" spans="1:11" s="1306" customFormat="1" ht="12" customHeight="1" thickBot="1" x14ac:dyDescent="0.25">
      <c r="A28" s="1307" t="s">
        <v>171</v>
      </c>
      <c r="B28" s="1202" t="s">
        <v>265</v>
      </c>
      <c r="C28" s="700">
        <f>'RM_5.1.1.sz.mell'!C28</f>
        <v>58244872</v>
      </c>
      <c r="D28" s="1383">
        <f>'RM_5.1.1.sz.mell'!D28</f>
        <v>0</v>
      </c>
      <c r="E28" s="1383">
        <f>'RM_5.1.1.sz.mell'!E28</f>
        <v>0</v>
      </c>
      <c r="F28" s="1383">
        <f>'RM_5.1.1.sz.mell'!F28</f>
        <v>0</v>
      </c>
      <c r="G28" s="1383">
        <f>'RM_5.1.1.sz.mell'!G28</f>
        <v>0</v>
      </c>
      <c r="H28" s="1383">
        <f>'RM_5.1.1.sz.mell'!H28</f>
        <v>0</v>
      </c>
      <c r="I28" s="700">
        <f>'RM_5.1.1.sz.mell'!I28</f>
        <v>0</v>
      </c>
      <c r="J28" s="700">
        <f>'RM_5.1.1.sz.mell'!J28</f>
        <v>0</v>
      </c>
      <c r="K28" s="767">
        <f>'RM_5.1.1.sz.mell'!K28</f>
        <v>58244872</v>
      </c>
    </row>
    <row r="29" spans="1:11" s="1306" customFormat="1" ht="12" customHeight="1" thickBot="1" x14ac:dyDescent="0.3">
      <c r="A29" s="1220" t="s">
        <v>172</v>
      </c>
      <c r="B29" s="1193" t="s">
        <v>559</v>
      </c>
      <c r="C29" s="402">
        <f>'RM_5.1.1.sz.mell'!C29</f>
        <v>6675000</v>
      </c>
      <c r="D29" s="402">
        <f>'RM_5.1.1.sz.mell'!D29</f>
        <v>805561</v>
      </c>
      <c r="E29" s="402">
        <f>'RM_5.1.1.sz.mell'!E29</f>
        <v>0</v>
      </c>
      <c r="F29" s="402">
        <f>'RM_5.1.1.sz.mell'!F29</f>
        <v>0</v>
      </c>
      <c r="G29" s="402">
        <f>'RM_5.1.1.sz.mell'!G29</f>
        <v>0</v>
      </c>
      <c r="H29" s="402">
        <f>'RM_5.1.1.sz.mell'!H29</f>
        <v>0</v>
      </c>
      <c r="I29" s="402">
        <f>'RM_5.1.1.sz.mell'!I29</f>
        <v>0</v>
      </c>
      <c r="J29" s="402">
        <f>'RM_5.1.1.sz.mell'!J29</f>
        <v>805561</v>
      </c>
      <c r="K29" s="302">
        <f>'RM_5.1.1.sz.mell'!K29</f>
        <v>7480561</v>
      </c>
    </row>
    <row r="30" spans="1:11" s="1306" customFormat="1" ht="12" customHeight="1" x14ac:dyDescent="0.2">
      <c r="A30" s="1304" t="s">
        <v>267</v>
      </c>
      <c r="B30" s="1195" t="s">
        <v>554</v>
      </c>
      <c r="C30" s="680">
        <f>'RM_5.1.1.sz.mell'!C30</f>
        <v>1500000</v>
      </c>
      <c r="D30" s="680">
        <f>'RM_5.1.1.sz.mell'!D30</f>
        <v>30031</v>
      </c>
      <c r="E30" s="680">
        <f>'RM_5.1.1.sz.mell'!E30</f>
        <v>0</v>
      </c>
      <c r="F30" s="680">
        <f>'RM_5.1.1.sz.mell'!F30</f>
        <v>0</v>
      </c>
      <c r="G30" s="680">
        <f>'RM_5.1.1.sz.mell'!G30</f>
        <v>0</v>
      </c>
      <c r="H30" s="680">
        <f>'RM_5.1.1.sz.mell'!H30</f>
        <v>0</v>
      </c>
      <c r="I30" s="680">
        <f>'RM_5.1.1.sz.mell'!I30</f>
        <v>0</v>
      </c>
      <c r="J30" s="680">
        <f>'RM_5.1.1.sz.mell'!J30</f>
        <v>30031</v>
      </c>
      <c r="K30" s="408">
        <f>'RM_5.1.1.sz.mell'!K30</f>
        <v>1530031</v>
      </c>
    </row>
    <row r="31" spans="1:11" s="1306" customFormat="1" ht="12" customHeight="1" x14ac:dyDescent="0.2">
      <c r="A31" s="1305" t="s">
        <v>268</v>
      </c>
      <c r="B31" s="1197" t="s">
        <v>555</v>
      </c>
      <c r="C31" s="698">
        <f>'RM_5.1.1.sz.mell'!C31</f>
        <v>0</v>
      </c>
      <c r="D31" s="698">
        <f>'RM_5.1.1.sz.mell'!D31</f>
        <v>0</v>
      </c>
      <c r="E31" s="698">
        <f>'RM_5.1.1.sz.mell'!E31</f>
        <v>0</v>
      </c>
      <c r="F31" s="698">
        <f>'RM_5.1.1.sz.mell'!F31</f>
        <v>0</v>
      </c>
      <c r="G31" s="698">
        <f>'RM_5.1.1.sz.mell'!G31</f>
        <v>0</v>
      </c>
      <c r="H31" s="698">
        <f>'RM_5.1.1.sz.mell'!H31</f>
        <v>0</v>
      </c>
      <c r="I31" s="698">
        <f>'RM_5.1.1.sz.mell'!I31</f>
        <v>0</v>
      </c>
      <c r="J31" s="698">
        <f>'RM_5.1.1.sz.mell'!J31</f>
        <v>0</v>
      </c>
      <c r="K31" s="766">
        <f>'RM_5.1.1.sz.mell'!K31</f>
        <v>0</v>
      </c>
    </row>
    <row r="32" spans="1:11" s="1306" customFormat="1" ht="12" customHeight="1" x14ac:dyDescent="0.2">
      <c r="A32" s="1305" t="s">
        <v>269</v>
      </c>
      <c r="B32" s="1197" t="s">
        <v>556</v>
      </c>
      <c r="C32" s="698">
        <f>'RM_5.1.1.sz.mell'!C32</f>
        <v>0</v>
      </c>
      <c r="D32" s="698">
        <f>'RM_5.1.1.sz.mell'!D32</f>
        <v>0</v>
      </c>
      <c r="E32" s="698">
        <f>'RM_5.1.1.sz.mell'!E32</f>
        <v>0</v>
      </c>
      <c r="F32" s="698">
        <f>'RM_5.1.1.sz.mell'!F32</f>
        <v>0</v>
      </c>
      <c r="G32" s="698">
        <f>'RM_5.1.1.sz.mell'!G32</f>
        <v>0</v>
      </c>
      <c r="H32" s="698">
        <f>'RM_5.1.1.sz.mell'!H32</f>
        <v>0</v>
      </c>
      <c r="I32" s="698">
        <f>'RM_5.1.1.sz.mell'!I32</f>
        <v>0</v>
      </c>
      <c r="J32" s="698">
        <f>'RM_5.1.1.sz.mell'!J32</f>
        <v>0</v>
      </c>
      <c r="K32" s="766">
        <f>'RM_5.1.1.sz.mell'!K32</f>
        <v>0</v>
      </c>
    </row>
    <row r="33" spans="1:11" s="1306" customFormat="1" ht="12" customHeight="1" x14ac:dyDescent="0.2">
      <c r="A33" s="1305" t="s">
        <v>270</v>
      </c>
      <c r="B33" s="1197" t="s">
        <v>557</v>
      </c>
      <c r="C33" s="698">
        <f>'RM_5.1.1.sz.mell'!C33</f>
        <v>0</v>
      </c>
      <c r="D33" s="698">
        <f>'RM_5.1.1.sz.mell'!D33</f>
        <v>0</v>
      </c>
      <c r="E33" s="698">
        <f>'RM_5.1.1.sz.mell'!E33</f>
        <v>0</v>
      </c>
      <c r="F33" s="698">
        <f>'RM_5.1.1.sz.mell'!F33</f>
        <v>0</v>
      </c>
      <c r="G33" s="698">
        <f>'RM_5.1.1.sz.mell'!G33</f>
        <v>0</v>
      </c>
      <c r="H33" s="698">
        <f>'RM_5.1.1.sz.mell'!H33</f>
        <v>0</v>
      </c>
      <c r="I33" s="698">
        <f>'RM_5.1.1.sz.mell'!I33</f>
        <v>0</v>
      </c>
      <c r="J33" s="698">
        <f>'RM_5.1.1.sz.mell'!J33</f>
        <v>0</v>
      </c>
      <c r="K33" s="766">
        <f>'RM_5.1.1.sz.mell'!K33</f>
        <v>0</v>
      </c>
    </row>
    <row r="34" spans="1:11" s="1306" customFormat="1" ht="12" customHeight="1" x14ac:dyDescent="0.2">
      <c r="A34" s="1305" t="s">
        <v>551</v>
      </c>
      <c r="B34" s="1197" t="s">
        <v>271</v>
      </c>
      <c r="C34" s="698">
        <f>'RM_5.1.1.sz.mell'!C34</f>
        <v>5175000</v>
      </c>
      <c r="D34" s="698">
        <f>'RM_5.1.1.sz.mell'!D34</f>
        <v>459763</v>
      </c>
      <c r="E34" s="698">
        <f>'RM_5.1.1.sz.mell'!E34</f>
        <v>0</v>
      </c>
      <c r="F34" s="698">
        <f>'RM_5.1.1.sz.mell'!F34</f>
        <v>0</v>
      </c>
      <c r="G34" s="698">
        <f>'RM_5.1.1.sz.mell'!G34</f>
        <v>0</v>
      </c>
      <c r="H34" s="698">
        <f>'RM_5.1.1.sz.mell'!H34</f>
        <v>0</v>
      </c>
      <c r="I34" s="698">
        <f>'RM_5.1.1.sz.mell'!I34</f>
        <v>0</v>
      </c>
      <c r="J34" s="698">
        <f>'RM_5.1.1.sz.mell'!J34</f>
        <v>459763</v>
      </c>
      <c r="K34" s="766">
        <f>'RM_5.1.1.sz.mell'!K34</f>
        <v>5634763</v>
      </c>
    </row>
    <row r="35" spans="1:11" s="1306" customFormat="1" ht="12" customHeight="1" x14ac:dyDescent="0.2">
      <c r="A35" s="1305" t="s">
        <v>552</v>
      </c>
      <c r="B35" s="1197" t="s">
        <v>272</v>
      </c>
      <c r="C35" s="698">
        <f>'RM_5.1.1.sz.mell'!C35</f>
        <v>0</v>
      </c>
      <c r="D35" s="698">
        <f>'RM_5.1.1.sz.mell'!D35</f>
        <v>0</v>
      </c>
      <c r="E35" s="698">
        <f>'RM_5.1.1.sz.mell'!E35</f>
        <v>0</v>
      </c>
      <c r="F35" s="698">
        <f>'RM_5.1.1.sz.mell'!F35</f>
        <v>0</v>
      </c>
      <c r="G35" s="698">
        <f>'RM_5.1.1.sz.mell'!G35</f>
        <v>0</v>
      </c>
      <c r="H35" s="698">
        <f>'RM_5.1.1.sz.mell'!H35</f>
        <v>0</v>
      </c>
      <c r="I35" s="698">
        <f>'RM_5.1.1.sz.mell'!I35</f>
        <v>0</v>
      </c>
      <c r="J35" s="698">
        <f>'RM_5.1.1.sz.mell'!J35</f>
        <v>0</v>
      </c>
      <c r="K35" s="766">
        <f>'RM_5.1.1.sz.mell'!K35</f>
        <v>0</v>
      </c>
    </row>
    <row r="36" spans="1:11" s="1306" customFormat="1" ht="12" customHeight="1" thickBot="1" x14ac:dyDescent="0.25">
      <c r="A36" s="1307" t="s">
        <v>553</v>
      </c>
      <c r="B36" s="1202" t="s">
        <v>273</v>
      </c>
      <c r="C36" s="700">
        <f>'RM_5.1.1.sz.mell'!C36</f>
        <v>0</v>
      </c>
      <c r="D36" s="700">
        <f>'RM_5.1.1.sz.mell'!D36</f>
        <v>315767</v>
      </c>
      <c r="E36" s="700">
        <f>'RM_5.1.1.sz.mell'!E36</f>
        <v>0</v>
      </c>
      <c r="F36" s="700">
        <f>'RM_5.1.1.sz.mell'!F36</f>
        <v>0</v>
      </c>
      <c r="G36" s="700">
        <f>'RM_5.1.1.sz.mell'!G36</f>
        <v>0</v>
      </c>
      <c r="H36" s="700">
        <f>'RM_5.1.1.sz.mell'!H36</f>
        <v>0</v>
      </c>
      <c r="I36" s="700">
        <f>'RM_5.1.1.sz.mell'!I36</f>
        <v>0</v>
      </c>
      <c r="J36" s="700">
        <f>'RM_5.1.1.sz.mell'!J36</f>
        <v>315767</v>
      </c>
      <c r="K36" s="767">
        <f>'RM_5.1.1.sz.mell'!K36</f>
        <v>315767</v>
      </c>
    </row>
    <row r="37" spans="1:11" s="1306" customFormat="1" ht="12" customHeight="1" thickBot="1" x14ac:dyDescent="0.3">
      <c r="A37" s="1220" t="s">
        <v>22</v>
      </c>
      <c r="B37" s="1193" t="s">
        <v>433</v>
      </c>
      <c r="C37" s="395">
        <f>'RM_5.1.1.sz.mell'!C37</f>
        <v>5746500</v>
      </c>
      <c r="D37" s="706">
        <f>'RM_5.1.1.sz.mell'!D37</f>
        <v>13332286</v>
      </c>
      <c r="E37" s="706">
        <f>'RM_5.1.1.sz.mell'!E37</f>
        <v>0</v>
      </c>
      <c r="F37" s="706">
        <f>'RM_5.1.1.sz.mell'!F37</f>
        <v>0</v>
      </c>
      <c r="G37" s="706">
        <f>'RM_5.1.1.sz.mell'!G37</f>
        <v>0</v>
      </c>
      <c r="H37" s="706">
        <f>'RM_5.1.1.sz.mell'!H37</f>
        <v>0</v>
      </c>
      <c r="I37" s="395">
        <f>'RM_5.1.1.sz.mell'!I37</f>
        <v>0</v>
      </c>
      <c r="J37" s="395">
        <f>'RM_5.1.1.sz.mell'!J37</f>
        <v>13332286</v>
      </c>
      <c r="K37" s="296">
        <f>'RM_5.1.1.sz.mell'!K37</f>
        <v>19078786</v>
      </c>
    </row>
    <row r="38" spans="1:11" s="1306" customFormat="1" ht="12" customHeight="1" x14ac:dyDescent="0.2">
      <c r="A38" s="1304" t="s">
        <v>90</v>
      </c>
      <c r="B38" s="1195" t="s">
        <v>276</v>
      </c>
      <c r="C38" s="680">
        <f>'RM_5.1.1.sz.mell'!C38</f>
        <v>0</v>
      </c>
      <c r="D38" s="1381">
        <f>'RM_5.1.1.sz.mell'!D38</f>
        <v>56832</v>
      </c>
      <c r="E38" s="1381">
        <f>'RM_5.1.1.sz.mell'!E38</f>
        <v>0</v>
      </c>
      <c r="F38" s="1381">
        <f>'RM_5.1.1.sz.mell'!F38</f>
        <v>0</v>
      </c>
      <c r="G38" s="1381">
        <f>'RM_5.1.1.sz.mell'!G38</f>
        <v>0</v>
      </c>
      <c r="H38" s="1381">
        <f>'RM_5.1.1.sz.mell'!H38</f>
        <v>0</v>
      </c>
      <c r="I38" s="680">
        <f>'RM_5.1.1.sz.mell'!I38</f>
        <v>0</v>
      </c>
      <c r="J38" s="680">
        <f>'RM_5.1.1.sz.mell'!J38</f>
        <v>56832</v>
      </c>
      <c r="K38" s="408">
        <f>'RM_5.1.1.sz.mell'!K38</f>
        <v>56832</v>
      </c>
    </row>
    <row r="39" spans="1:11" s="1306" customFormat="1" ht="12" customHeight="1" x14ac:dyDescent="0.2">
      <c r="A39" s="1305" t="s">
        <v>91</v>
      </c>
      <c r="B39" s="1197" t="s">
        <v>277</v>
      </c>
      <c r="C39" s="698">
        <f>'RM_5.1.1.sz.mell'!C39</f>
        <v>1425000</v>
      </c>
      <c r="D39" s="1382">
        <f>'RM_5.1.1.sz.mell'!D39</f>
        <v>12461134</v>
      </c>
      <c r="E39" s="1382">
        <f>'RM_5.1.1.sz.mell'!E39</f>
        <v>0</v>
      </c>
      <c r="F39" s="1382">
        <f>'RM_5.1.1.sz.mell'!F39</f>
        <v>0</v>
      </c>
      <c r="G39" s="1382">
        <f>'RM_5.1.1.sz.mell'!G39</f>
        <v>0</v>
      </c>
      <c r="H39" s="1382">
        <f>'RM_5.1.1.sz.mell'!H39</f>
        <v>0</v>
      </c>
      <c r="I39" s="698">
        <f>'RM_5.1.1.sz.mell'!I39</f>
        <v>0</v>
      </c>
      <c r="J39" s="698">
        <f>'RM_5.1.1.sz.mell'!J39</f>
        <v>12461134</v>
      </c>
      <c r="K39" s="766">
        <f>'RM_5.1.1.sz.mell'!K39</f>
        <v>13886134</v>
      </c>
    </row>
    <row r="40" spans="1:11" s="1306" customFormat="1" ht="12" customHeight="1" x14ac:dyDescent="0.2">
      <c r="A40" s="1305" t="s">
        <v>92</v>
      </c>
      <c r="B40" s="1197" t="s">
        <v>278</v>
      </c>
      <c r="C40" s="698">
        <f>'RM_5.1.1.sz.mell'!C40</f>
        <v>3390000</v>
      </c>
      <c r="D40" s="1382">
        <f>'RM_5.1.1.sz.mell'!D40</f>
        <v>-834959</v>
      </c>
      <c r="E40" s="1382">
        <f>'RM_5.1.1.sz.mell'!E40</f>
        <v>0</v>
      </c>
      <c r="F40" s="1382">
        <f>'RM_5.1.1.sz.mell'!F40</f>
        <v>0</v>
      </c>
      <c r="G40" s="1382">
        <f>'RM_5.1.1.sz.mell'!G40</f>
        <v>0</v>
      </c>
      <c r="H40" s="1382">
        <f>'RM_5.1.1.sz.mell'!H40</f>
        <v>0</v>
      </c>
      <c r="I40" s="698">
        <f>'RM_5.1.1.sz.mell'!I40</f>
        <v>0</v>
      </c>
      <c r="J40" s="698">
        <f>'RM_5.1.1.sz.mell'!J40</f>
        <v>-834959</v>
      </c>
      <c r="K40" s="766">
        <f>'RM_5.1.1.sz.mell'!K40</f>
        <v>2555041</v>
      </c>
    </row>
    <row r="41" spans="1:11" s="1306" customFormat="1" ht="12" customHeight="1" x14ac:dyDescent="0.2">
      <c r="A41" s="1305" t="s">
        <v>174</v>
      </c>
      <c r="B41" s="1197" t="s">
        <v>279</v>
      </c>
      <c r="C41" s="698">
        <f>'RM_5.1.1.sz.mell'!C41</f>
        <v>0</v>
      </c>
      <c r="D41" s="1382">
        <f>'RM_5.1.1.sz.mell'!D41</f>
        <v>0</v>
      </c>
      <c r="E41" s="1382">
        <f>'RM_5.1.1.sz.mell'!E41</f>
        <v>0</v>
      </c>
      <c r="F41" s="1382">
        <f>'RM_5.1.1.sz.mell'!F41</f>
        <v>0</v>
      </c>
      <c r="G41" s="1382">
        <f>'RM_5.1.1.sz.mell'!G41</f>
        <v>0</v>
      </c>
      <c r="H41" s="1382">
        <f>'RM_5.1.1.sz.mell'!H41</f>
        <v>0</v>
      </c>
      <c r="I41" s="698">
        <f>'RM_5.1.1.sz.mell'!I41</f>
        <v>0</v>
      </c>
      <c r="J41" s="698">
        <f>'RM_5.1.1.sz.mell'!J41</f>
        <v>0</v>
      </c>
      <c r="K41" s="766">
        <f>'RM_5.1.1.sz.mell'!K41</f>
        <v>0</v>
      </c>
    </row>
    <row r="42" spans="1:11" s="1306" customFormat="1" ht="12" customHeight="1" x14ac:dyDescent="0.2">
      <c r="A42" s="1305" t="s">
        <v>175</v>
      </c>
      <c r="B42" s="1197" t="s">
        <v>280</v>
      </c>
      <c r="C42" s="698">
        <f>'RM_5.1.1.sz.mell'!C42</f>
        <v>0</v>
      </c>
      <c r="D42" s="1382">
        <f>'RM_5.1.1.sz.mell'!D42</f>
        <v>0</v>
      </c>
      <c r="E42" s="1382">
        <f>'RM_5.1.1.sz.mell'!E42</f>
        <v>0</v>
      </c>
      <c r="F42" s="1382">
        <f>'RM_5.1.1.sz.mell'!F42</f>
        <v>0</v>
      </c>
      <c r="G42" s="1382">
        <f>'RM_5.1.1.sz.mell'!G42</f>
        <v>0</v>
      </c>
      <c r="H42" s="1382">
        <f>'RM_5.1.1.sz.mell'!H42</f>
        <v>0</v>
      </c>
      <c r="I42" s="698">
        <f>'RM_5.1.1.sz.mell'!I42</f>
        <v>0</v>
      </c>
      <c r="J42" s="698">
        <f>'RM_5.1.1.sz.mell'!J42</f>
        <v>0</v>
      </c>
      <c r="K42" s="766">
        <f>'RM_5.1.1.sz.mell'!K42</f>
        <v>0</v>
      </c>
    </row>
    <row r="43" spans="1:11" s="1306" customFormat="1" ht="12" customHeight="1" x14ac:dyDescent="0.2">
      <c r="A43" s="1305" t="s">
        <v>176</v>
      </c>
      <c r="B43" s="1197" t="s">
        <v>281</v>
      </c>
      <c r="C43" s="698">
        <f>'RM_5.1.1.sz.mell'!C43</f>
        <v>931500</v>
      </c>
      <c r="D43" s="1382">
        <f>'RM_5.1.1.sz.mell'!D43</f>
        <v>1120050</v>
      </c>
      <c r="E43" s="1382">
        <f>'RM_5.1.1.sz.mell'!E43</f>
        <v>0</v>
      </c>
      <c r="F43" s="1382">
        <f>'RM_5.1.1.sz.mell'!F43</f>
        <v>0</v>
      </c>
      <c r="G43" s="1382">
        <f>'RM_5.1.1.sz.mell'!G43</f>
        <v>0</v>
      </c>
      <c r="H43" s="1382">
        <f>'RM_5.1.1.sz.mell'!H43</f>
        <v>0</v>
      </c>
      <c r="I43" s="698">
        <f>'RM_5.1.1.sz.mell'!I43</f>
        <v>0</v>
      </c>
      <c r="J43" s="698">
        <f>'RM_5.1.1.sz.mell'!J43</f>
        <v>1120050</v>
      </c>
      <c r="K43" s="766">
        <f>'RM_5.1.1.sz.mell'!K43</f>
        <v>2051550</v>
      </c>
    </row>
    <row r="44" spans="1:11" s="1306" customFormat="1" ht="12" customHeight="1" x14ac:dyDescent="0.2">
      <c r="A44" s="1305" t="s">
        <v>177</v>
      </c>
      <c r="B44" s="1197" t="s">
        <v>282</v>
      </c>
      <c r="C44" s="698">
        <f>'RM_5.1.1.sz.mell'!C44</f>
        <v>0</v>
      </c>
      <c r="D44" s="1382">
        <f>'RM_5.1.1.sz.mell'!D44</f>
        <v>44000</v>
      </c>
      <c r="E44" s="1382">
        <f>'RM_5.1.1.sz.mell'!E44</f>
        <v>0</v>
      </c>
      <c r="F44" s="1382">
        <f>'RM_5.1.1.sz.mell'!F44</f>
        <v>0</v>
      </c>
      <c r="G44" s="1382">
        <f>'RM_5.1.1.sz.mell'!G44</f>
        <v>0</v>
      </c>
      <c r="H44" s="1382">
        <f>'RM_5.1.1.sz.mell'!H44</f>
        <v>0</v>
      </c>
      <c r="I44" s="698">
        <f>'RM_5.1.1.sz.mell'!I44</f>
        <v>0</v>
      </c>
      <c r="J44" s="698">
        <f>'RM_5.1.1.sz.mell'!J44</f>
        <v>44000</v>
      </c>
      <c r="K44" s="766">
        <f>'RM_5.1.1.sz.mell'!K44</f>
        <v>44000</v>
      </c>
    </row>
    <row r="45" spans="1:11" s="1306" customFormat="1" ht="12" customHeight="1" x14ac:dyDescent="0.2">
      <c r="A45" s="1305" t="s">
        <v>178</v>
      </c>
      <c r="B45" s="1197" t="s">
        <v>283</v>
      </c>
      <c r="C45" s="698">
        <f>'RM_5.1.1.sz.mell'!C45</f>
        <v>0</v>
      </c>
      <c r="D45" s="1382">
        <f>'RM_5.1.1.sz.mell'!D45</f>
        <v>124</v>
      </c>
      <c r="E45" s="1382">
        <f>'RM_5.1.1.sz.mell'!E45</f>
        <v>0</v>
      </c>
      <c r="F45" s="1382">
        <f>'RM_5.1.1.sz.mell'!F45</f>
        <v>0</v>
      </c>
      <c r="G45" s="1382">
        <f>'RM_5.1.1.sz.mell'!G45</f>
        <v>0</v>
      </c>
      <c r="H45" s="1382">
        <f>'RM_5.1.1.sz.mell'!H45</f>
        <v>0</v>
      </c>
      <c r="I45" s="698">
        <f>'RM_5.1.1.sz.mell'!I45</f>
        <v>0</v>
      </c>
      <c r="J45" s="698">
        <f>'RM_5.1.1.sz.mell'!J45</f>
        <v>124</v>
      </c>
      <c r="K45" s="766">
        <f>'RM_5.1.1.sz.mell'!K45</f>
        <v>124</v>
      </c>
    </row>
    <row r="46" spans="1:11" s="1306" customFormat="1" ht="12" customHeight="1" x14ac:dyDescent="0.2">
      <c r="A46" s="1305" t="s">
        <v>274</v>
      </c>
      <c r="B46" s="1197" t="s">
        <v>284</v>
      </c>
      <c r="C46" s="691">
        <f>'RM_5.1.1.sz.mell'!C46</f>
        <v>0</v>
      </c>
      <c r="D46" s="1390">
        <f>'RM_5.1.1.sz.mell'!D46</f>
        <v>0</v>
      </c>
      <c r="E46" s="1390">
        <f>'RM_5.1.1.sz.mell'!E46</f>
        <v>0</v>
      </c>
      <c r="F46" s="1390">
        <f>'RM_5.1.1.sz.mell'!F46</f>
        <v>0</v>
      </c>
      <c r="G46" s="1390">
        <f>'RM_5.1.1.sz.mell'!G46</f>
        <v>0</v>
      </c>
      <c r="H46" s="1390">
        <f>'RM_5.1.1.sz.mell'!H46</f>
        <v>0</v>
      </c>
      <c r="I46" s="691">
        <f>'RM_5.1.1.sz.mell'!I46</f>
        <v>0</v>
      </c>
      <c r="J46" s="691">
        <f>'RM_5.1.1.sz.mell'!J46</f>
        <v>0</v>
      </c>
      <c r="K46" s="769">
        <f>'RM_5.1.1.sz.mell'!K46</f>
        <v>0</v>
      </c>
    </row>
    <row r="47" spans="1:11" s="1306" customFormat="1" ht="12" customHeight="1" x14ac:dyDescent="0.2">
      <c r="A47" s="1307" t="s">
        <v>275</v>
      </c>
      <c r="B47" s="1202" t="s">
        <v>435</v>
      </c>
      <c r="C47" s="771">
        <f>'RM_5.1.1.sz.mell'!C47</f>
        <v>0</v>
      </c>
      <c r="D47" s="1391">
        <f>'RM_5.1.1.sz.mell'!D47</f>
        <v>0</v>
      </c>
      <c r="E47" s="1391">
        <f>'RM_5.1.1.sz.mell'!E47</f>
        <v>0</v>
      </c>
      <c r="F47" s="1391">
        <f>'RM_5.1.1.sz.mell'!F47</f>
        <v>0</v>
      </c>
      <c r="G47" s="1391">
        <f>'RM_5.1.1.sz.mell'!G47</f>
        <v>0</v>
      </c>
      <c r="H47" s="1391">
        <f>'RM_5.1.1.sz.mell'!H47</f>
        <v>0</v>
      </c>
      <c r="I47" s="771">
        <f>'RM_5.1.1.sz.mell'!I47</f>
        <v>0</v>
      </c>
      <c r="J47" s="771">
        <f>'RM_5.1.1.sz.mell'!J47</f>
        <v>0</v>
      </c>
      <c r="K47" s="772">
        <f>'RM_5.1.1.sz.mell'!K47</f>
        <v>0</v>
      </c>
    </row>
    <row r="48" spans="1:11" s="1306" customFormat="1" ht="12" customHeight="1" thickBot="1" x14ac:dyDescent="0.25">
      <c r="A48" s="1307" t="s">
        <v>434</v>
      </c>
      <c r="B48" s="1202" t="s">
        <v>285</v>
      </c>
      <c r="C48" s="771">
        <f>'RM_5.1.1.sz.mell'!C48</f>
        <v>0</v>
      </c>
      <c r="D48" s="1391">
        <f>'RM_5.1.1.sz.mell'!D48</f>
        <v>485105</v>
      </c>
      <c r="E48" s="1391">
        <f>'RM_5.1.1.sz.mell'!E48</f>
        <v>0</v>
      </c>
      <c r="F48" s="1391">
        <f>'RM_5.1.1.sz.mell'!F48</f>
        <v>0</v>
      </c>
      <c r="G48" s="1391">
        <f>'RM_5.1.1.sz.mell'!G48</f>
        <v>0</v>
      </c>
      <c r="H48" s="1391">
        <f>'RM_5.1.1.sz.mell'!H48</f>
        <v>0</v>
      </c>
      <c r="I48" s="771">
        <f>'RM_5.1.1.sz.mell'!I48</f>
        <v>0</v>
      </c>
      <c r="J48" s="771">
        <f>'RM_5.1.1.sz.mell'!J48</f>
        <v>485105</v>
      </c>
      <c r="K48" s="772">
        <f>'RM_5.1.1.sz.mell'!K48</f>
        <v>485105</v>
      </c>
    </row>
    <row r="49" spans="1:11" s="1306" customFormat="1" ht="12" customHeight="1" thickBot="1" x14ac:dyDescent="0.3">
      <c r="A49" s="1220" t="s">
        <v>23</v>
      </c>
      <c r="B49" s="1193" t="s">
        <v>286</v>
      </c>
      <c r="C49" s="395">
        <f>'RM_5.1.1.sz.mell'!C49</f>
        <v>0</v>
      </c>
      <c r="D49" s="706">
        <f>'RM_5.1.1.sz.mell'!D49</f>
        <v>6000000</v>
      </c>
      <c r="E49" s="706">
        <f>'RM_5.1.1.sz.mell'!E49</f>
        <v>0</v>
      </c>
      <c r="F49" s="706">
        <f>'RM_5.1.1.sz.mell'!F49</f>
        <v>0</v>
      </c>
      <c r="G49" s="706">
        <f>'RM_5.1.1.sz.mell'!G49</f>
        <v>0</v>
      </c>
      <c r="H49" s="706">
        <f>'RM_5.1.1.sz.mell'!H49</f>
        <v>0</v>
      </c>
      <c r="I49" s="395">
        <f>'RM_5.1.1.sz.mell'!I49</f>
        <v>0</v>
      </c>
      <c r="J49" s="395">
        <f>'RM_5.1.1.sz.mell'!J49</f>
        <v>6000000</v>
      </c>
      <c r="K49" s="296">
        <f>'RM_5.1.1.sz.mell'!K49</f>
        <v>6000000</v>
      </c>
    </row>
    <row r="50" spans="1:11" s="1306" customFormat="1" ht="12" customHeight="1" x14ac:dyDescent="0.2">
      <c r="A50" s="1304" t="s">
        <v>93</v>
      </c>
      <c r="B50" s="1195" t="s">
        <v>290</v>
      </c>
      <c r="C50" s="684">
        <f>'RM_5.1.1.sz.mell'!C50</f>
        <v>0</v>
      </c>
      <c r="D50" s="1392">
        <f>'RM_5.1.1.sz.mell'!D50</f>
        <v>0</v>
      </c>
      <c r="E50" s="1392">
        <f>'RM_5.1.1.sz.mell'!E50</f>
        <v>0</v>
      </c>
      <c r="F50" s="1392">
        <f>'RM_5.1.1.sz.mell'!F50</f>
        <v>0</v>
      </c>
      <c r="G50" s="1392">
        <f>'RM_5.1.1.sz.mell'!G50</f>
        <v>0</v>
      </c>
      <c r="H50" s="1392">
        <f>'RM_5.1.1.sz.mell'!H50</f>
        <v>0</v>
      </c>
      <c r="I50" s="684">
        <f>'RM_5.1.1.sz.mell'!I50</f>
        <v>0</v>
      </c>
      <c r="J50" s="684">
        <f>'RM_5.1.1.sz.mell'!J50</f>
        <v>0</v>
      </c>
      <c r="K50" s="774">
        <f>'RM_5.1.1.sz.mell'!K50</f>
        <v>0</v>
      </c>
    </row>
    <row r="51" spans="1:11" s="1306" customFormat="1" ht="12" customHeight="1" x14ac:dyDescent="0.2">
      <c r="A51" s="1305" t="s">
        <v>94</v>
      </c>
      <c r="B51" s="1197" t="s">
        <v>291</v>
      </c>
      <c r="C51" s="691">
        <f>'RM_5.1.1.sz.mell'!C51</f>
        <v>0</v>
      </c>
      <c r="D51" s="1390">
        <f>'RM_5.1.1.sz.mell'!D51</f>
        <v>6000000</v>
      </c>
      <c r="E51" s="1390">
        <f>'RM_5.1.1.sz.mell'!E51</f>
        <v>0</v>
      </c>
      <c r="F51" s="1390">
        <f>'RM_5.1.1.sz.mell'!F51</f>
        <v>0</v>
      </c>
      <c r="G51" s="1390">
        <f>'RM_5.1.1.sz.mell'!G51</f>
        <v>0</v>
      </c>
      <c r="H51" s="1390">
        <f>'RM_5.1.1.sz.mell'!H51</f>
        <v>0</v>
      </c>
      <c r="I51" s="691">
        <f>'RM_5.1.1.sz.mell'!I51</f>
        <v>0</v>
      </c>
      <c r="J51" s="691">
        <f>'RM_5.1.1.sz.mell'!J51</f>
        <v>6000000</v>
      </c>
      <c r="K51" s="769">
        <f>'RM_5.1.1.sz.mell'!K51</f>
        <v>6000000</v>
      </c>
    </row>
    <row r="52" spans="1:11" s="1306" customFormat="1" ht="12" customHeight="1" x14ac:dyDescent="0.2">
      <c r="A52" s="1305" t="s">
        <v>287</v>
      </c>
      <c r="B52" s="1197" t="s">
        <v>292</v>
      </c>
      <c r="C52" s="691">
        <f>'RM_5.1.1.sz.mell'!C52</f>
        <v>0</v>
      </c>
      <c r="D52" s="1390">
        <f>'RM_5.1.1.sz.mell'!D52</f>
        <v>0</v>
      </c>
      <c r="E52" s="1390">
        <f>'RM_5.1.1.sz.mell'!E52</f>
        <v>0</v>
      </c>
      <c r="F52" s="1390">
        <f>'RM_5.1.1.sz.mell'!F52</f>
        <v>0</v>
      </c>
      <c r="G52" s="1390">
        <f>'RM_5.1.1.sz.mell'!G52</f>
        <v>0</v>
      </c>
      <c r="H52" s="1390">
        <f>'RM_5.1.1.sz.mell'!H52</f>
        <v>0</v>
      </c>
      <c r="I52" s="691">
        <f>'RM_5.1.1.sz.mell'!I52</f>
        <v>0</v>
      </c>
      <c r="J52" s="691">
        <f>'RM_5.1.1.sz.mell'!J52</f>
        <v>0</v>
      </c>
      <c r="K52" s="769">
        <f>'RM_5.1.1.sz.mell'!K52</f>
        <v>0</v>
      </c>
    </row>
    <row r="53" spans="1:11" s="1306" customFormat="1" ht="12" customHeight="1" x14ac:dyDescent="0.2">
      <c r="A53" s="1305" t="s">
        <v>288</v>
      </c>
      <c r="B53" s="1197" t="s">
        <v>293</v>
      </c>
      <c r="C53" s="691">
        <f>'RM_5.1.1.sz.mell'!C53</f>
        <v>0</v>
      </c>
      <c r="D53" s="1390">
        <f>'RM_5.1.1.sz.mell'!D53</f>
        <v>0</v>
      </c>
      <c r="E53" s="1390">
        <f>'RM_5.1.1.sz.mell'!E53</f>
        <v>0</v>
      </c>
      <c r="F53" s="1390">
        <f>'RM_5.1.1.sz.mell'!F53</f>
        <v>0</v>
      </c>
      <c r="G53" s="1390">
        <f>'RM_5.1.1.sz.mell'!G53</f>
        <v>0</v>
      </c>
      <c r="H53" s="1390">
        <f>'RM_5.1.1.sz.mell'!H53</f>
        <v>0</v>
      </c>
      <c r="I53" s="691">
        <f>'RM_5.1.1.sz.mell'!I53</f>
        <v>0</v>
      </c>
      <c r="J53" s="691">
        <f>'RM_5.1.1.sz.mell'!J53</f>
        <v>0</v>
      </c>
      <c r="K53" s="769">
        <f>'RM_5.1.1.sz.mell'!K53</f>
        <v>0</v>
      </c>
    </row>
    <row r="54" spans="1:11" s="1306" customFormat="1" ht="12" customHeight="1" thickBot="1" x14ac:dyDescent="0.25">
      <c r="A54" s="1308" t="s">
        <v>289</v>
      </c>
      <c r="B54" s="1309" t="s">
        <v>294</v>
      </c>
      <c r="C54" s="688">
        <f>'RM_5.1.1.sz.mell'!C54</f>
        <v>0</v>
      </c>
      <c r="D54" s="1393">
        <f>'RM_5.1.1.sz.mell'!D54</f>
        <v>0</v>
      </c>
      <c r="E54" s="1393">
        <f>'RM_5.1.1.sz.mell'!E54</f>
        <v>0</v>
      </c>
      <c r="F54" s="1393">
        <f>'RM_5.1.1.sz.mell'!F54</f>
        <v>0</v>
      </c>
      <c r="G54" s="1393">
        <f>'RM_5.1.1.sz.mell'!G54</f>
        <v>0</v>
      </c>
      <c r="H54" s="1393">
        <f>'RM_5.1.1.sz.mell'!H54</f>
        <v>0</v>
      </c>
      <c r="I54" s="688">
        <f>'RM_5.1.1.sz.mell'!I54</f>
        <v>0</v>
      </c>
      <c r="J54" s="688">
        <f>'RM_5.1.1.sz.mell'!J54</f>
        <v>0</v>
      </c>
      <c r="K54" s="776">
        <f>'RM_5.1.1.sz.mell'!K54</f>
        <v>0</v>
      </c>
    </row>
    <row r="55" spans="1:11" s="1306" customFormat="1" ht="12" customHeight="1" thickBot="1" x14ac:dyDescent="0.3">
      <c r="A55" s="1220" t="s">
        <v>179</v>
      </c>
      <c r="B55" s="1193" t="s">
        <v>295</v>
      </c>
      <c r="C55" s="395">
        <f>'RM_5.1.1.sz.mell'!C55</f>
        <v>10626783</v>
      </c>
      <c r="D55" s="706">
        <f>'RM_5.1.1.sz.mell'!D55</f>
        <v>-7937704</v>
      </c>
      <c r="E55" s="706">
        <f>'RM_5.1.1.sz.mell'!E55</f>
        <v>0</v>
      </c>
      <c r="F55" s="706">
        <f>'RM_5.1.1.sz.mell'!F55</f>
        <v>0</v>
      </c>
      <c r="G55" s="706">
        <f>'RM_5.1.1.sz.mell'!G55</f>
        <v>0</v>
      </c>
      <c r="H55" s="706">
        <f>'RM_5.1.1.sz.mell'!H55</f>
        <v>0</v>
      </c>
      <c r="I55" s="395">
        <f>'RM_5.1.1.sz.mell'!I55</f>
        <v>0</v>
      </c>
      <c r="J55" s="395">
        <f>'RM_5.1.1.sz.mell'!J55</f>
        <v>-7937704</v>
      </c>
      <c r="K55" s="296">
        <f>'RM_5.1.1.sz.mell'!K55</f>
        <v>2689079</v>
      </c>
    </row>
    <row r="56" spans="1:11" s="1306" customFormat="1" ht="12" customHeight="1" x14ac:dyDescent="0.2">
      <c r="A56" s="1304" t="s">
        <v>95</v>
      </c>
      <c r="B56" s="1195" t="s">
        <v>296</v>
      </c>
      <c r="C56" s="680">
        <f>'RM_5.1.1.sz.mell'!C56</f>
        <v>0</v>
      </c>
      <c r="D56" s="1381">
        <f>'RM_5.1.1.sz.mell'!D56</f>
        <v>0</v>
      </c>
      <c r="E56" s="1381">
        <f>'RM_5.1.1.sz.mell'!E56</f>
        <v>0</v>
      </c>
      <c r="F56" s="1381">
        <f>'RM_5.1.1.sz.mell'!F56</f>
        <v>0</v>
      </c>
      <c r="G56" s="1381">
        <f>'RM_5.1.1.sz.mell'!G56</f>
        <v>0</v>
      </c>
      <c r="H56" s="1381">
        <f>'RM_5.1.1.sz.mell'!H56</f>
        <v>0</v>
      </c>
      <c r="I56" s="680">
        <f>'RM_5.1.1.sz.mell'!I56</f>
        <v>0</v>
      </c>
      <c r="J56" s="680">
        <f>'RM_5.1.1.sz.mell'!J56</f>
        <v>0</v>
      </c>
      <c r="K56" s="408">
        <f>'RM_5.1.1.sz.mell'!K56</f>
        <v>0</v>
      </c>
    </row>
    <row r="57" spans="1:11" s="1306" customFormat="1" ht="12" customHeight="1" x14ac:dyDescent="0.2">
      <c r="A57" s="1305" t="s">
        <v>96</v>
      </c>
      <c r="B57" s="1197" t="s">
        <v>425</v>
      </c>
      <c r="C57" s="698">
        <f>'RM_5.1.1.sz.mell'!C57</f>
        <v>0</v>
      </c>
      <c r="D57" s="1382">
        <f>'RM_5.1.1.sz.mell'!D57</f>
        <v>0</v>
      </c>
      <c r="E57" s="1382">
        <f>'RM_5.1.1.sz.mell'!E57</f>
        <v>0</v>
      </c>
      <c r="F57" s="1382">
        <f>'RM_5.1.1.sz.mell'!F57</f>
        <v>0</v>
      </c>
      <c r="G57" s="1382">
        <f>'RM_5.1.1.sz.mell'!G57</f>
        <v>0</v>
      </c>
      <c r="H57" s="1382">
        <f>'RM_5.1.1.sz.mell'!H57</f>
        <v>0</v>
      </c>
      <c r="I57" s="698">
        <f>'RM_5.1.1.sz.mell'!I57</f>
        <v>0</v>
      </c>
      <c r="J57" s="698">
        <f>'RM_5.1.1.sz.mell'!J57</f>
        <v>0</v>
      </c>
      <c r="K57" s="766">
        <f>'RM_5.1.1.sz.mell'!K57</f>
        <v>0</v>
      </c>
    </row>
    <row r="58" spans="1:11" s="1306" customFormat="1" ht="12" customHeight="1" x14ac:dyDescent="0.2">
      <c r="A58" s="1305" t="s">
        <v>299</v>
      </c>
      <c r="B58" s="1197" t="s">
        <v>297</v>
      </c>
      <c r="C58" s="698">
        <f>'RM_5.1.1.sz.mell'!C58</f>
        <v>10626783</v>
      </c>
      <c r="D58" s="1382">
        <f>'RM_5.1.1.sz.mell'!D58</f>
        <v>-7937704</v>
      </c>
      <c r="E58" s="1382">
        <f>'RM_5.1.1.sz.mell'!E58</f>
        <v>0</v>
      </c>
      <c r="F58" s="1382">
        <f>'RM_5.1.1.sz.mell'!F58</f>
        <v>0</v>
      </c>
      <c r="G58" s="1382">
        <f>'RM_5.1.1.sz.mell'!G58</f>
        <v>0</v>
      </c>
      <c r="H58" s="1382">
        <f>'RM_5.1.1.sz.mell'!H58</f>
        <v>0</v>
      </c>
      <c r="I58" s="698">
        <f>'RM_5.1.1.sz.mell'!I58</f>
        <v>0</v>
      </c>
      <c r="J58" s="698">
        <f>'RM_5.1.1.sz.mell'!J58</f>
        <v>-7937704</v>
      </c>
      <c r="K58" s="766">
        <f>'RM_5.1.1.sz.mell'!K58</f>
        <v>2689079</v>
      </c>
    </row>
    <row r="59" spans="1:11" s="1306" customFormat="1" ht="12" customHeight="1" thickBot="1" x14ac:dyDescent="0.25">
      <c r="A59" s="1307" t="s">
        <v>300</v>
      </c>
      <c r="B59" s="1202" t="s">
        <v>298</v>
      </c>
      <c r="C59" s="700">
        <f>'RM_5.1.1.sz.mell'!C59</f>
        <v>0</v>
      </c>
      <c r="D59" s="1383">
        <f>'RM_5.1.1.sz.mell'!D59</f>
        <v>0</v>
      </c>
      <c r="E59" s="1383">
        <f>'RM_5.1.1.sz.mell'!E59</f>
        <v>0</v>
      </c>
      <c r="F59" s="1383">
        <f>'RM_5.1.1.sz.mell'!F59</f>
        <v>0</v>
      </c>
      <c r="G59" s="1383">
        <f>'RM_5.1.1.sz.mell'!G59</f>
        <v>0</v>
      </c>
      <c r="H59" s="1383">
        <f>'RM_5.1.1.sz.mell'!H59</f>
        <v>0</v>
      </c>
      <c r="I59" s="700">
        <f>'RM_5.1.1.sz.mell'!I59</f>
        <v>0</v>
      </c>
      <c r="J59" s="700">
        <f>'RM_5.1.1.sz.mell'!J59</f>
        <v>0</v>
      </c>
      <c r="K59" s="767">
        <f>'RM_5.1.1.sz.mell'!K59</f>
        <v>0</v>
      </c>
    </row>
    <row r="60" spans="1:11" s="1306" customFormat="1" ht="12" customHeight="1" thickBot="1" x14ac:dyDescent="0.3">
      <c r="A60" s="1220" t="s">
        <v>25</v>
      </c>
      <c r="B60" s="1201" t="s">
        <v>301</v>
      </c>
      <c r="C60" s="395">
        <f>'RM_5.1.1.sz.mell'!C60</f>
        <v>0</v>
      </c>
      <c r="D60" s="706">
        <f>'RM_5.1.1.sz.mell'!D60</f>
        <v>23352346</v>
      </c>
      <c r="E60" s="706">
        <f>'RM_5.1.1.sz.mell'!E60</f>
        <v>0</v>
      </c>
      <c r="F60" s="706">
        <f>'RM_5.1.1.sz.mell'!F60</f>
        <v>0</v>
      </c>
      <c r="G60" s="706">
        <f>'RM_5.1.1.sz.mell'!G60</f>
        <v>0</v>
      </c>
      <c r="H60" s="706">
        <f>'RM_5.1.1.sz.mell'!H60</f>
        <v>0</v>
      </c>
      <c r="I60" s="395">
        <f>'RM_5.1.1.sz.mell'!I60</f>
        <v>0</v>
      </c>
      <c r="J60" s="395">
        <f>'RM_5.1.1.sz.mell'!J60</f>
        <v>23352346</v>
      </c>
      <c r="K60" s="296">
        <f>'RM_5.1.1.sz.mell'!K60</f>
        <v>23352346</v>
      </c>
    </row>
    <row r="61" spans="1:11" s="1306" customFormat="1" ht="12" customHeight="1" x14ac:dyDescent="0.2">
      <c r="A61" s="1304" t="s">
        <v>180</v>
      </c>
      <c r="B61" s="1195" t="s">
        <v>303</v>
      </c>
      <c r="C61" s="691">
        <f>'RM_5.1.1.sz.mell'!C61</f>
        <v>0</v>
      </c>
      <c r="D61" s="1390">
        <f>'RM_5.1.1.sz.mell'!D61</f>
        <v>0</v>
      </c>
      <c r="E61" s="1390">
        <f>'RM_5.1.1.sz.mell'!E61</f>
        <v>0</v>
      </c>
      <c r="F61" s="1390">
        <f>'RM_5.1.1.sz.mell'!F61</f>
        <v>0</v>
      </c>
      <c r="G61" s="1390">
        <f>'RM_5.1.1.sz.mell'!G61</f>
        <v>0</v>
      </c>
      <c r="H61" s="1390">
        <f>'RM_5.1.1.sz.mell'!H61</f>
        <v>0</v>
      </c>
      <c r="I61" s="691">
        <f>'RM_5.1.1.sz.mell'!I61</f>
        <v>0</v>
      </c>
      <c r="J61" s="691">
        <f>'RM_5.1.1.sz.mell'!J61</f>
        <v>0</v>
      </c>
      <c r="K61" s="769">
        <f>'RM_5.1.1.sz.mell'!K61</f>
        <v>0</v>
      </c>
    </row>
    <row r="62" spans="1:11" s="1306" customFormat="1" ht="12" customHeight="1" x14ac:dyDescent="0.2">
      <c r="A62" s="1305" t="s">
        <v>181</v>
      </c>
      <c r="B62" s="1197" t="s">
        <v>426</v>
      </c>
      <c r="C62" s="691">
        <f>'RM_5.1.1.sz.mell'!C62</f>
        <v>0</v>
      </c>
      <c r="D62" s="1390">
        <f>'RM_5.1.1.sz.mell'!D62</f>
        <v>0</v>
      </c>
      <c r="E62" s="1390">
        <f>'RM_5.1.1.sz.mell'!E62</f>
        <v>0</v>
      </c>
      <c r="F62" s="1390">
        <f>'RM_5.1.1.sz.mell'!F62</f>
        <v>0</v>
      </c>
      <c r="G62" s="1390">
        <f>'RM_5.1.1.sz.mell'!G62</f>
        <v>0</v>
      </c>
      <c r="H62" s="1390">
        <f>'RM_5.1.1.sz.mell'!H62</f>
        <v>0</v>
      </c>
      <c r="I62" s="691">
        <f>'RM_5.1.1.sz.mell'!I62</f>
        <v>0</v>
      </c>
      <c r="J62" s="691">
        <f>'RM_5.1.1.sz.mell'!J62</f>
        <v>0</v>
      </c>
      <c r="K62" s="769">
        <f>'RM_5.1.1.sz.mell'!K62</f>
        <v>0</v>
      </c>
    </row>
    <row r="63" spans="1:11" s="1306" customFormat="1" ht="12" customHeight="1" x14ac:dyDescent="0.2">
      <c r="A63" s="1305" t="s">
        <v>230</v>
      </c>
      <c r="B63" s="1197" t="s">
        <v>304</v>
      </c>
      <c r="C63" s="691">
        <f>'RM_5.1.1.sz.mell'!C63</f>
        <v>0</v>
      </c>
      <c r="D63" s="1390">
        <f>'RM_5.1.1.sz.mell'!D63</f>
        <v>23352346</v>
      </c>
      <c r="E63" s="1390">
        <f>'RM_5.1.1.sz.mell'!E63</f>
        <v>0</v>
      </c>
      <c r="F63" s="1390">
        <f>'RM_5.1.1.sz.mell'!F63</f>
        <v>0</v>
      </c>
      <c r="G63" s="1390">
        <f>'RM_5.1.1.sz.mell'!G63</f>
        <v>0</v>
      </c>
      <c r="H63" s="1390">
        <f>'RM_5.1.1.sz.mell'!H63</f>
        <v>0</v>
      </c>
      <c r="I63" s="691">
        <f>'RM_5.1.1.sz.mell'!I63</f>
        <v>0</v>
      </c>
      <c r="J63" s="691">
        <f>'RM_5.1.1.sz.mell'!J63</f>
        <v>23352346</v>
      </c>
      <c r="K63" s="769">
        <f>'RM_5.1.1.sz.mell'!K63</f>
        <v>23352346</v>
      </c>
    </row>
    <row r="64" spans="1:11" s="1306" customFormat="1" ht="12" customHeight="1" thickBot="1" x14ac:dyDescent="0.25">
      <c r="A64" s="1307" t="s">
        <v>302</v>
      </c>
      <c r="B64" s="1202" t="s">
        <v>305</v>
      </c>
      <c r="C64" s="691">
        <f>'RM_5.1.1.sz.mell'!C64</f>
        <v>0</v>
      </c>
      <c r="D64" s="1390">
        <f>'RM_5.1.1.sz.mell'!D64</f>
        <v>0</v>
      </c>
      <c r="E64" s="1390">
        <f>'RM_5.1.1.sz.mell'!E64</f>
        <v>0</v>
      </c>
      <c r="F64" s="1390">
        <f>'RM_5.1.1.sz.mell'!F64</f>
        <v>0</v>
      </c>
      <c r="G64" s="1390">
        <f>'RM_5.1.1.sz.mell'!G64</f>
        <v>0</v>
      </c>
      <c r="H64" s="1390">
        <f>'RM_5.1.1.sz.mell'!H64</f>
        <v>0</v>
      </c>
      <c r="I64" s="691">
        <f>'RM_5.1.1.sz.mell'!I64</f>
        <v>0</v>
      </c>
      <c r="J64" s="691">
        <f>'RM_5.1.1.sz.mell'!J64</f>
        <v>0</v>
      </c>
      <c r="K64" s="769">
        <f>'RM_5.1.1.sz.mell'!K64</f>
        <v>0</v>
      </c>
    </row>
    <row r="65" spans="1:11" s="1306" customFormat="1" ht="12" customHeight="1" thickBot="1" x14ac:dyDescent="0.3">
      <c r="A65" s="1220" t="s">
        <v>26</v>
      </c>
      <c r="B65" s="1193" t="s">
        <v>306</v>
      </c>
      <c r="C65" s="402">
        <f>'RM_5.1.1.sz.mell'!C65</f>
        <v>156255493</v>
      </c>
      <c r="D65" s="707">
        <f>'RM_5.1.1.sz.mell'!D65</f>
        <v>76415753</v>
      </c>
      <c r="E65" s="707">
        <f>'RM_5.1.1.sz.mell'!E65</f>
        <v>0</v>
      </c>
      <c r="F65" s="707">
        <f>'RM_5.1.1.sz.mell'!F65</f>
        <v>0</v>
      </c>
      <c r="G65" s="707">
        <f>'RM_5.1.1.sz.mell'!G65</f>
        <v>0</v>
      </c>
      <c r="H65" s="707">
        <f>'RM_5.1.1.sz.mell'!H65</f>
        <v>0</v>
      </c>
      <c r="I65" s="402">
        <f>'RM_5.1.1.sz.mell'!I65</f>
        <v>0</v>
      </c>
      <c r="J65" s="402">
        <f>'RM_5.1.1.sz.mell'!J65</f>
        <v>76415753</v>
      </c>
      <c r="K65" s="302">
        <f>'RM_5.1.1.sz.mell'!K65</f>
        <v>232671246</v>
      </c>
    </row>
    <row r="66" spans="1:11" s="1306" customFormat="1" ht="12" customHeight="1" thickBot="1" x14ac:dyDescent="0.25">
      <c r="A66" s="1310" t="s">
        <v>393</v>
      </c>
      <c r="B66" s="1201" t="s">
        <v>308</v>
      </c>
      <c r="C66" s="395">
        <f>'RM_5.1.1.sz.mell'!C66</f>
        <v>0</v>
      </c>
      <c r="D66" s="706">
        <f>'RM_5.1.1.sz.mell'!D66</f>
        <v>25102000</v>
      </c>
      <c r="E66" s="706">
        <f>'RM_5.1.1.sz.mell'!E66</f>
        <v>0</v>
      </c>
      <c r="F66" s="706">
        <f>'RM_5.1.1.sz.mell'!F66</f>
        <v>0</v>
      </c>
      <c r="G66" s="706">
        <f>'RM_5.1.1.sz.mell'!G66</f>
        <v>0</v>
      </c>
      <c r="H66" s="706">
        <f>'RM_5.1.1.sz.mell'!H66</f>
        <v>0</v>
      </c>
      <c r="I66" s="395">
        <f>'RM_5.1.1.sz.mell'!I66</f>
        <v>0</v>
      </c>
      <c r="J66" s="395">
        <f>'RM_5.1.1.sz.mell'!J66</f>
        <v>25102000</v>
      </c>
      <c r="K66" s="296">
        <f>'RM_5.1.1.sz.mell'!K66</f>
        <v>25102000</v>
      </c>
    </row>
    <row r="67" spans="1:11" s="1306" customFormat="1" ht="12" customHeight="1" x14ac:dyDescent="0.2">
      <c r="A67" s="1304" t="s">
        <v>336</v>
      </c>
      <c r="B67" s="1195" t="s">
        <v>309</v>
      </c>
      <c r="C67" s="691">
        <f>'RM_5.1.1.sz.mell'!C67</f>
        <v>0</v>
      </c>
      <c r="D67" s="1390">
        <f>'RM_5.1.1.sz.mell'!D67</f>
        <v>0</v>
      </c>
      <c r="E67" s="1390">
        <f>'RM_5.1.1.sz.mell'!E67</f>
        <v>0</v>
      </c>
      <c r="F67" s="1390">
        <f>'RM_5.1.1.sz.mell'!F67</f>
        <v>0</v>
      </c>
      <c r="G67" s="1390">
        <f>'RM_5.1.1.sz.mell'!G67</f>
        <v>0</v>
      </c>
      <c r="H67" s="1390">
        <f>'RM_5.1.1.sz.mell'!H67</f>
        <v>0</v>
      </c>
      <c r="I67" s="691">
        <f>'RM_5.1.1.sz.mell'!I67</f>
        <v>0</v>
      </c>
      <c r="J67" s="691">
        <f>'RM_5.1.1.sz.mell'!J67</f>
        <v>0</v>
      </c>
      <c r="K67" s="769">
        <f>'RM_5.1.1.sz.mell'!K67</f>
        <v>0</v>
      </c>
    </row>
    <row r="68" spans="1:11" s="1306" customFormat="1" ht="12" customHeight="1" x14ac:dyDescent="0.2">
      <c r="A68" s="1305" t="s">
        <v>345</v>
      </c>
      <c r="B68" s="1197" t="s">
        <v>310</v>
      </c>
      <c r="C68" s="691">
        <f>'RM_5.1.1.sz.mell'!C68</f>
        <v>0</v>
      </c>
      <c r="D68" s="1390">
        <f>'RM_5.1.1.sz.mell'!D68</f>
        <v>25102000</v>
      </c>
      <c r="E68" s="1390">
        <f>'RM_5.1.1.sz.mell'!E68</f>
        <v>0</v>
      </c>
      <c r="F68" s="1390">
        <f>'RM_5.1.1.sz.mell'!F68</f>
        <v>0</v>
      </c>
      <c r="G68" s="1390">
        <f>'RM_5.1.1.sz.mell'!G68</f>
        <v>0</v>
      </c>
      <c r="H68" s="1390">
        <f>'RM_5.1.1.sz.mell'!H68</f>
        <v>0</v>
      </c>
      <c r="I68" s="691">
        <f>'RM_5.1.1.sz.mell'!I68</f>
        <v>0</v>
      </c>
      <c r="J68" s="691">
        <f>'RM_5.1.1.sz.mell'!J68</f>
        <v>25102000</v>
      </c>
      <c r="K68" s="769">
        <f>'RM_5.1.1.sz.mell'!K68</f>
        <v>25102000</v>
      </c>
    </row>
    <row r="69" spans="1:11" s="1306" customFormat="1" ht="12" customHeight="1" thickBot="1" x14ac:dyDescent="0.25">
      <c r="A69" s="1308" t="s">
        <v>346</v>
      </c>
      <c r="B69" s="1311" t="s">
        <v>311</v>
      </c>
      <c r="C69" s="688">
        <f>'RM_5.1.1.sz.mell'!C69</f>
        <v>0</v>
      </c>
      <c r="D69" s="1393">
        <f>'RM_5.1.1.sz.mell'!D69</f>
        <v>0</v>
      </c>
      <c r="E69" s="1393">
        <f>'RM_5.1.1.sz.mell'!E69</f>
        <v>0</v>
      </c>
      <c r="F69" s="1393">
        <f>'RM_5.1.1.sz.mell'!F69</f>
        <v>0</v>
      </c>
      <c r="G69" s="1393">
        <f>'RM_5.1.1.sz.mell'!G69</f>
        <v>0</v>
      </c>
      <c r="H69" s="1393">
        <f>'RM_5.1.1.sz.mell'!H69</f>
        <v>0</v>
      </c>
      <c r="I69" s="688">
        <f>'RM_5.1.1.sz.mell'!I69</f>
        <v>0</v>
      </c>
      <c r="J69" s="688">
        <f>'RM_5.1.1.sz.mell'!J69</f>
        <v>0</v>
      </c>
      <c r="K69" s="776">
        <f>'RM_5.1.1.sz.mell'!K69</f>
        <v>0</v>
      </c>
    </row>
    <row r="70" spans="1:11" s="1306" customFormat="1" ht="12" customHeight="1" thickBot="1" x14ac:dyDescent="0.25">
      <c r="A70" s="1310" t="s">
        <v>312</v>
      </c>
      <c r="B70" s="1201" t="s">
        <v>313</v>
      </c>
      <c r="C70" s="395">
        <f>'RM_5.1.1.sz.mell'!C70</f>
        <v>0</v>
      </c>
      <c r="D70" s="395">
        <f>'RM_5.1.1.sz.mell'!D70</f>
        <v>0</v>
      </c>
      <c r="E70" s="395">
        <f>'RM_5.1.1.sz.mell'!E70</f>
        <v>0</v>
      </c>
      <c r="F70" s="395">
        <f>'RM_5.1.1.sz.mell'!F70</f>
        <v>0</v>
      </c>
      <c r="G70" s="395">
        <f>'RM_5.1.1.sz.mell'!G70</f>
        <v>0</v>
      </c>
      <c r="H70" s="395">
        <f>'RM_5.1.1.sz.mell'!H70</f>
        <v>0</v>
      </c>
      <c r="I70" s="395">
        <f>'RM_5.1.1.sz.mell'!I70</f>
        <v>0</v>
      </c>
      <c r="J70" s="395">
        <f>'RM_5.1.1.sz.mell'!J70</f>
        <v>0</v>
      </c>
      <c r="K70" s="296">
        <f>'RM_5.1.1.sz.mell'!K70</f>
        <v>0</v>
      </c>
    </row>
    <row r="71" spans="1:11" s="1306" customFormat="1" ht="12" customHeight="1" x14ac:dyDescent="0.2">
      <c r="A71" s="1304" t="s">
        <v>148</v>
      </c>
      <c r="B71" s="1195" t="s">
        <v>314</v>
      </c>
      <c r="C71" s="691">
        <f>'RM_5.1.1.sz.mell'!C71</f>
        <v>0</v>
      </c>
      <c r="D71" s="691">
        <f>'RM_5.1.1.sz.mell'!D71</f>
        <v>0</v>
      </c>
      <c r="E71" s="691">
        <f>'RM_5.1.1.sz.mell'!E71</f>
        <v>0</v>
      </c>
      <c r="F71" s="691">
        <f>'RM_5.1.1.sz.mell'!F71</f>
        <v>0</v>
      </c>
      <c r="G71" s="691">
        <f>'RM_5.1.1.sz.mell'!G71</f>
        <v>0</v>
      </c>
      <c r="H71" s="691">
        <f>'RM_5.1.1.sz.mell'!H71</f>
        <v>0</v>
      </c>
      <c r="I71" s="691">
        <f>'RM_5.1.1.sz.mell'!I71</f>
        <v>0</v>
      </c>
      <c r="J71" s="691">
        <f>'RM_5.1.1.sz.mell'!J71</f>
        <v>0</v>
      </c>
      <c r="K71" s="769">
        <f>'RM_5.1.1.sz.mell'!K71</f>
        <v>0</v>
      </c>
    </row>
    <row r="72" spans="1:11" s="1306" customFormat="1" ht="12" customHeight="1" x14ac:dyDescent="0.2">
      <c r="A72" s="1305" t="s">
        <v>149</v>
      </c>
      <c r="B72" s="1195" t="s">
        <v>570</v>
      </c>
      <c r="C72" s="691">
        <f>'RM_5.1.1.sz.mell'!C72</f>
        <v>0</v>
      </c>
      <c r="D72" s="691">
        <f>'RM_5.1.1.sz.mell'!D72</f>
        <v>0</v>
      </c>
      <c r="E72" s="691">
        <f>'RM_5.1.1.sz.mell'!E72</f>
        <v>0</v>
      </c>
      <c r="F72" s="691">
        <f>'RM_5.1.1.sz.mell'!F72</f>
        <v>0</v>
      </c>
      <c r="G72" s="691">
        <f>'RM_5.1.1.sz.mell'!G72</f>
        <v>0</v>
      </c>
      <c r="H72" s="691">
        <f>'RM_5.1.1.sz.mell'!H72</f>
        <v>0</v>
      </c>
      <c r="I72" s="691">
        <f>'RM_5.1.1.sz.mell'!I72</f>
        <v>0</v>
      </c>
      <c r="J72" s="691">
        <f>'RM_5.1.1.sz.mell'!J72</f>
        <v>0</v>
      </c>
      <c r="K72" s="769">
        <f>'RM_5.1.1.sz.mell'!K72</f>
        <v>0</v>
      </c>
    </row>
    <row r="73" spans="1:11" s="1306" customFormat="1" ht="12" customHeight="1" x14ac:dyDescent="0.2">
      <c r="A73" s="1305" t="s">
        <v>337</v>
      </c>
      <c r="B73" s="1195" t="s">
        <v>315</v>
      </c>
      <c r="C73" s="691">
        <f>'RM_5.1.1.sz.mell'!C73</f>
        <v>0</v>
      </c>
      <c r="D73" s="691">
        <f>'RM_5.1.1.sz.mell'!D73</f>
        <v>0</v>
      </c>
      <c r="E73" s="691">
        <f>'RM_5.1.1.sz.mell'!E73</f>
        <v>0</v>
      </c>
      <c r="F73" s="691">
        <f>'RM_5.1.1.sz.mell'!F73</f>
        <v>0</v>
      </c>
      <c r="G73" s="691">
        <f>'RM_5.1.1.sz.mell'!G73</f>
        <v>0</v>
      </c>
      <c r="H73" s="691">
        <f>'RM_5.1.1.sz.mell'!H73</f>
        <v>0</v>
      </c>
      <c r="I73" s="691">
        <f>'RM_5.1.1.sz.mell'!I73</f>
        <v>0</v>
      </c>
      <c r="J73" s="691">
        <f>'RM_5.1.1.sz.mell'!J73</f>
        <v>0</v>
      </c>
      <c r="K73" s="769">
        <f>'RM_5.1.1.sz.mell'!K73</f>
        <v>0</v>
      </c>
    </row>
    <row r="74" spans="1:11" s="1306" customFormat="1" ht="12" customHeight="1" thickBot="1" x14ac:dyDescent="0.3">
      <c r="A74" s="1307" t="s">
        <v>338</v>
      </c>
      <c r="B74" s="1412" t="s">
        <v>571</v>
      </c>
      <c r="C74" s="691">
        <f>'RM_5.1.1.sz.mell'!C74</f>
        <v>0</v>
      </c>
      <c r="D74" s="691">
        <f>'RM_5.1.1.sz.mell'!D74</f>
        <v>0</v>
      </c>
      <c r="E74" s="691">
        <f>'RM_5.1.1.sz.mell'!E74</f>
        <v>0</v>
      </c>
      <c r="F74" s="691">
        <f>'RM_5.1.1.sz.mell'!F74</f>
        <v>0</v>
      </c>
      <c r="G74" s="691">
        <f>'RM_5.1.1.sz.mell'!G74</f>
        <v>0</v>
      </c>
      <c r="H74" s="691">
        <f>'RM_5.1.1.sz.mell'!H74</f>
        <v>0</v>
      </c>
      <c r="I74" s="691">
        <f>'RM_5.1.1.sz.mell'!I74</f>
        <v>0</v>
      </c>
      <c r="J74" s="691">
        <f>'RM_5.1.1.sz.mell'!J74</f>
        <v>0</v>
      </c>
      <c r="K74" s="769">
        <f>'RM_5.1.1.sz.mell'!K74</f>
        <v>0</v>
      </c>
    </row>
    <row r="75" spans="1:11" s="1306" customFormat="1" ht="12" customHeight="1" thickBot="1" x14ac:dyDescent="0.25">
      <c r="A75" s="1310" t="s">
        <v>316</v>
      </c>
      <c r="B75" s="1201" t="s">
        <v>317</v>
      </c>
      <c r="C75" s="395">
        <f>'RM_5.1.1.sz.mell'!C75</f>
        <v>99506649</v>
      </c>
      <c r="D75" s="395">
        <f>'RM_5.1.1.sz.mell'!D75</f>
        <v>0</v>
      </c>
      <c r="E75" s="395">
        <f>'RM_5.1.1.sz.mell'!E75</f>
        <v>0</v>
      </c>
      <c r="F75" s="395">
        <f>'RM_5.1.1.sz.mell'!F75</f>
        <v>0</v>
      </c>
      <c r="G75" s="395">
        <f>'RM_5.1.1.sz.mell'!G75</f>
        <v>0</v>
      </c>
      <c r="H75" s="395">
        <f>'RM_5.1.1.sz.mell'!H75</f>
        <v>0</v>
      </c>
      <c r="I75" s="395">
        <f>'RM_5.1.1.sz.mell'!I75</f>
        <v>0</v>
      </c>
      <c r="J75" s="395">
        <f>'RM_5.1.1.sz.mell'!J75</f>
        <v>0</v>
      </c>
      <c r="K75" s="296">
        <f>'RM_5.1.1.sz.mell'!K75</f>
        <v>99506649</v>
      </c>
    </row>
    <row r="76" spans="1:11" s="1306" customFormat="1" ht="12" customHeight="1" x14ac:dyDescent="0.2">
      <c r="A76" s="1304" t="s">
        <v>339</v>
      </c>
      <c r="B76" s="1195" t="s">
        <v>318</v>
      </c>
      <c r="C76" s="691">
        <f>'RM_5.1.1.sz.mell'!C76</f>
        <v>99506649</v>
      </c>
      <c r="D76" s="691">
        <f>'RM_5.1.1.sz.mell'!D76</f>
        <v>0</v>
      </c>
      <c r="E76" s="691">
        <f>'RM_5.1.1.sz.mell'!E76</f>
        <v>0</v>
      </c>
      <c r="F76" s="691">
        <f>'RM_5.1.1.sz.mell'!F76</f>
        <v>0</v>
      </c>
      <c r="G76" s="691">
        <f>'RM_5.1.1.sz.mell'!G76</f>
        <v>0</v>
      </c>
      <c r="H76" s="691">
        <f>'RM_5.1.1.sz.mell'!H76</f>
        <v>0</v>
      </c>
      <c r="I76" s="691">
        <f>'RM_5.1.1.sz.mell'!I76</f>
        <v>0</v>
      </c>
      <c r="J76" s="691">
        <f>'RM_5.1.1.sz.mell'!J76</f>
        <v>0</v>
      </c>
      <c r="K76" s="769">
        <f>'RM_5.1.1.sz.mell'!K76</f>
        <v>99506649</v>
      </c>
    </row>
    <row r="77" spans="1:11" s="1306" customFormat="1" ht="12" customHeight="1" thickBot="1" x14ac:dyDescent="0.25">
      <c r="A77" s="1307" t="s">
        <v>340</v>
      </c>
      <c r="B77" s="1202" t="s">
        <v>319</v>
      </c>
      <c r="C77" s="691">
        <f>'RM_5.1.1.sz.mell'!C77</f>
        <v>0</v>
      </c>
      <c r="D77" s="691">
        <f>'RM_5.1.1.sz.mell'!D77</f>
        <v>0</v>
      </c>
      <c r="E77" s="691">
        <f>'RM_5.1.1.sz.mell'!E77</f>
        <v>0</v>
      </c>
      <c r="F77" s="691">
        <f>'RM_5.1.1.sz.mell'!F77</f>
        <v>0</v>
      </c>
      <c r="G77" s="691">
        <f>'RM_5.1.1.sz.mell'!G77</f>
        <v>0</v>
      </c>
      <c r="H77" s="691">
        <f>'RM_5.1.1.sz.mell'!H77</f>
        <v>0</v>
      </c>
      <c r="I77" s="691">
        <f>'RM_5.1.1.sz.mell'!I77</f>
        <v>0</v>
      </c>
      <c r="J77" s="691">
        <f>'RM_5.1.1.sz.mell'!J77</f>
        <v>0</v>
      </c>
      <c r="K77" s="769">
        <f>'RM_5.1.1.sz.mell'!K77</f>
        <v>0</v>
      </c>
    </row>
    <row r="78" spans="1:11" s="73" customFormat="1" ht="12" customHeight="1" thickBot="1" x14ac:dyDescent="0.25">
      <c r="A78" s="1310" t="s">
        <v>320</v>
      </c>
      <c r="B78" s="1201" t="s">
        <v>321</v>
      </c>
      <c r="C78" s="395">
        <f>'RM_5.1.1.sz.mell'!C78</f>
        <v>0</v>
      </c>
      <c r="D78" s="395">
        <f>'RM_5.1.1.sz.mell'!D78</f>
        <v>2290030</v>
      </c>
      <c r="E78" s="395">
        <f>'RM_5.1.1.sz.mell'!E78</f>
        <v>0</v>
      </c>
      <c r="F78" s="395">
        <f>'RM_5.1.1.sz.mell'!F78</f>
        <v>0</v>
      </c>
      <c r="G78" s="395">
        <f>'RM_5.1.1.sz.mell'!G78</f>
        <v>0</v>
      </c>
      <c r="H78" s="395">
        <f>'RM_5.1.1.sz.mell'!H78</f>
        <v>0</v>
      </c>
      <c r="I78" s="395">
        <f>'RM_5.1.1.sz.mell'!I78</f>
        <v>0</v>
      </c>
      <c r="J78" s="395">
        <f>'RM_5.1.1.sz.mell'!J78</f>
        <v>2290030</v>
      </c>
      <c r="K78" s="296">
        <f>'RM_5.1.1.sz.mell'!K78</f>
        <v>2290030</v>
      </c>
    </row>
    <row r="79" spans="1:11" s="1306" customFormat="1" ht="12" customHeight="1" x14ac:dyDescent="0.2">
      <c r="A79" s="1304" t="s">
        <v>341</v>
      </c>
      <c r="B79" s="1195" t="s">
        <v>322</v>
      </c>
      <c r="C79" s="691">
        <f>'RM_5.1.1.sz.mell'!C79</f>
        <v>0</v>
      </c>
      <c r="D79" s="691">
        <f>'RM_5.1.1.sz.mell'!D79</f>
        <v>2290030</v>
      </c>
      <c r="E79" s="691">
        <f>'RM_5.1.1.sz.mell'!E79</f>
        <v>0</v>
      </c>
      <c r="F79" s="691">
        <f>'RM_5.1.1.sz.mell'!F79</f>
        <v>0</v>
      </c>
      <c r="G79" s="691">
        <f>'RM_5.1.1.sz.mell'!G79</f>
        <v>0</v>
      </c>
      <c r="H79" s="691">
        <f>'RM_5.1.1.sz.mell'!H79</f>
        <v>0</v>
      </c>
      <c r="I79" s="691">
        <f>'RM_5.1.1.sz.mell'!I79</f>
        <v>0</v>
      </c>
      <c r="J79" s="691">
        <f>'RM_5.1.1.sz.mell'!J79</f>
        <v>2290030</v>
      </c>
      <c r="K79" s="769">
        <f>'RM_5.1.1.sz.mell'!K79</f>
        <v>2290030</v>
      </c>
    </row>
    <row r="80" spans="1:11" s="1306" customFormat="1" ht="12" customHeight="1" x14ac:dyDescent="0.2">
      <c r="A80" s="1305" t="s">
        <v>342</v>
      </c>
      <c r="B80" s="1197" t="s">
        <v>323</v>
      </c>
      <c r="C80" s="691">
        <f>'RM_5.1.1.sz.mell'!C80</f>
        <v>0</v>
      </c>
      <c r="D80" s="691">
        <f>'RM_5.1.1.sz.mell'!D80</f>
        <v>0</v>
      </c>
      <c r="E80" s="691">
        <f>'RM_5.1.1.sz.mell'!E80</f>
        <v>0</v>
      </c>
      <c r="F80" s="691">
        <f>'RM_5.1.1.sz.mell'!F80</f>
        <v>0</v>
      </c>
      <c r="G80" s="691">
        <f>'RM_5.1.1.sz.mell'!G80</f>
        <v>0</v>
      </c>
      <c r="H80" s="691">
        <f>'RM_5.1.1.sz.mell'!H80</f>
        <v>0</v>
      </c>
      <c r="I80" s="691">
        <f>'RM_5.1.1.sz.mell'!I80</f>
        <v>0</v>
      </c>
      <c r="J80" s="691">
        <f>'RM_5.1.1.sz.mell'!J80</f>
        <v>0</v>
      </c>
      <c r="K80" s="769">
        <f>'RM_5.1.1.sz.mell'!K80</f>
        <v>0</v>
      </c>
    </row>
    <row r="81" spans="1:11" s="1306" customFormat="1" ht="12" customHeight="1" thickBot="1" x14ac:dyDescent="0.3">
      <c r="A81" s="1307" t="s">
        <v>343</v>
      </c>
      <c r="B81" s="1200" t="s">
        <v>738</v>
      </c>
      <c r="C81" s="691">
        <f>'RM_5.1.1.sz.mell'!C81</f>
        <v>0</v>
      </c>
      <c r="D81" s="691">
        <f>'RM_5.1.1.sz.mell'!D81</f>
        <v>0</v>
      </c>
      <c r="E81" s="691">
        <f>'RM_5.1.1.sz.mell'!E81</f>
        <v>0</v>
      </c>
      <c r="F81" s="691">
        <f>'RM_5.1.1.sz.mell'!F81</f>
        <v>0</v>
      </c>
      <c r="G81" s="691">
        <f>'RM_5.1.1.sz.mell'!G81</f>
        <v>0</v>
      </c>
      <c r="H81" s="691">
        <f>'RM_5.1.1.sz.mell'!H81</f>
        <v>0</v>
      </c>
      <c r="I81" s="691">
        <f>'RM_5.1.1.sz.mell'!I81</f>
        <v>0</v>
      </c>
      <c r="J81" s="691">
        <f>'RM_5.1.1.sz.mell'!J81</f>
        <v>0</v>
      </c>
      <c r="K81" s="769">
        <f>'RM_5.1.1.sz.mell'!K81</f>
        <v>0</v>
      </c>
    </row>
    <row r="82" spans="1:11" s="1306" customFormat="1" ht="12" customHeight="1" thickBot="1" x14ac:dyDescent="0.25">
      <c r="A82" s="1310" t="s">
        <v>324</v>
      </c>
      <c r="B82" s="1201" t="s">
        <v>344</v>
      </c>
      <c r="C82" s="395">
        <f>'RM_5.1.1.sz.mell'!C82</f>
        <v>0</v>
      </c>
      <c r="D82" s="395">
        <f>'RM_5.1.1.sz.mell'!D82</f>
        <v>0</v>
      </c>
      <c r="E82" s="395">
        <f>'RM_5.1.1.sz.mell'!E82</f>
        <v>0</v>
      </c>
      <c r="F82" s="395">
        <f>'RM_5.1.1.sz.mell'!F82</f>
        <v>0</v>
      </c>
      <c r="G82" s="395">
        <f>'RM_5.1.1.sz.mell'!G82</f>
        <v>0</v>
      </c>
      <c r="H82" s="395">
        <f>'RM_5.1.1.sz.mell'!H82</f>
        <v>0</v>
      </c>
      <c r="I82" s="395">
        <f>'RM_5.1.1.sz.mell'!I82</f>
        <v>0</v>
      </c>
      <c r="J82" s="395">
        <f>'RM_5.1.1.sz.mell'!J82</f>
        <v>0</v>
      </c>
      <c r="K82" s="296">
        <f>'RM_5.1.1.sz.mell'!K82</f>
        <v>0</v>
      </c>
    </row>
    <row r="83" spans="1:11" s="1306" customFormat="1" ht="12" customHeight="1" x14ac:dyDescent="0.2">
      <c r="A83" s="1313" t="s">
        <v>325</v>
      </c>
      <c r="B83" s="1195" t="s">
        <v>326</v>
      </c>
      <c r="C83" s="691">
        <f>'RM_5.1.1.sz.mell'!C83</f>
        <v>0</v>
      </c>
      <c r="D83" s="691">
        <f>'RM_5.1.1.sz.mell'!D83</f>
        <v>0</v>
      </c>
      <c r="E83" s="691">
        <f>'RM_5.1.1.sz.mell'!E83</f>
        <v>0</v>
      </c>
      <c r="F83" s="691">
        <f>'RM_5.1.1.sz.mell'!F83</f>
        <v>0</v>
      </c>
      <c r="G83" s="691">
        <f>'RM_5.1.1.sz.mell'!G83</f>
        <v>0</v>
      </c>
      <c r="H83" s="691">
        <f>'RM_5.1.1.sz.mell'!H83</f>
        <v>0</v>
      </c>
      <c r="I83" s="691">
        <f>'RM_5.1.1.sz.mell'!I83</f>
        <v>0</v>
      </c>
      <c r="J83" s="691">
        <f>'RM_5.1.1.sz.mell'!J83</f>
        <v>0</v>
      </c>
      <c r="K83" s="769">
        <f>'RM_5.1.1.sz.mell'!K83</f>
        <v>0</v>
      </c>
    </row>
    <row r="84" spans="1:11" s="1306" customFormat="1" ht="12" customHeight="1" x14ac:dyDescent="0.2">
      <c r="A84" s="1314" t="s">
        <v>327</v>
      </c>
      <c r="B84" s="1197" t="s">
        <v>328</v>
      </c>
      <c r="C84" s="691">
        <f>'RM_5.1.1.sz.mell'!C84</f>
        <v>0</v>
      </c>
      <c r="D84" s="691">
        <f>'RM_5.1.1.sz.mell'!D84</f>
        <v>0</v>
      </c>
      <c r="E84" s="691">
        <f>'RM_5.1.1.sz.mell'!E84</f>
        <v>0</v>
      </c>
      <c r="F84" s="691">
        <f>'RM_5.1.1.sz.mell'!F84</f>
        <v>0</v>
      </c>
      <c r="G84" s="691">
        <f>'RM_5.1.1.sz.mell'!G84</f>
        <v>0</v>
      </c>
      <c r="H84" s="691">
        <f>'RM_5.1.1.sz.mell'!H84</f>
        <v>0</v>
      </c>
      <c r="I84" s="691">
        <f>'RM_5.1.1.sz.mell'!I84</f>
        <v>0</v>
      </c>
      <c r="J84" s="691">
        <f>'RM_5.1.1.sz.mell'!J84</f>
        <v>0</v>
      </c>
      <c r="K84" s="769">
        <f>'RM_5.1.1.sz.mell'!K84</f>
        <v>0</v>
      </c>
    </row>
    <row r="85" spans="1:11" s="1306" customFormat="1" ht="12" customHeight="1" x14ac:dyDescent="0.2">
      <c r="A85" s="1314" t="s">
        <v>329</v>
      </c>
      <c r="B85" s="1197" t="s">
        <v>330</v>
      </c>
      <c r="C85" s="691">
        <f>'RM_5.1.1.sz.mell'!C85</f>
        <v>0</v>
      </c>
      <c r="D85" s="691">
        <f>'RM_5.1.1.sz.mell'!D85</f>
        <v>0</v>
      </c>
      <c r="E85" s="691">
        <f>'RM_5.1.1.sz.mell'!E85</f>
        <v>0</v>
      </c>
      <c r="F85" s="691">
        <f>'RM_5.1.1.sz.mell'!F85</f>
        <v>0</v>
      </c>
      <c r="G85" s="691">
        <f>'RM_5.1.1.sz.mell'!G85</f>
        <v>0</v>
      </c>
      <c r="H85" s="691">
        <f>'RM_5.1.1.sz.mell'!H85</f>
        <v>0</v>
      </c>
      <c r="I85" s="691">
        <f>'RM_5.1.1.sz.mell'!I85</f>
        <v>0</v>
      </c>
      <c r="J85" s="691">
        <f>'RM_5.1.1.sz.mell'!J85</f>
        <v>0</v>
      </c>
      <c r="K85" s="769">
        <f>'RM_5.1.1.sz.mell'!K85</f>
        <v>0</v>
      </c>
    </row>
    <row r="86" spans="1:11" s="73" customFormat="1" ht="12" customHeight="1" thickBot="1" x14ac:dyDescent="0.25">
      <c r="A86" s="1315" t="s">
        <v>331</v>
      </c>
      <c r="B86" s="1202" t="s">
        <v>332</v>
      </c>
      <c r="C86" s="691">
        <f>'RM_5.1.1.sz.mell'!C86</f>
        <v>0</v>
      </c>
      <c r="D86" s="691">
        <f>'RM_5.1.1.sz.mell'!D86</f>
        <v>0</v>
      </c>
      <c r="E86" s="691">
        <f>'RM_5.1.1.sz.mell'!E86</f>
        <v>0</v>
      </c>
      <c r="F86" s="691">
        <f>'RM_5.1.1.sz.mell'!F86</f>
        <v>0</v>
      </c>
      <c r="G86" s="691">
        <f>'RM_5.1.1.sz.mell'!G86</f>
        <v>0</v>
      </c>
      <c r="H86" s="691">
        <f>'RM_5.1.1.sz.mell'!H86</f>
        <v>0</v>
      </c>
      <c r="I86" s="691">
        <f>'RM_5.1.1.sz.mell'!I86</f>
        <v>0</v>
      </c>
      <c r="J86" s="691">
        <f>'RM_5.1.1.sz.mell'!J86</f>
        <v>0</v>
      </c>
      <c r="K86" s="769">
        <f>'RM_5.1.1.sz.mell'!K86</f>
        <v>0</v>
      </c>
    </row>
    <row r="87" spans="1:11" s="73" customFormat="1" ht="12" customHeight="1" thickBot="1" x14ac:dyDescent="0.25">
      <c r="A87" s="1310" t="s">
        <v>333</v>
      </c>
      <c r="B87" s="1201" t="s">
        <v>474</v>
      </c>
      <c r="C87" s="395">
        <f>'RM_5.1.1.sz.mell'!C87</f>
        <v>0</v>
      </c>
      <c r="D87" s="395">
        <f>'RM_5.1.1.sz.mell'!D87</f>
        <v>0</v>
      </c>
      <c r="E87" s="395">
        <f>'RM_5.1.1.sz.mell'!E87</f>
        <v>0</v>
      </c>
      <c r="F87" s="395">
        <f>'RM_5.1.1.sz.mell'!F87</f>
        <v>0</v>
      </c>
      <c r="G87" s="395">
        <f>'RM_5.1.1.sz.mell'!G87</f>
        <v>0</v>
      </c>
      <c r="H87" s="395">
        <f>'RM_5.1.1.sz.mell'!H87</f>
        <v>0</v>
      </c>
      <c r="I87" s="395">
        <f>'RM_5.1.1.sz.mell'!I87</f>
        <v>0</v>
      </c>
      <c r="J87" s="395">
        <f>'RM_5.1.1.sz.mell'!J87</f>
        <v>0</v>
      </c>
      <c r="K87" s="296">
        <f>'RM_5.1.1.sz.mell'!K87</f>
        <v>0</v>
      </c>
    </row>
    <row r="88" spans="1:11" s="73" customFormat="1" ht="12" customHeight="1" thickBot="1" x14ac:dyDescent="0.25">
      <c r="A88" s="1310" t="s">
        <v>506</v>
      </c>
      <c r="B88" s="1201" t="s">
        <v>334</v>
      </c>
      <c r="C88" s="395">
        <f>'RM_5.1.1.sz.mell'!C88</f>
        <v>0</v>
      </c>
      <c r="D88" s="395">
        <f>'RM_5.1.1.sz.mell'!D88</f>
        <v>0</v>
      </c>
      <c r="E88" s="395">
        <f>'RM_5.1.1.sz.mell'!E88</f>
        <v>0</v>
      </c>
      <c r="F88" s="395">
        <f>'RM_5.1.1.sz.mell'!F88</f>
        <v>0</v>
      </c>
      <c r="G88" s="395">
        <f>'RM_5.1.1.sz.mell'!G88</f>
        <v>0</v>
      </c>
      <c r="H88" s="395">
        <f>'RM_5.1.1.sz.mell'!H88</f>
        <v>0</v>
      </c>
      <c r="I88" s="395">
        <f>'RM_5.1.1.sz.mell'!I88</f>
        <v>0</v>
      </c>
      <c r="J88" s="395">
        <f>'RM_5.1.1.sz.mell'!J88</f>
        <v>0</v>
      </c>
      <c r="K88" s="296">
        <f>'RM_5.1.1.sz.mell'!K88</f>
        <v>0</v>
      </c>
    </row>
    <row r="89" spans="1:11" s="73" customFormat="1" ht="12" customHeight="1" thickBot="1" x14ac:dyDescent="0.25">
      <c r="A89" s="1310" t="s">
        <v>507</v>
      </c>
      <c r="B89" s="1201" t="s">
        <v>477</v>
      </c>
      <c r="C89" s="402">
        <f>'RM_5.1.1.sz.mell'!C89</f>
        <v>99506649</v>
      </c>
      <c r="D89" s="402">
        <f>'RM_5.1.1.sz.mell'!D89</f>
        <v>27392030</v>
      </c>
      <c r="E89" s="402">
        <f>'RM_5.1.1.sz.mell'!E89</f>
        <v>0</v>
      </c>
      <c r="F89" s="402">
        <f>'RM_5.1.1.sz.mell'!F89</f>
        <v>0</v>
      </c>
      <c r="G89" s="402">
        <f>'RM_5.1.1.sz.mell'!G89</f>
        <v>0</v>
      </c>
      <c r="H89" s="402">
        <f>'RM_5.1.1.sz.mell'!H89</f>
        <v>0</v>
      </c>
      <c r="I89" s="402">
        <f>'RM_5.1.1.sz.mell'!I89</f>
        <v>0</v>
      </c>
      <c r="J89" s="402">
        <f>'RM_5.1.1.sz.mell'!J89</f>
        <v>27392030</v>
      </c>
      <c r="K89" s="302">
        <f>'RM_5.1.1.sz.mell'!K89</f>
        <v>126898679</v>
      </c>
    </row>
    <row r="90" spans="1:11" s="73" customFormat="1" ht="12" customHeight="1" thickBot="1" x14ac:dyDescent="0.25">
      <c r="A90" s="1316" t="s">
        <v>508</v>
      </c>
      <c r="B90" s="1214" t="s">
        <v>509</v>
      </c>
      <c r="C90" s="402">
        <f>'RM_5.1.1.sz.mell'!C90</f>
        <v>255762142</v>
      </c>
      <c r="D90" s="402">
        <f>'RM_5.1.1.sz.mell'!D90</f>
        <v>103807783</v>
      </c>
      <c r="E90" s="402">
        <f>'RM_5.1.1.sz.mell'!E90</f>
        <v>0</v>
      </c>
      <c r="F90" s="402">
        <f>'RM_5.1.1.sz.mell'!F90</f>
        <v>0</v>
      </c>
      <c r="G90" s="402">
        <f>'RM_5.1.1.sz.mell'!G90</f>
        <v>0</v>
      </c>
      <c r="H90" s="402">
        <f>'RM_5.1.1.sz.mell'!H90</f>
        <v>0</v>
      </c>
      <c r="I90" s="402">
        <f>'RM_5.1.1.sz.mell'!I90</f>
        <v>0</v>
      </c>
      <c r="J90" s="402">
        <f>'RM_5.1.1.sz.mell'!J90</f>
        <v>103807783</v>
      </c>
      <c r="K90" s="302">
        <f>'RM_5.1.1.sz.mell'!K90</f>
        <v>359569925</v>
      </c>
    </row>
    <row r="91" spans="1:11" s="1306" customFormat="1" ht="15.15" customHeight="1" thickBot="1" x14ac:dyDescent="0.3">
      <c r="A91" s="1317"/>
      <c r="B91" s="1318"/>
      <c r="C91" s="361"/>
      <c r="D91" s="361"/>
      <c r="E91" s="361"/>
      <c r="F91" s="361"/>
      <c r="G91" s="361"/>
    </row>
    <row r="92" spans="1:11" s="1303" customFormat="1" ht="16.5" customHeight="1" thickBot="1" x14ac:dyDescent="0.3">
      <c r="A92" s="1682" t="s">
        <v>56</v>
      </c>
      <c r="B92" s="1683"/>
      <c r="C92" s="1683"/>
      <c r="D92" s="1683"/>
      <c r="E92" s="1683"/>
      <c r="F92" s="1683"/>
      <c r="G92" s="1683"/>
      <c r="H92" s="1683"/>
      <c r="I92" s="1683"/>
      <c r="J92" s="1683"/>
      <c r="K92" s="1684"/>
    </row>
    <row r="93" spans="1:11" s="1319" customFormat="1" ht="12" customHeight="1" thickBot="1" x14ac:dyDescent="0.3">
      <c r="A93" s="1190" t="s">
        <v>18</v>
      </c>
      <c r="B93" s="1222" t="s">
        <v>513</v>
      </c>
      <c r="C93" s="394">
        <f>'RM_5.1.1.sz.mell'!C93</f>
        <v>104762517</v>
      </c>
      <c r="D93" s="778">
        <f>'RM_5.1.1.sz.mell'!D93</f>
        <v>393657</v>
      </c>
      <c r="E93" s="778">
        <f>'RM_5.1.1.sz.mell'!E93</f>
        <v>0</v>
      </c>
      <c r="F93" s="778">
        <f>'RM_5.1.1.sz.mell'!F93</f>
        <v>0</v>
      </c>
      <c r="G93" s="778">
        <f>'RM_5.1.1.sz.mell'!G93</f>
        <v>0</v>
      </c>
      <c r="H93" s="778">
        <f>'RM_5.1.1.sz.mell'!H93</f>
        <v>0</v>
      </c>
      <c r="I93" s="394">
        <f>'RM_5.1.1.sz.mell'!I93</f>
        <v>0</v>
      </c>
      <c r="J93" s="394">
        <f>'RM_5.1.1.sz.mell'!J93</f>
        <v>393657</v>
      </c>
      <c r="K93" s="295">
        <f>'RM_5.1.1.sz.mell'!K93</f>
        <v>105156174</v>
      </c>
    </row>
    <row r="94" spans="1:11" ht="12" customHeight="1" x14ac:dyDescent="0.25">
      <c r="A94" s="1320" t="s">
        <v>97</v>
      </c>
      <c r="B94" s="1170" t="s">
        <v>49</v>
      </c>
      <c r="C94" s="696">
        <f>'RM_5.1.1.sz.mell'!C94</f>
        <v>31476574</v>
      </c>
      <c r="D94" s="1394">
        <f>'RM_5.1.1.sz.mell'!D94</f>
        <v>1079771</v>
      </c>
      <c r="E94" s="1394">
        <f>'RM_5.1.1.sz.mell'!E94</f>
        <v>0</v>
      </c>
      <c r="F94" s="1394">
        <f>'RM_5.1.1.sz.mell'!F94</f>
        <v>0</v>
      </c>
      <c r="G94" s="1394">
        <f>'RM_5.1.1.sz.mell'!G94</f>
        <v>0</v>
      </c>
      <c r="H94" s="1394">
        <f>'RM_5.1.1.sz.mell'!H94</f>
        <v>0</v>
      </c>
      <c r="I94" s="696">
        <f>'RM_5.1.1.sz.mell'!I94</f>
        <v>0</v>
      </c>
      <c r="J94" s="696">
        <f>'RM_5.1.1.sz.mell'!J94</f>
        <v>1079771</v>
      </c>
      <c r="K94" s="780">
        <f>'RM_5.1.1.sz.mell'!K94</f>
        <v>32556345</v>
      </c>
    </row>
    <row r="95" spans="1:11" ht="12" customHeight="1" x14ac:dyDescent="0.25">
      <c r="A95" s="1305" t="s">
        <v>98</v>
      </c>
      <c r="B95" s="1172" t="s">
        <v>182</v>
      </c>
      <c r="C95" s="698">
        <f>'RM_5.1.1.sz.mell'!C95</f>
        <v>5289542</v>
      </c>
      <c r="D95" s="698">
        <f>'RM_5.1.1.sz.mell'!D95</f>
        <v>62051</v>
      </c>
      <c r="E95" s="698">
        <f>'RM_5.1.1.sz.mell'!E95</f>
        <v>0</v>
      </c>
      <c r="F95" s="698">
        <f>'RM_5.1.1.sz.mell'!F95</f>
        <v>0</v>
      </c>
      <c r="G95" s="698">
        <f>'RM_5.1.1.sz.mell'!G95</f>
        <v>0</v>
      </c>
      <c r="H95" s="698">
        <f>'RM_5.1.1.sz.mell'!H95</f>
        <v>0</v>
      </c>
      <c r="I95" s="698">
        <f>'RM_5.1.1.sz.mell'!I95</f>
        <v>0</v>
      </c>
      <c r="J95" s="698">
        <f>'RM_5.1.1.sz.mell'!J95</f>
        <v>62051</v>
      </c>
      <c r="K95" s="766">
        <f>'RM_5.1.1.sz.mell'!K95</f>
        <v>5351593</v>
      </c>
    </row>
    <row r="96" spans="1:11" ht="12" customHeight="1" x14ac:dyDescent="0.25">
      <c r="A96" s="1305" t="s">
        <v>99</v>
      </c>
      <c r="B96" s="1172" t="s">
        <v>139</v>
      </c>
      <c r="C96" s="700">
        <f>'RM_5.1.1.sz.mell'!C96</f>
        <v>63210621</v>
      </c>
      <c r="D96" s="700">
        <f>'RM_5.1.1.sz.mell'!D96</f>
        <v>-1708348</v>
      </c>
      <c r="E96" s="700">
        <f>'RM_5.1.1.sz.mell'!E96</f>
        <v>0</v>
      </c>
      <c r="F96" s="700">
        <f>'RM_5.1.1.sz.mell'!F96</f>
        <v>0</v>
      </c>
      <c r="G96" s="700">
        <f>'RM_5.1.1.sz.mell'!G96</f>
        <v>0</v>
      </c>
      <c r="H96" s="698">
        <f>'RM_5.1.1.sz.mell'!H96</f>
        <v>0</v>
      </c>
      <c r="I96" s="700">
        <f>'RM_5.1.1.sz.mell'!I96</f>
        <v>0</v>
      </c>
      <c r="J96" s="700">
        <f>'RM_5.1.1.sz.mell'!J96</f>
        <v>-1708348</v>
      </c>
      <c r="K96" s="767">
        <f>'RM_5.1.1.sz.mell'!K96</f>
        <v>61502273</v>
      </c>
    </row>
    <row r="97" spans="1:11" ht="12" customHeight="1" x14ac:dyDescent="0.25">
      <c r="A97" s="1305" t="s">
        <v>100</v>
      </c>
      <c r="B97" s="1224" t="s">
        <v>183</v>
      </c>
      <c r="C97" s="700">
        <f>'RM_5.1.1.sz.mell'!C97</f>
        <v>700000</v>
      </c>
      <c r="D97" s="700">
        <f>'RM_5.1.1.sz.mell'!D97</f>
        <v>280000</v>
      </c>
      <c r="E97" s="700">
        <f>'RM_5.1.1.sz.mell'!E97</f>
        <v>0</v>
      </c>
      <c r="F97" s="700">
        <f>'RM_5.1.1.sz.mell'!F97</f>
        <v>0</v>
      </c>
      <c r="G97" s="700">
        <f>'RM_5.1.1.sz.mell'!G97</f>
        <v>0</v>
      </c>
      <c r="H97" s="700">
        <f>'RM_5.1.1.sz.mell'!H97</f>
        <v>0</v>
      </c>
      <c r="I97" s="700">
        <f>'RM_5.1.1.sz.mell'!I97</f>
        <v>0</v>
      </c>
      <c r="J97" s="700">
        <f>'RM_5.1.1.sz.mell'!J97</f>
        <v>280000</v>
      </c>
      <c r="K97" s="767">
        <f>'RM_5.1.1.sz.mell'!K97</f>
        <v>980000</v>
      </c>
    </row>
    <row r="98" spans="1:11" ht="12" customHeight="1" x14ac:dyDescent="0.25">
      <c r="A98" s="1305" t="s">
        <v>111</v>
      </c>
      <c r="B98" s="1225" t="s">
        <v>184</v>
      </c>
      <c r="C98" s="700">
        <f>'RM_5.1.1.sz.mell'!C98</f>
        <v>4085780</v>
      </c>
      <c r="D98" s="700">
        <f>'RM_5.1.1.sz.mell'!D98</f>
        <v>680183</v>
      </c>
      <c r="E98" s="700">
        <f>'RM_5.1.1.sz.mell'!E98</f>
        <v>0</v>
      </c>
      <c r="F98" s="700">
        <f>'RM_5.1.1.sz.mell'!F98</f>
        <v>0</v>
      </c>
      <c r="G98" s="700">
        <f>'RM_5.1.1.sz.mell'!G98</f>
        <v>0</v>
      </c>
      <c r="H98" s="700">
        <f>'RM_5.1.1.sz.mell'!H98</f>
        <v>0</v>
      </c>
      <c r="I98" s="700">
        <f>'RM_5.1.1.sz.mell'!I98</f>
        <v>0</v>
      </c>
      <c r="J98" s="700">
        <f>'RM_5.1.1.sz.mell'!J98</f>
        <v>680183</v>
      </c>
      <c r="K98" s="767">
        <f>'RM_5.1.1.sz.mell'!K98</f>
        <v>4765963</v>
      </c>
    </row>
    <row r="99" spans="1:11" ht="12" customHeight="1" x14ac:dyDescent="0.25">
      <c r="A99" s="1305" t="s">
        <v>101</v>
      </c>
      <c r="B99" s="1172" t="s">
        <v>510</v>
      </c>
      <c r="C99" s="700">
        <f>'RM_5.1.1.sz.mell'!C99</f>
        <v>146100</v>
      </c>
      <c r="D99" s="700">
        <f>'RM_5.1.1.sz.mell'!D99</f>
        <v>1520</v>
      </c>
      <c r="E99" s="700">
        <f>'RM_5.1.1.sz.mell'!E99</f>
        <v>0</v>
      </c>
      <c r="F99" s="700">
        <f>'RM_5.1.1.sz.mell'!F99</f>
        <v>0</v>
      </c>
      <c r="G99" s="700">
        <f>'RM_5.1.1.sz.mell'!G99</f>
        <v>0</v>
      </c>
      <c r="H99" s="700">
        <f>'RM_5.1.1.sz.mell'!H99</f>
        <v>0</v>
      </c>
      <c r="I99" s="700">
        <f>'RM_5.1.1.sz.mell'!I99</f>
        <v>0</v>
      </c>
      <c r="J99" s="700">
        <f>'RM_5.1.1.sz.mell'!J99</f>
        <v>1520</v>
      </c>
      <c r="K99" s="767">
        <f>'RM_5.1.1.sz.mell'!K99</f>
        <v>147620</v>
      </c>
    </row>
    <row r="100" spans="1:11" ht="12" customHeight="1" x14ac:dyDescent="0.2">
      <c r="A100" s="1305" t="s">
        <v>102</v>
      </c>
      <c r="B100" s="1227" t="s">
        <v>440</v>
      </c>
      <c r="C100" s="700">
        <f>'RM_5.1.1.sz.mell'!C100</f>
        <v>0</v>
      </c>
      <c r="D100" s="700">
        <f>'RM_5.1.1.sz.mell'!D100</f>
        <v>0</v>
      </c>
      <c r="E100" s="700">
        <f>'RM_5.1.1.sz.mell'!E100</f>
        <v>0</v>
      </c>
      <c r="F100" s="700">
        <f>'RM_5.1.1.sz.mell'!F100</f>
        <v>0</v>
      </c>
      <c r="G100" s="700">
        <f>'RM_5.1.1.sz.mell'!G100</f>
        <v>0</v>
      </c>
      <c r="H100" s="700">
        <f>'RM_5.1.1.sz.mell'!H100</f>
        <v>0</v>
      </c>
      <c r="I100" s="700">
        <f>'RM_5.1.1.sz.mell'!I100</f>
        <v>0</v>
      </c>
      <c r="J100" s="700">
        <f>'RM_5.1.1.sz.mell'!J100</f>
        <v>0</v>
      </c>
      <c r="K100" s="767">
        <f>'RM_5.1.1.sz.mell'!K100</f>
        <v>0</v>
      </c>
    </row>
    <row r="101" spans="1:11" ht="12" customHeight="1" x14ac:dyDescent="0.2">
      <c r="A101" s="1305" t="s">
        <v>112</v>
      </c>
      <c r="B101" s="1227" t="s">
        <v>439</v>
      </c>
      <c r="C101" s="700">
        <f>'RM_5.1.1.sz.mell'!C101</f>
        <v>0</v>
      </c>
      <c r="D101" s="700">
        <f>'RM_5.1.1.sz.mell'!D101</f>
        <v>0</v>
      </c>
      <c r="E101" s="700">
        <f>'RM_5.1.1.sz.mell'!E101</f>
        <v>0</v>
      </c>
      <c r="F101" s="700">
        <f>'RM_5.1.1.sz.mell'!F101</f>
        <v>0</v>
      </c>
      <c r="G101" s="700">
        <f>'RM_5.1.1.sz.mell'!G101</f>
        <v>0</v>
      </c>
      <c r="H101" s="700">
        <f>'RM_5.1.1.sz.mell'!H101</f>
        <v>0</v>
      </c>
      <c r="I101" s="700">
        <f>'RM_5.1.1.sz.mell'!I101</f>
        <v>0</v>
      </c>
      <c r="J101" s="700">
        <f>'RM_5.1.1.sz.mell'!J101</f>
        <v>0</v>
      </c>
      <c r="K101" s="767">
        <f>'RM_5.1.1.sz.mell'!K101</f>
        <v>0</v>
      </c>
    </row>
    <row r="102" spans="1:11" ht="12" customHeight="1" x14ac:dyDescent="0.2">
      <c r="A102" s="1305" t="s">
        <v>113</v>
      </c>
      <c r="B102" s="1227" t="s">
        <v>350</v>
      </c>
      <c r="C102" s="700">
        <f>'RM_5.1.1.sz.mell'!C102</f>
        <v>0</v>
      </c>
      <c r="D102" s="700">
        <f>'RM_5.1.1.sz.mell'!D102</f>
        <v>0</v>
      </c>
      <c r="E102" s="700">
        <f>'RM_5.1.1.sz.mell'!E102</f>
        <v>0</v>
      </c>
      <c r="F102" s="700">
        <f>'RM_5.1.1.sz.mell'!F102</f>
        <v>0</v>
      </c>
      <c r="G102" s="700">
        <f>'RM_5.1.1.sz.mell'!G102</f>
        <v>0</v>
      </c>
      <c r="H102" s="700">
        <f>'RM_5.1.1.sz.mell'!H102</f>
        <v>0</v>
      </c>
      <c r="I102" s="700">
        <f>'RM_5.1.1.sz.mell'!I102</f>
        <v>0</v>
      </c>
      <c r="J102" s="700">
        <f>'RM_5.1.1.sz.mell'!J102</f>
        <v>0</v>
      </c>
      <c r="K102" s="767">
        <f>'RM_5.1.1.sz.mell'!K102</f>
        <v>0</v>
      </c>
    </row>
    <row r="103" spans="1:11" ht="12" customHeight="1" x14ac:dyDescent="0.25">
      <c r="A103" s="1305" t="s">
        <v>114</v>
      </c>
      <c r="B103" s="1228" t="s">
        <v>351</v>
      </c>
      <c r="C103" s="700">
        <f>'RM_5.1.1.sz.mell'!C103</f>
        <v>0</v>
      </c>
      <c r="D103" s="700">
        <f>'RM_5.1.1.sz.mell'!D103</f>
        <v>0</v>
      </c>
      <c r="E103" s="700">
        <f>'RM_5.1.1.sz.mell'!E103</f>
        <v>0</v>
      </c>
      <c r="F103" s="700">
        <f>'RM_5.1.1.sz.mell'!F103</f>
        <v>0</v>
      </c>
      <c r="G103" s="700">
        <f>'RM_5.1.1.sz.mell'!G103</f>
        <v>0</v>
      </c>
      <c r="H103" s="700">
        <f>'RM_5.1.1.sz.mell'!H103</f>
        <v>0</v>
      </c>
      <c r="I103" s="700">
        <f>'RM_5.1.1.sz.mell'!I103</f>
        <v>0</v>
      </c>
      <c r="J103" s="700">
        <f>'RM_5.1.1.sz.mell'!J103</f>
        <v>0</v>
      </c>
      <c r="K103" s="767">
        <f>'RM_5.1.1.sz.mell'!K103</f>
        <v>0</v>
      </c>
    </row>
    <row r="104" spans="1:11" ht="12" customHeight="1" x14ac:dyDescent="0.25">
      <c r="A104" s="1305" t="s">
        <v>115</v>
      </c>
      <c r="B104" s="1228" t="s">
        <v>352</v>
      </c>
      <c r="C104" s="700">
        <f>'RM_5.1.1.sz.mell'!C104</f>
        <v>0</v>
      </c>
      <c r="D104" s="700">
        <f>'RM_5.1.1.sz.mell'!D104</f>
        <v>0</v>
      </c>
      <c r="E104" s="700">
        <f>'RM_5.1.1.sz.mell'!E104</f>
        <v>0</v>
      </c>
      <c r="F104" s="700">
        <f>'RM_5.1.1.sz.mell'!F104</f>
        <v>0</v>
      </c>
      <c r="G104" s="700">
        <f>'RM_5.1.1.sz.mell'!G104</f>
        <v>0</v>
      </c>
      <c r="H104" s="700">
        <f>'RM_5.1.1.sz.mell'!H104</f>
        <v>0</v>
      </c>
      <c r="I104" s="700">
        <f>'RM_5.1.1.sz.mell'!I104</f>
        <v>0</v>
      </c>
      <c r="J104" s="700">
        <f>'RM_5.1.1.sz.mell'!J104</f>
        <v>0</v>
      </c>
      <c r="K104" s="767">
        <f>'RM_5.1.1.sz.mell'!K104</f>
        <v>0</v>
      </c>
    </row>
    <row r="105" spans="1:11" ht="12" customHeight="1" x14ac:dyDescent="0.2">
      <c r="A105" s="1305" t="s">
        <v>117</v>
      </c>
      <c r="B105" s="1227" t="s">
        <v>353</v>
      </c>
      <c r="C105" s="700">
        <f>'RM_5.1.1.sz.mell'!C105</f>
        <v>2557680</v>
      </c>
      <c r="D105" s="700">
        <f>'RM_5.1.1.sz.mell'!D105</f>
        <v>280663</v>
      </c>
      <c r="E105" s="700">
        <f>'RM_5.1.1.sz.mell'!E105</f>
        <v>0</v>
      </c>
      <c r="F105" s="700">
        <f>'RM_5.1.1.sz.mell'!F105</f>
        <v>0</v>
      </c>
      <c r="G105" s="700">
        <f>'RM_5.1.1.sz.mell'!G105</f>
        <v>0</v>
      </c>
      <c r="H105" s="700">
        <f>'RM_5.1.1.sz.mell'!H105</f>
        <v>0</v>
      </c>
      <c r="I105" s="700">
        <f>'RM_5.1.1.sz.mell'!I105</f>
        <v>0</v>
      </c>
      <c r="J105" s="700">
        <f>'RM_5.1.1.sz.mell'!J105</f>
        <v>280663</v>
      </c>
      <c r="K105" s="767">
        <f>'RM_5.1.1.sz.mell'!K105</f>
        <v>2838343</v>
      </c>
    </row>
    <row r="106" spans="1:11" ht="12" customHeight="1" x14ac:dyDescent="0.2">
      <c r="A106" s="1305" t="s">
        <v>185</v>
      </c>
      <c r="B106" s="1227" t="s">
        <v>354</v>
      </c>
      <c r="C106" s="700">
        <f>'RM_5.1.1.sz.mell'!C106</f>
        <v>0</v>
      </c>
      <c r="D106" s="700">
        <f>'RM_5.1.1.sz.mell'!D106</f>
        <v>0</v>
      </c>
      <c r="E106" s="700">
        <f>'RM_5.1.1.sz.mell'!E106</f>
        <v>0</v>
      </c>
      <c r="F106" s="700">
        <f>'RM_5.1.1.sz.mell'!F106</f>
        <v>0</v>
      </c>
      <c r="G106" s="700">
        <f>'RM_5.1.1.sz.mell'!G106</f>
        <v>0</v>
      </c>
      <c r="H106" s="700">
        <f>'RM_5.1.1.sz.mell'!H106</f>
        <v>0</v>
      </c>
      <c r="I106" s="700">
        <f>'RM_5.1.1.sz.mell'!I106</f>
        <v>0</v>
      </c>
      <c r="J106" s="700">
        <f>'RM_5.1.1.sz.mell'!J106</f>
        <v>0</v>
      </c>
      <c r="K106" s="767">
        <f>'RM_5.1.1.sz.mell'!K106</f>
        <v>0</v>
      </c>
    </row>
    <row r="107" spans="1:11" ht="12" customHeight="1" x14ac:dyDescent="0.25">
      <c r="A107" s="1305" t="s">
        <v>348</v>
      </c>
      <c r="B107" s="1228" t="s">
        <v>355</v>
      </c>
      <c r="C107" s="698">
        <f>'RM_5.1.1.sz.mell'!C107</f>
        <v>0</v>
      </c>
      <c r="D107" s="700">
        <f>'RM_5.1.1.sz.mell'!D107</f>
        <v>398000</v>
      </c>
      <c r="E107" s="700">
        <f>'RM_5.1.1.sz.mell'!E107</f>
        <v>0</v>
      </c>
      <c r="F107" s="700">
        <f>'RM_5.1.1.sz.mell'!F107</f>
        <v>0</v>
      </c>
      <c r="G107" s="700">
        <f>'RM_5.1.1.sz.mell'!G107</f>
        <v>0</v>
      </c>
      <c r="H107" s="700">
        <f>'RM_5.1.1.sz.mell'!H107</f>
        <v>0</v>
      </c>
      <c r="I107" s="700">
        <f>'RM_5.1.1.sz.mell'!I107</f>
        <v>0</v>
      </c>
      <c r="J107" s="700">
        <f>'RM_5.1.1.sz.mell'!J107</f>
        <v>398000</v>
      </c>
      <c r="K107" s="767">
        <f>'RM_5.1.1.sz.mell'!K107</f>
        <v>398000</v>
      </c>
    </row>
    <row r="108" spans="1:11" ht="12" customHeight="1" x14ac:dyDescent="0.25">
      <c r="A108" s="1321" t="s">
        <v>349</v>
      </c>
      <c r="B108" s="1226" t="s">
        <v>356</v>
      </c>
      <c r="C108" s="700">
        <f>'RM_5.1.1.sz.mell'!C108</f>
        <v>0</v>
      </c>
      <c r="D108" s="700">
        <f>'RM_5.1.1.sz.mell'!D108</f>
        <v>0</v>
      </c>
      <c r="E108" s="700">
        <f>'RM_5.1.1.sz.mell'!E108</f>
        <v>0</v>
      </c>
      <c r="F108" s="700">
        <f>'RM_5.1.1.sz.mell'!F108</f>
        <v>0</v>
      </c>
      <c r="G108" s="700">
        <f>'RM_5.1.1.sz.mell'!G108</f>
        <v>0</v>
      </c>
      <c r="H108" s="700">
        <f>'RM_5.1.1.sz.mell'!H108</f>
        <v>0</v>
      </c>
      <c r="I108" s="700">
        <f>'RM_5.1.1.sz.mell'!I108</f>
        <v>0</v>
      </c>
      <c r="J108" s="700">
        <f>'RM_5.1.1.sz.mell'!J108</f>
        <v>0</v>
      </c>
      <c r="K108" s="767">
        <f>'RM_5.1.1.sz.mell'!K108</f>
        <v>0</v>
      </c>
    </row>
    <row r="109" spans="1:11" ht="12" customHeight="1" x14ac:dyDescent="0.25">
      <c r="A109" s="1305" t="s">
        <v>437</v>
      </c>
      <c r="B109" s="1226" t="s">
        <v>357</v>
      </c>
      <c r="C109" s="700">
        <f>'RM_5.1.1.sz.mell'!C109</f>
        <v>0</v>
      </c>
      <c r="D109" s="700">
        <f>'RM_5.1.1.sz.mell'!D109</f>
        <v>0</v>
      </c>
      <c r="E109" s="700">
        <f>'RM_5.1.1.sz.mell'!E109</f>
        <v>0</v>
      </c>
      <c r="F109" s="700">
        <f>'RM_5.1.1.sz.mell'!F109</f>
        <v>0</v>
      </c>
      <c r="G109" s="700">
        <f>'RM_5.1.1.sz.mell'!G109</f>
        <v>0</v>
      </c>
      <c r="H109" s="700">
        <f>'RM_5.1.1.sz.mell'!H109</f>
        <v>0</v>
      </c>
      <c r="I109" s="700">
        <f>'RM_5.1.1.sz.mell'!I109</f>
        <v>0</v>
      </c>
      <c r="J109" s="700">
        <f>'RM_5.1.1.sz.mell'!J109</f>
        <v>0</v>
      </c>
      <c r="K109" s="767">
        <f>'RM_5.1.1.sz.mell'!K109</f>
        <v>0</v>
      </c>
    </row>
    <row r="110" spans="1:11" ht="12" customHeight="1" x14ac:dyDescent="0.25">
      <c r="A110" s="1305" t="s">
        <v>438</v>
      </c>
      <c r="B110" s="1228" t="s">
        <v>358</v>
      </c>
      <c r="C110" s="698">
        <f>'RM_5.1.1.sz.mell'!C110</f>
        <v>1382000</v>
      </c>
      <c r="D110" s="698">
        <f>'RM_5.1.1.sz.mell'!D110</f>
        <v>0</v>
      </c>
      <c r="E110" s="698">
        <f>'RM_5.1.1.sz.mell'!E110</f>
        <v>0</v>
      </c>
      <c r="F110" s="698">
        <f>'RM_5.1.1.sz.mell'!F110</f>
        <v>0</v>
      </c>
      <c r="G110" s="698">
        <f>'RM_5.1.1.sz.mell'!G110</f>
        <v>0</v>
      </c>
      <c r="H110" s="698">
        <f>'RM_5.1.1.sz.mell'!H110</f>
        <v>0</v>
      </c>
      <c r="I110" s="698">
        <f>'RM_5.1.1.sz.mell'!I110</f>
        <v>0</v>
      </c>
      <c r="J110" s="698">
        <f>'RM_5.1.1.sz.mell'!J110</f>
        <v>0</v>
      </c>
      <c r="K110" s="766">
        <f>'RM_5.1.1.sz.mell'!K110</f>
        <v>1382000</v>
      </c>
    </row>
    <row r="111" spans="1:11" ht="12" customHeight="1" x14ac:dyDescent="0.25">
      <c r="A111" s="1305" t="s">
        <v>442</v>
      </c>
      <c r="B111" s="1224" t="s">
        <v>50</v>
      </c>
      <c r="C111" s="698">
        <f>'RM_5.1.1.sz.mell'!C111</f>
        <v>0</v>
      </c>
      <c r="D111" s="698">
        <f>'RM_5.1.1.sz.mell'!D111</f>
        <v>0</v>
      </c>
      <c r="E111" s="698">
        <f>'RM_5.1.1.sz.mell'!E111</f>
        <v>0</v>
      </c>
      <c r="F111" s="698">
        <f>'RM_5.1.1.sz.mell'!F111</f>
        <v>0</v>
      </c>
      <c r="G111" s="698">
        <f>'RM_5.1.1.sz.mell'!G111</f>
        <v>0</v>
      </c>
      <c r="H111" s="698">
        <f>'RM_5.1.1.sz.mell'!H111</f>
        <v>0</v>
      </c>
      <c r="I111" s="698">
        <f>'RM_5.1.1.sz.mell'!I111</f>
        <v>0</v>
      </c>
      <c r="J111" s="698">
        <f>'RM_5.1.1.sz.mell'!J111</f>
        <v>0</v>
      </c>
      <c r="K111" s="766">
        <f>'RM_5.1.1.sz.mell'!K111</f>
        <v>0</v>
      </c>
    </row>
    <row r="112" spans="1:11" ht="12" customHeight="1" x14ac:dyDescent="0.25">
      <c r="A112" s="1307" t="s">
        <v>443</v>
      </c>
      <c r="B112" s="1172" t="s">
        <v>511</v>
      </c>
      <c r="C112" s="700">
        <f>'RM_5.1.1.sz.mell'!C112</f>
        <v>0</v>
      </c>
      <c r="D112" s="700">
        <f>'RM_5.1.1.sz.mell'!D112</f>
        <v>0</v>
      </c>
      <c r="E112" s="700">
        <f>'RM_5.1.1.sz.mell'!E112</f>
        <v>0</v>
      </c>
      <c r="F112" s="700">
        <f>'RM_5.1.1.sz.mell'!F112</f>
        <v>0</v>
      </c>
      <c r="G112" s="700">
        <f>'RM_5.1.1.sz.mell'!G112</f>
        <v>0</v>
      </c>
      <c r="H112" s="700">
        <f>'RM_5.1.1.sz.mell'!H112</f>
        <v>0</v>
      </c>
      <c r="I112" s="700">
        <f>'RM_5.1.1.sz.mell'!I112</f>
        <v>0</v>
      </c>
      <c r="J112" s="700">
        <f>'RM_5.1.1.sz.mell'!J112</f>
        <v>0</v>
      </c>
      <c r="K112" s="767">
        <f>'RM_5.1.1.sz.mell'!K112</f>
        <v>0</v>
      </c>
    </row>
    <row r="113" spans="1:11" ht="12" customHeight="1" thickBot="1" x14ac:dyDescent="0.3">
      <c r="A113" s="1308" t="s">
        <v>444</v>
      </c>
      <c r="B113" s="1322" t="s">
        <v>512</v>
      </c>
      <c r="C113" s="702">
        <f>'RM_5.1.1.sz.mell'!C113</f>
        <v>0</v>
      </c>
      <c r="D113" s="702">
        <f>'RM_5.1.1.sz.mell'!D113</f>
        <v>0</v>
      </c>
      <c r="E113" s="702">
        <f>'RM_5.1.1.sz.mell'!E113</f>
        <v>0</v>
      </c>
      <c r="F113" s="702">
        <f>'RM_5.1.1.sz.mell'!F113</f>
        <v>0</v>
      </c>
      <c r="G113" s="702">
        <f>'RM_5.1.1.sz.mell'!G113</f>
        <v>0</v>
      </c>
      <c r="H113" s="702">
        <f>'RM_5.1.1.sz.mell'!H113</f>
        <v>0</v>
      </c>
      <c r="I113" s="702">
        <f>'RM_5.1.1.sz.mell'!I113</f>
        <v>0</v>
      </c>
      <c r="J113" s="702">
        <f>'RM_5.1.1.sz.mell'!J113</f>
        <v>0</v>
      </c>
      <c r="K113" s="781">
        <f>'RM_5.1.1.sz.mell'!K113</f>
        <v>0</v>
      </c>
    </row>
    <row r="114" spans="1:11" ht="12" customHeight="1" thickBot="1" x14ac:dyDescent="0.3">
      <c r="A114" s="1220" t="s">
        <v>19</v>
      </c>
      <c r="B114" s="1268" t="s">
        <v>359</v>
      </c>
      <c r="C114" s="395">
        <f>'RM_5.1.1.sz.mell'!C114</f>
        <v>102840261</v>
      </c>
      <c r="D114" s="395">
        <f>'RM_5.1.1.sz.mell'!D114</f>
        <v>74366442</v>
      </c>
      <c r="E114" s="395">
        <f>'RM_5.1.1.sz.mell'!E114</f>
        <v>0</v>
      </c>
      <c r="F114" s="395">
        <f>'RM_5.1.1.sz.mell'!F114</f>
        <v>0</v>
      </c>
      <c r="G114" s="395">
        <f>'RM_5.1.1.sz.mell'!G114</f>
        <v>0</v>
      </c>
      <c r="H114" s="395">
        <f>'RM_5.1.1.sz.mell'!H114</f>
        <v>0</v>
      </c>
      <c r="I114" s="395">
        <f>'RM_5.1.1.sz.mell'!I114</f>
        <v>0</v>
      </c>
      <c r="J114" s="395">
        <f>'RM_5.1.1.sz.mell'!J114</f>
        <v>74366442</v>
      </c>
      <c r="K114" s="296">
        <f>'RM_5.1.1.sz.mell'!K114</f>
        <v>177206703</v>
      </c>
    </row>
    <row r="115" spans="1:11" ht="12" customHeight="1" x14ac:dyDescent="0.25">
      <c r="A115" s="1304" t="s">
        <v>103</v>
      </c>
      <c r="B115" s="1172" t="s">
        <v>229</v>
      </c>
      <c r="C115" s="680">
        <f>'RM_5.1.1.sz.mell'!C115</f>
        <v>78096049</v>
      </c>
      <c r="D115" s="680">
        <f>'RM_5.1.1.sz.mell'!D115</f>
        <v>38969082</v>
      </c>
      <c r="E115" s="680">
        <f>'RM_5.1.1.sz.mell'!E115</f>
        <v>0</v>
      </c>
      <c r="F115" s="680">
        <f>'RM_5.1.1.sz.mell'!F115</f>
        <v>0</v>
      </c>
      <c r="G115" s="680">
        <f>'RM_5.1.1.sz.mell'!G115</f>
        <v>0</v>
      </c>
      <c r="H115" s="680">
        <f>'RM_5.1.1.sz.mell'!H115</f>
        <v>0</v>
      </c>
      <c r="I115" s="680">
        <f>'RM_5.1.1.sz.mell'!I115</f>
        <v>0</v>
      </c>
      <c r="J115" s="680">
        <f>'RM_5.1.1.sz.mell'!J115</f>
        <v>38969082</v>
      </c>
      <c r="K115" s="408">
        <f>'RM_5.1.1.sz.mell'!K115</f>
        <v>117065131</v>
      </c>
    </row>
    <row r="116" spans="1:11" ht="12" customHeight="1" x14ac:dyDescent="0.25">
      <c r="A116" s="1304" t="s">
        <v>104</v>
      </c>
      <c r="B116" s="1177" t="s">
        <v>363</v>
      </c>
      <c r="C116" s="680">
        <f>'RM_5.1.1.sz.mell'!C116</f>
        <v>0</v>
      </c>
      <c r="D116" s="680">
        <f>'RM_5.1.1.sz.mell'!D116</f>
        <v>0</v>
      </c>
      <c r="E116" s="680">
        <f>'RM_5.1.1.sz.mell'!E116</f>
        <v>0</v>
      </c>
      <c r="F116" s="680">
        <f>'RM_5.1.1.sz.mell'!F116</f>
        <v>0</v>
      </c>
      <c r="G116" s="680">
        <f>'RM_5.1.1.sz.mell'!G116</f>
        <v>0</v>
      </c>
      <c r="H116" s="680">
        <f>'RM_5.1.1.sz.mell'!H116</f>
        <v>0</v>
      </c>
      <c r="I116" s="680">
        <f>'RM_5.1.1.sz.mell'!I116</f>
        <v>0</v>
      </c>
      <c r="J116" s="680">
        <f>'RM_5.1.1.sz.mell'!J116</f>
        <v>0</v>
      </c>
      <c r="K116" s="408">
        <f>'RM_5.1.1.sz.mell'!K116</f>
        <v>0</v>
      </c>
    </row>
    <row r="117" spans="1:11" ht="12" customHeight="1" x14ac:dyDescent="0.25">
      <c r="A117" s="1304" t="s">
        <v>105</v>
      </c>
      <c r="B117" s="1177" t="s">
        <v>186</v>
      </c>
      <c r="C117" s="698">
        <f>'RM_5.1.1.sz.mell'!C117</f>
        <v>24744212</v>
      </c>
      <c r="D117" s="698">
        <f>'RM_5.1.1.sz.mell'!D117</f>
        <v>35333360</v>
      </c>
      <c r="E117" s="698">
        <f>'RM_5.1.1.sz.mell'!E117</f>
        <v>0</v>
      </c>
      <c r="F117" s="698">
        <f>'RM_5.1.1.sz.mell'!F117</f>
        <v>0</v>
      </c>
      <c r="G117" s="698">
        <f>'RM_5.1.1.sz.mell'!G117</f>
        <v>0</v>
      </c>
      <c r="H117" s="698">
        <f>'RM_5.1.1.sz.mell'!H117</f>
        <v>0</v>
      </c>
      <c r="I117" s="698">
        <f>'RM_5.1.1.sz.mell'!I117</f>
        <v>0</v>
      </c>
      <c r="J117" s="698">
        <f>'RM_5.1.1.sz.mell'!J117</f>
        <v>35333360</v>
      </c>
      <c r="K117" s="766">
        <f>'RM_5.1.1.sz.mell'!K117</f>
        <v>60077572</v>
      </c>
    </row>
    <row r="118" spans="1:11" ht="12" customHeight="1" x14ac:dyDescent="0.25">
      <c r="A118" s="1304" t="s">
        <v>106</v>
      </c>
      <c r="B118" s="1177" t="s">
        <v>364</v>
      </c>
      <c r="C118" s="698">
        <f>'RM_5.1.1.sz.mell'!C118</f>
        <v>0</v>
      </c>
      <c r="D118" s="698">
        <f>'RM_5.1.1.sz.mell'!D118</f>
        <v>0</v>
      </c>
      <c r="E118" s="698">
        <f>'RM_5.1.1.sz.mell'!E118</f>
        <v>0</v>
      </c>
      <c r="F118" s="698">
        <f>'RM_5.1.1.sz.mell'!F118</f>
        <v>0</v>
      </c>
      <c r="G118" s="698">
        <f>'RM_5.1.1.sz.mell'!G118</f>
        <v>0</v>
      </c>
      <c r="H118" s="698">
        <f>'RM_5.1.1.sz.mell'!H118</f>
        <v>0</v>
      </c>
      <c r="I118" s="698">
        <f>'RM_5.1.1.sz.mell'!I118</f>
        <v>0</v>
      </c>
      <c r="J118" s="698">
        <f>'RM_5.1.1.sz.mell'!J118</f>
        <v>0</v>
      </c>
      <c r="K118" s="766">
        <f>'RM_5.1.1.sz.mell'!K118</f>
        <v>0</v>
      </c>
    </row>
    <row r="119" spans="1:11" ht="12" customHeight="1" x14ac:dyDescent="0.25">
      <c r="A119" s="1304" t="s">
        <v>107</v>
      </c>
      <c r="B119" s="1200" t="s">
        <v>231</v>
      </c>
      <c r="C119" s="698">
        <f>'RM_5.1.1.sz.mell'!C119</f>
        <v>0</v>
      </c>
      <c r="D119" s="698">
        <f>'RM_5.1.1.sz.mell'!D119</f>
        <v>64000</v>
      </c>
      <c r="E119" s="698">
        <f>'RM_5.1.1.sz.mell'!E119</f>
        <v>0</v>
      </c>
      <c r="F119" s="698">
        <f>'RM_5.1.1.sz.mell'!F119</f>
        <v>0</v>
      </c>
      <c r="G119" s="698">
        <f>'RM_5.1.1.sz.mell'!G119</f>
        <v>0</v>
      </c>
      <c r="H119" s="698">
        <f>'RM_5.1.1.sz.mell'!H119</f>
        <v>0</v>
      </c>
      <c r="I119" s="698">
        <f>'RM_5.1.1.sz.mell'!I119</f>
        <v>0</v>
      </c>
      <c r="J119" s="698">
        <f>'RM_5.1.1.sz.mell'!J119</f>
        <v>64000</v>
      </c>
      <c r="K119" s="766">
        <f>'RM_5.1.1.sz.mell'!K119</f>
        <v>64000</v>
      </c>
    </row>
    <row r="120" spans="1:11" ht="12" customHeight="1" x14ac:dyDescent="0.25">
      <c r="A120" s="1304" t="s">
        <v>116</v>
      </c>
      <c r="B120" s="1198" t="s">
        <v>427</v>
      </c>
      <c r="C120" s="698">
        <f>'RM_5.1.1.sz.mell'!C120</f>
        <v>0</v>
      </c>
      <c r="D120" s="698">
        <f>'RM_5.1.1.sz.mell'!D120</f>
        <v>0</v>
      </c>
      <c r="E120" s="698">
        <f>'RM_5.1.1.sz.mell'!E120</f>
        <v>0</v>
      </c>
      <c r="F120" s="698">
        <f>'RM_5.1.1.sz.mell'!F120</f>
        <v>0</v>
      </c>
      <c r="G120" s="698">
        <f>'RM_5.1.1.sz.mell'!G120</f>
        <v>0</v>
      </c>
      <c r="H120" s="698">
        <f>'RM_5.1.1.sz.mell'!H120</f>
        <v>0</v>
      </c>
      <c r="I120" s="698">
        <f>'RM_5.1.1.sz.mell'!I120</f>
        <v>0</v>
      </c>
      <c r="J120" s="698">
        <f>'RM_5.1.1.sz.mell'!J120</f>
        <v>0</v>
      </c>
      <c r="K120" s="766">
        <f>'RM_5.1.1.sz.mell'!K120</f>
        <v>0</v>
      </c>
    </row>
    <row r="121" spans="1:11" ht="12" customHeight="1" x14ac:dyDescent="0.25">
      <c r="A121" s="1304" t="s">
        <v>118</v>
      </c>
      <c r="B121" s="1231" t="s">
        <v>369</v>
      </c>
      <c r="C121" s="698">
        <f>'RM_5.1.1.sz.mell'!C121</f>
        <v>0</v>
      </c>
      <c r="D121" s="698">
        <f>'RM_5.1.1.sz.mell'!D121</f>
        <v>0</v>
      </c>
      <c r="E121" s="698">
        <f>'RM_5.1.1.sz.mell'!E121</f>
        <v>0</v>
      </c>
      <c r="F121" s="698">
        <f>'RM_5.1.1.sz.mell'!F121</f>
        <v>0</v>
      </c>
      <c r="G121" s="698">
        <f>'RM_5.1.1.sz.mell'!G121</f>
        <v>0</v>
      </c>
      <c r="H121" s="698">
        <f>'RM_5.1.1.sz.mell'!H121</f>
        <v>0</v>
      </c>
      <c r="I121" s="698">
        <f>'RM_5.1.1.sz.mell'!I121</f>
        <v>0</v>
      </c>
      <c r="J121" s="698">
        <f>'RM_5.1.1.sz.mell'!J121</f>
        <v>0</v>
      </c>
      <c r="K121" s="766">
        <f>'RM_5.1.1.sz.mell'!K121</f>
        <v>0</v>
      </c>
    </row>
    <row r="122" spans="1:11" ht="12" customHeight="1" x14ac:dyDescent="0.25">
      <c r="A122" s="1304" t="s">
        <v>187</v>
      </c>
      <c r="B122" s="1228" t="s">
        <v>352</v>
      </c>
      <c r="C122" s="698">
        <f>'RM_5.1.1.sz.mell'!C122</f>
        <v>0</v>
      </c>
      <c r="D122" s="698">
        <f>'RM_5.1.1.sz.mell'!D122</f>
        <v>0</v>
      </c>
      <c r="E122" s="698">
        <f>'RM_5.1.1.sz.mell'!E122</f>
        <v>0</v>
      </c>
      <c r="F122" s="698">
        <f>'RM_5.1.1.sz.mell'!F122</f>
        <v>0</v>
      </c>
      <c r="G122" s="698">
        <f>'RM_5.1.1.sz.mell'!G122</f>
        <v>0</v>
      </c>
      <c r="H122" s="698">
        <f>'RM_5.1.1.sz.mell'!H122</f>
        <v>0</v>
      </c>
      <c r="I122" s="698">
        <f>'RM_5.1.1.sz.mell'!I122</f>
        <v>0</v>
      </c>
      <c r="J122" s="698">
        <f>'RM_5.1.1.sz.mell'!J122</f>
        <v>0</v>
      </c>
      <c r="K122" s="766">
        <f>'RM_5.1.1.sz.mell'!K122</f>
        <v>0</v>
      </c>
    </row>
    <row r="123" spans="1:11" ht="12" customHeight="1" x14ac:dyDescent="0.25">
      <c r="A123" s="1304" t="s">
        <v>188</v>
      </c>
      <c r="B123" s="1228" t="s">
        <v>368</v>
      </c>
      <c r="C123" s="698">
        <f>'RM_5.1.1.sz.mell'!C123</f>
        <v>0</v>
      </c>
      <c r="D123" s="698">
        <f>'RM_5.1.1.sz.mell'!D123</f>
        <v>0</v>
      </c>
      <c r="E123" s="698">
        <f>'RM_5.1.1.sz.mell'!E123</f>
        <v>0</v>
      </c>
      <c r="F123" s="698">
        <f>'RM_5.1.1.sz.mell'!F123</f>
        <v>0</v>
      </c>
      <c r="G123" s="698">
        <f>'RM_5.1.1.sz.mell'!G123</f>
        <v>0</v>
      </c>
      <c r="H123" s="698">
        <f>'RM_5.1.1.sz.mell'!H123</f>
        <v>0</v>
      </c>
      <c r="I123" s="698">
        <f>'RM_5.1.1.sz.mell'!I123</f>
        <v>0</v>
      </c>
      <c r="J123" s="698">
        <f>'RM_5.1.1.sz.mell'!J123</f>
        <v>0</v>
      </c>
      <c r="K123" s="766">
        <f>'RM_5.1.1.sz.mell'!K123</f>
        <v>0</v>
      </c>
    </row>
    <row r="124" spans="1:11" ht="12" customHeight="1" x14ac:dyDescent="0.25">
      <c r="A124" s="1304" t="s">
        <v>189</v>
      </c>
      <c r="B124" s="1228" t="s">
        <v>367</v>
      </c>
      <c r="C124" s="698">
        <f>'RM_5.1.1.sz.mell'!C124</f>
        <v>0</v>
      </c>
      <c r="D124" s="698">
        <f>'RM_5.1.1.sz.mell'!D124</f>
        <v>0</v>
      </c>
      <c r="E124" s="698">
        <f>'RM_5.1.1.sz.mell'!E124</f>
        <v>0</v>
      </c>
      <c r="F124" s="698">
        <f>'RM_5.1.1.sz.mell'!F124</f>
        <v>0</v>
      </c>
      <c r="G124" s="698">
        <f>'RM_5.1.1.sz.mell'!G124</f>
        <v>0</v>
      </c>
      <c r="H124" s="698">
        <f>'RM_5.1.1.sz.mell'!H124</f>
        <v>0</v>
      </c>
      <c r="I124" s="698">
        <f>'RM_5.1.1.sz.mell'!I124</f>
        <v>0</v>
      </c>
      <c r="J124" s="698">
        <f>'RM_5.1.1.sz.mell'!J124</f>
        <v>0</v>
      </c>
      <c r="K124" s="766">
        <f>'RM_5.1.1.sz.mell'!K124</f>
        <v>0</v>
      </c>
    </row>
    <row r="125" spans="1:11" ht="12" customHeight="1" x14ac:dyDescent="0.25">
      <c r="A125" s="1304" t="s">
        <v>360</v>
      </c>
      <c r="B125" s="1228" t="s">
        <v>355</v>
      </c>
      <c r="C125" s="698">
        <f>'RM_5.1.1.sz.mell'!C125</f>
        <v>0</v>
      </c>
      <c r="D125" s="698">
        <f>'RM_5.1.1.sz.mell'!D125</f>
        <v>0</v>
      </c>
      <c r="E125" s="698">
        <f>'RM_5.1.1.sz.mell'!E125</f>
        <v>0</v>
      </c>
      <c r="F125" s="698">
        <f>'RM_5.1.1.sz.mell'!F125</f>
        <v>0</v>
      </c>
      <c r="G125" s="698">
        <f>'RM_5.1.1.sz.mell'!G125</f>
        <v>0</v>
      </c>
      <c r="H125" s="698">
        <f>'RM_5.1.1.sz.mell'!H125</f>
        <v>0</v>
      </c>
      <c r="I125" s="698">
        <f>'RM_5.1.1.sz.mell'!I125</f>
        <v>0</v>
      </c>
      <c r="J125" s="698">
        <f>'RM_5.1.1.sz.mell'!J125</f>
        <v>0</v>
      </c>
      <c r="K125" s="766">
        <f>'RM_5.1.1.sz.mell'!K125</f>
        <v>0</v>
      </c>
    </row>
    <row r="126" spans="1:11" ht="12" customHeight="1" x14ac:dyDescent="0.25">
      <c r="A126" s="1304" t="s">
        <v>361</v>
      </c>
      <c r="B126" s="1228" t="s">
        <v>366</v>
      </c>
      <c r="C126" s="698">
        <f>'RM_5.1.1.sz.mell'!C126</f>
        <v>0</v>
      </c>
      <c r="D126" s="698">
        <f>'RM_5.1.1.sz.mell'!D126</f>
        <v>0</v>
      </c>
      <c r="E126" s="698">
        <f>'RM_5.1.1.sz.mell'!E126</f>
        <v>0</v>
      </c>
      <c r="F126" s="698">
        <f>'RM_5.1.1.sz.mell'!F126</f>
        <v>0</v>
      </c>
      <c r="G126" s="698">
        <f>'RM_5.1.1.sz.mell'!G126</f>
        <v>0</v>
      </c>
      <c r="H126" s="698">
        <f>'RM_5.1.1.sz.mell'!H126</f>
        <v>0</v>
      </c>
      <c r="I126" s="698">
        <f>'RM_5.1.1.sz.mell'!I126</f>
        <v>0</v>
      </c>
      <c r="J126" s="698">
        <f>'RM_5.1.1.sz.mell'!J126</f>
        <v>0</v>
      </c>
      <c r="K126" s="766">
        <f>'RM_5.1.1.sz.mell'!K126</f>
        <v>0</v>
      </c>
    </row>
    <row r="127" spans="1:11" ht="12" customHeight="1" thickBot="1" x14ac:dyDescent="0.3">
      <c r="A127" s="1321" t="s">
        <v>362</v>
      </c>
      <c r="B127" s="1228" t="s">
        <v>365</v>
      </c>
      <c r="C127" s="700">
        <f>'RM_5.1.1.sz.mell'!C127</f>
        <v>0</v>
      </c>
      <c r="D127" s="700">
        <f>'RM_5.1.1.sz.mell'!D127</f>
        <v>64000</v>
      </c>
      <c r="E127" s="700">
        <f>'RM_5.1.1.sz.mell'!E127</f>
        <v>0</v>
      </c>
      <c r="F127" s="700">
        <f>'RM_5.1.1.sz.mell'!F127</f>
        <v>0</v>
      </c>
      <c r="G127" s="700">
        <f>'RM_5.1.1.sz.mell'!G127</f>
        <v>0</v>
      </c>
      <c r="H127" s="700">
        <f>'RM_5.1.1.sz.mell'!H127</f>
        <v>0</v>
      </c>
      <c r="I127" s="700">
        <f>'RM_5.1.1.sz.mell'!I127</f>
        <v>0</v>
      </c>
      <c r="J127" s="700">
        <f>'RM_5.1.1.sz.mell'!J127</f>
        <v>64000</v>
      </c>
      <c r="K127" s="767">
        <f>'RM_5.1.1.sz.mell'!K127</f>
        <v>64000</v>
      </c>
    </row>
    <row r="128" spans="1:11" ht="12" customHeight="1" thickBot="1" x14ac:dyDescent="0.3">
      <c r="A128" s="1220" t="s">
        <v>20</v>
      </c>
      <c r="B128" s="1178" t="s">
        <v>447</v>
      </c>
      <c r="C128" s="395">
        <f>'RM_5.1.1.sz.mell'!C128</f>
        <v>207602778</v>
      </c>
      <c r="D128" s="395">
        <f>'RM_5.1.1.sz.mell'!D128</f>
        <v>74760099</v>
      </c>
      <c r="E128" s="395">
        <f>'RM_5.1.1.sz.mell'!E128</f>
        <v>0</v>
      </c>
      <c r="F128" s="395">
        <f>'RM_5.1.1.sz.mell'!F128</f>
        <v>0</v>
      </c>
      <c r="G128" s="395">
        <f>'RM_5.1.1.sz.mell'!G128</f>
        <v>0</v>
      </c>
      <c r="H128" s="395">
        <f>'RM_5.1.1.sz.mell'!H128</f>
        <v>0</v>
      </c>
      <c r="I128" s="395">
        <f>'RM_5.1.1.sz.mell'!I128</f>
        <v>0</v>
      </c>
      <c r="J128" s="395">
        <f>'RM_5.1.1.sz.mell'!J128</f>
        <v>74760099</v>
      </c>
      <c r="K128" s="296">
        <f>'RM_5.1.1.sz.mell'!K128</f>
        <v>282362877</v>
      </c>
    </row>
    <row r="129" spans="1:11" ht="12" customHeight="1" thickBot="1" x14ac:dyDescent="0.3">
      <c r="A129" s="1220" t="s">
        <v>21</v>
      </c>
      <c r="B129" s="1178" t="s">
        <v>448</v>
      </c>
      <c r="C129" s="395">
        <f>'RM_5.1.1.sz.mell'!C129</f>
        <v>638000</v>
      </c>
      <c r="D129" s="395">
        <f>'RM_5.1.1.sz.mell'!D129</f>
        <v>25201513</v>
      </c>
      <c r="E129" s="395">
        <f>'RM_5.1.1.sz.mell'!E129</f>
        <v>0</v>
      </c>
      <c r="F129" s="395">
        <f>'RM_5.1.1.sz.mell'!F129</f>
        <v>0</v>
      </c>
      <c r="G129" s="395">
        <f>'RM_5.1.1.sz.mell'!G129</f>
        <v>0</v>
      </c>
      <c r="H129" s="395">
        <f>'RM_5.1.1.sz.mell'!H129</f>
        <v>0</v>
      </c>
      <c r="I129" s="395">
        <f>'RM_5.1.1.sz.mell'!I129</f>
        <v>0</v>
      </c>
      <c r="J129" s="395">
        <f>'RM_5.1.1.sz.mell'!J129</f>
        <v>25201513</v>
      </c>
      <c r="K129" s="296">
        <f>'RM_5.1.1.sz.mell'!K129</f>
        <v>25839513</v>
      </c>
    </row>
    <row r="130" spans="1:11" s="1319" customFormat="1" ht="12" customHeight="1" x14ac:dyDescent="0.25">
      <c r="A130" s="1304" t="s">
        <v>267</v>
      </c>
      <c r="B130" s="1176" t="s">
        <v>516</v>
      </c>
      <c r="C130" s="698">
        <f>'RM_5.1.1.sz.mell'!C130</f>
        <v>638000</v>
      </c>
      <c r="D130" s="698">
        <f>'RM_5.1.1.sz.mell'!D130</f>
        <v>-638000</v>
      </c>
      <c r="E130" s="698">
        <f>'RM_5.1.1.sz.mell'!E130</f>
        <v>0</v>
      </c>
      <c r="F130" s="698">
        <f>'RM_5.1.1.sz.mell'!F130</f>
        <v>0</v>
      </c>
      <c r="G130" s="698">
        <f>'RM_5.1.1.sz.mell'!G130</f>
        <v>0</v>
      </c>
      <c r="H130" s="698">
        <f>'RM_5.1.1.sz.mell'!H130</f>
        <v>0</v>
      </c>
      <c r="I130" s="698">
        <f>'RM_5.1.1.sz.mell'!I130</f>
        <v>0</v>
      </c>
      <c r="J130" s="698">
        <f>'RM_5.1.1.sz.mell'!J130</f>
        <v>-638000</v>
      </c>
      <c r="K130" s="766">
        <f>'RM_5.1.1.sz.mell'!K130</f>
        <v>0</v>
      </c>
    </row>
    <row r="131" spans="1:11" ht="12" customHeight="1" x14ac:dyDescent="0.25">
      <c r="A131" s="1304" t="s">
        <v>268</v>
      </c>
      <c r="B131" s="1176" t="s">
        <v>456</v>
      </c>
      <c r="C131" s="698">
        <f>'RM_5.1.1.sz.mell'!C131</f>
        <v>0</v>
      </c>
      <c r="D131" s="698">
        <f>'RM_5.1.1.sz.mell'!D131</f>
        <v>25102000</v>
      </c>
      <c r="E131" s="698">
        <f>'RM_5.1.1.sz.mell'!E131</f>
        <v>0</v>
      </c>
      <c r="F131" s="698">
        <f>'RM_5.1.1.sz.mell'!F131</f>
        <v>0</v>
      </c>
      <c r="G131" s="698">
        <f>'RM_5.1.1.sz.mell'!G131</f>
        <v>0</v>
      </c>
      <c r="H131" s="698">
        <f>'RM_5.1.1.sz.mell'!H131</f>
        <v>0</v>
      </c>
      <c r="I131" s="698">
        <f>'RM_5.1.1.sz.mell'!I131</f>
        <v>0</v>
      </c>
      <c r="J131" s="698">
        <f>'RM_5.1.1.sz.mell'!J131</f>
        <v>25102000</v>
      </c>
      <c r="K131" s="766">
        <f>'RM_5.1.1.sz.mell'!K131</f>
        <v>25102000</v>
      </c>
    </row>
    <row r="132" spans="1:11" ht="12" customHeight="1" thickBot="1" x14ac:dyDescent="0.3">
      <c r="A132" s="1321" t="s">
        <v>269</v>
      </c>
      <c r="B132" s="1173" t="s">
        <v>515</v>
      </c>
      <c r="C132" s="698">
        <f>'RM_5.1.1.sz.mell'!C132</f>
        <v>0</v>
      </c>
      <c r="D132" s="698">
        <f>'RM_5.1.1.sz.mell'!D132</f>
        <v>737513</v>
      </c>
      <c r="E132" s="698">
        <f>'RM_5.1.1.sz.mell'!E132</f>
        <v>0</v>
      </c>
      <c r="F132" s="698">
        <f>'RM_5.1.1.sz.mell'!F132</f>
        <v>0</v>
      </c>
      <c r="G132" s="698">
        <f>'RM_5.1.1.sz.mell'!G132</f>
        <v>0</v>
      </c>
      <c r="H132" s="698">
        <f>'RM_5.1.1.sz.mell'!H132</f>
        <v>0</v>
      </c>
      <c r="I132" s="698">
        <f>'RM_5.1.1.sz.mell'!I132</f>
        <v>0</v>
      </c>
      <c r="J132" s="698">
        <f>'RM_5.1.1.sz.mell'!J132</f>
        <v>737513</v>
      </c>
      <c r="K132" s="766">
        <f>'RM_5.1.1.sz.mell'!K132</f>
        <v>737513</v>
      </c>
    </row>
    <row r="133" spans="1:11" ht="12" customHeight="1" thickBot="1" x14ac:dyDescent="0.3">
      <c r="A133" s="1220" t="s">
        <v>22</v>
      </c>
      <c r="B133" s="1178" t="s">
        <v>449</v>
      </c>
      <c r="C133" s="395">
        <f>'RM_5.1.1.sz.mell'!C133</f>
        <v>0</v>
      </c>
      <c r="D133" s="395">
        <f>'RM_5.1.1.sz.mell'!D133</f>
        <v>0</v>
      </c>
      <c r="E133" s="395">
        <f>'RM_5.1.1.sz.mell'!E133</f>
        <v>0</v>
      </c>
      <c r="F133" s="395">
        <f>'RM_5.1.1.sz.mell'!F133</f>
        <v>0</v>
      </c>
      <c r="G133" s="395">
        <f>'RM_5.1.1.sz.mell'!G133</f>
        <v>0</v>
      </c>
      <c r="H133" s="395">
        <f>'RM_5.1.1.sz.mell'!H133</f>
        <v>0</v>
      </c>
      <c r="I133" s="395">
        <f>'RM_5.1.1.sz.mell'!I133</f>
        <v>0</v>
      </c>
      <c r="J133" s="395">
        <f>'RM_5.1.1.sz.mell'!J133</f>
        <v>0</v>
      </c>
      <c r="K133" s="296">
        <f>'RM_5.1.1.sz.mell'!K133</f>
        <v>0</v>
      </c>
    </row>
    <row r="134" spans="1:11" ht="12" customHeight="1" x14ac:dyDescent="0.25">
      <c r="A134" s="1304" t="s">
        <v>90</v>
      </c>
      <c r="B134" s="1176" t="s">
        <v>458</v>
      </c>
      <c r="C134" s="698">
        <f>'RM_5.1.1.sz.mell'!C134</f>
        <v>0</v>
      </c>
      <c r="D134" s="698">
        <f>'RM_5.1.1.sz.mell'!D134</f>
        <v>0</v>
      </c>
      <c r="E134" s="698">
        <f>'RM_5.1.1.sz.mell'!E134</f>
        <v>0</v>
      </c>
      <c r="F134" s="698">
        <f>'RM_5.1.1.sz.mell'!F134</f>
        <v>0</v>
      </c>
      <c r="G134" s="698">
        <f>'RM_5.1.1.sz.mell'!G134</f>
        <v>0</v>
      </c>
      <c r="H134" s="698">
        <f>'RM_5.1.1.sz.mell'!H134</f>
        <v>0</v>
      </c>
      <c r="I134" s="698">
        <f>'RM_5.1.1.sz.mell'!I134</f>
        <v>0</v>
      </c>
      <c r="J134" s="698">
        <f>'RM_5.1.1.sz.mell'!J134</f>
        <v>0</v>
      </c>
      <c r="K134" s="766">
        <f>'RM_5.1.1.sz.mell'!K134</f>
        <v>0</v>
      </c>
    </row>
    <row r="135" spans="1:11" ht="12" customHeight="1" x14ac:dyDescent="0.25">
      <c r="A135" s="1304" t="s">
        <v>91</v>
      </c>
      <c r="B135" s="1176" t="s">
        <v>450</v>
      </c>
      <c r="C135" s="698">
        <f>'RM_5.1.1.sz.mell'!C135</f>
        <v>0</v>
      </c>
      <c r="D135" s="698">
        <f>'RM_5.1.1.sz.mell'!D135</f>
        <v>0</v>
      </c>
      <c r="E135" s="698">
        <f>'RM_5.1.1.sz.mell'!E135</f>
        <v>0</v>
      </c>
      <c r="F135" s="698">
        <f>'RM_5.1.1.sz.mell'!F135</f>
        <v>0</v>
      </c>
      <c r="G135" s="698">
        <f>'RM_5.1.1.sz.mell'!G135</f>
        <v>0</v>
      </c>
      <c r="H135" s="698">
        <f>'RM_5.1.1.sz.mell'!H135</f>
        <v>0</v>
      </c>
      <c r="I135" s="698">
        <f>'RM_5.1.1.sz.mell'!I135</f>
        <v>0</v>
      </c>
      <c r="J135" s="698">
        <f>'RM_5.1.1.sz.mell'!J135</f>
        <v>0</v>
      </c>
      <c r="K135" s="766">
        <f>'RM_5.1.1.sz.mell'!K135</f>
        <v>0</v>
      </c>
    </row>
    <row r="136" spans="1:11" ht="12" customHeight="1" x14ac:dyDescent="0.25">
      <c r="A136" s="1304" t="s">
        <v>92</v>
      </c>
      <c r="B136" s="1176" t="s">
        <v>451</v>
      </c>
      <c r="C136" s="698">
        <f>'RM_5.1.1.sz.mell'!C136</f>
        <v>0</v>
      </c>
      <c r="D136" s="698">
        <f>'RM_5.1.1.sz.mell'!D136</f>
        <v>0</v>
      </c>
      <c r="E136" s="698">
        <f>'RM_5.1.1.sz.mell'!E136</f>
        <v>0</v>
      </c>
      <c r="F136" s="698">
        <f>'RM_5.1.1.sz.mell'!F136</f>
        <v>0</v>
      </c>
      <c r="G136" s="698">
        <f>'RM_5.1.1.sz.mell'!G136</f>
        <v>0</v>
      </c>
      <c r="H136" s="698">
        <f>'RM_5.1.1.sz.mell'!H136</f>
        <v>0</v>
      </c>
      <c r="I136" s="698">
        <f>'RM_5.1.1.sz.mell'!I136</f>
        <v>0</v>
      </c>
      <c r="J136" s="698">
        <f>'RM_5.1.1.sz.mell'!J136</f>
        <v>0</v>
      </c>
      <c r="K136" s="766">
        <f>'RM_5.1.1.sz.mell'!K136</f>
        <v>0</v>
      </c>
    </row>
    <row r="137" spans="1:11" ht="12" customHeight="1" x14ac:dyDescent="0.25">
      <c r="A137" s="1304" t="s">
        <v>174</v>
      </c>
      <c r="B137" s="1176" t="s">
        <v>514</v>
      </c>
      <c r="C137" s="698">
        <f>'RM_5.1.1.sz.mell'!C137</f>
        <v>0</v>
      </c>
      <c r="D137" s="698">
        <f>'RM_5.1.1.sz.mell'!D137</f>
        <v>0</v>
      </c>
      <c r="E137" s="698">
        <f>'RM_5.1.1.sz.mell'!E137</f>
        <v>0</v>
      </c>
      <c r="F137" s="698">
        <f>'RM_5.1.1.sz.mell'!F137</f>
        <v>0</v>
      </c>
      <c r="G137" s="698">
        <f>'RM_5.1.1.sz.mell'!G137</f>
        <v>0</v>
      </c>
      <c r="H137" s="698">
        <f>'RM_5.1.1.sz.mell'!H137</f>
        <v>0</v>
      </c>
      <c r="I137" s="698">
        <f>'RM_5.1.1.sz.mell'!I137</f>
        <v>0</v>
      </c>
      <c r="J137" s="698">
        <f>'RM_5.1.1.sz.mell'!J137</f>
        <v>0</v>
      </c>
      <c r="K137" s="766">
        <f>'RM_5.1.1.sz.mell'!K137</f>
        <v>0</v>
      </c>
    </row>
    <row r="138" spans="1:11" ht="12" customHeight="1" x14ac:dyDescent="0.25">
      <c r="A138" s="1304" t="s">
        <v>175</v>
      </c>
      <c r="B138" s="1176" t="s">
        <v>453</v>
      </c>
      <c r="C138" s="698">
        <f>'RM_5.1.1.sz.mell'!C138</f>
        <v>0</v>
      </c>
      <c r="D138" s="698">
        <f>'RM_5.1.1.sz.mell'!D138</f>
        <v>0</v>
      </c>
      <c r="E138" s="698">
        <f>'RM_5.1.1.sz.mell'!E138</f>
        <v>0</v>
      </c>
      <c r="F138" s="698">
        <f>'RM_5.1.1.sz.mell'!F138</f>
        <v>0</v>
      </c>
      <c r="G138" s="698">
        <f>'RM_5.1.1.sz.mell'!G138</f>
        <v>0</v>
      </c>
      <c r="H138" s="698">
        <f>'RM_5.1.1.sz.mell'!H138</f>
        <v>0</v>
      </c>
      <c r="I138" s="698">
        <f>'RM_5.1.1.sz.mell'!I138</f>
        <v>0</v>
      </c>
      <c r="J138" s="698">
        <f>'RM_5.1.1.sz.mell'!J138</f>
        <v>0</v>
      </c>
      <c r="K138" s="766">
        <f>'RM_5.1.1.sz.mell'!K138</f>
        <v>0</v>
      </c>
    </row>
    <row r="139" spans="1:11" s="1319" customFormat="1" ht="12" customHeight="1" thickBot="1" x14ac:dyDescent="0.3">
      <c r="A139" s="1321" t="s">
        <v>176</v>
      </c>
      <c r="B139" s="1173" t="s">
        <v>454</v>
      </c>
      <c r="C139" s="698">
        <f>'RM_5.1.1.sz.mell'!C139</f>
        <v>0</v>
      </c>
      <c r="D139" s="698">
        <f>'RM_5.1.1.sz.mell'!D139</f>
        <v>0</v>
      </c>
      <c r="E139" s="698">
        <f>'RM_5.1.1.sz.mell'!E139</f>
        <v>0</v>
      </c>
      <c r="F139" s="698">
        <f>'RM_5.1.1.sz.mell'!F139</f>
        <v>0</v>
      </c>
      <c r="G139" s="698">
        <f>'RM_5.1.1.sz.mell'!G139</f>
        <v>0</v>
      </c>
      <c r="H139" s="698">
        <f>'RM_5.1.1.sz.mell'!H139</f>
        <v>0</v>
      </c>
      <c r="I139" s="698">
        <f>'RM_5.1.1.sz.mell'!I139</f>
        <v>0</v>
      </c>
      <c r="J139" s="698">
        <f>'RM_5.1.1.sz.mell'!J139</f>
        <v>0</v>
      </c>
      <c r="K139" s="766">
        <f>'RM_5.1.1.sz.mell'!K139</f>
        <v>0</v>
      </c>
    </row>
    <row r="140" spans="1:11" ht="12" customHeight="1" thickBot="1" x14ac:dyDescent="0.3">
      <c r="A140" s="1220" t="s">
        <v>23</v>
      </c>
      <c r="B140" s="1178" t="s">
        <v>540</v>
      </c>
      <c r="C140" s="402">
        <f>'RM_5.1.1.sz.mell'!C140</f>
        <v>47521364</v>
      </c>
      <c r="D140" s="402">
        <f>'RM_5.1.1.sz.mell'!D140</f>
        <v>3846171</v>
      </c>
      <c r="E140" s="402">
        <f>'RM_5.1.1.sz.mell'!E140</f>
        <v>0</v>
      </c>
      <c r="F140" s="402">
        <f>'RM_5.1.1.sz.mell'!F140</f>
        <v>0</v>
      </c>
      <c r="G140" s="402">
        <f>'RM_5.1.1.sz.mell'!G140</f>
        <v>0</v>
      </c>
      <c r="H140" s="402">
        <f>'RM_5.1.1.sz.mell'!H140</f>
        <v>0</v>
      </c>
      <c r="I140" s="402">
        <f>'RM_5.1.1.sz.mell'!I140</f>
        <v>0</v>
      </c>
      <c r="J140" s="402">
        <f>'RM_5.1.1.sz.mell'!J140</f>
        <v>3846171</v>
      </c>
      <c r="K140" s="302">
        <f>'RM_5.1.1.sz.mell'!K140</f>
        <v>51367535</v>
      </c>
    </row>
    <row r="141" spans="1:11" x14ac:dyDescent="0.25">
      <c r="A141" s="1304" t="s">
        <v>93</v>
      </c>
      <c r="B141" s="1176" t="s">
        <v>370</v>
      </c>
      <c r="C141" s="698">
        <f>'RM_5.1.1.sz.mell'!C141</f>
        <v>0</v>
      </c>
      <c r="D141" s="698">
        <f>'RM_5.1.1.sz.mell'!D141</f>
        <v>0</v>
      </c>
      <c r="E141" s="698">
        <f>'RM_5.1.1.sz.mell'!E141</f>
        <v>0</v>
      </c>
      <c r="F141" s="698">
        <f>'RM_5.1.1.sz.mell'!F141</f>
        <v>0</v>
      </c>
      <c r="G141" s="698">
        <f>'RM_5.1.1.sz.mell'!G141</f>
        <v>0</v>
      </c>
      <c r="H141" s="698">
        <f>'RM_5.1.1.sz.mell'!H141</f>
        <v>0</v>
      </c>
      <c r="I141" s="698">
        <f>'RM_5.1.1.sz.mell'!I141</f>
        <v>0</v>
      </c>
      <c r="J141" s="698">
        <f>'RM_5.1.1.sz.mell'!J141</f>
        <v>0</v>
      </c>
      <c r="K141" s="766">
        <f>'RM_5.1.1.sz.mell'!K141</f>
        <v>0</v>
      </c>
    </row>
    <row r="142" spans="1:11" ht="12" customHeight="1" x14ac:dyDescent="0.25">
      <c r="A142" s="1304" t="s">
        <v>94</v>
      </c>
      <c r="B142" s="1176" t="s">
        <v>371</v>
      </c>
      <c r="C142" s="698">
        <f>'RM_5.1.1.sz.mell'!C142</f>
        <v>0</v>
      </c>
      <c r="D142" s="698">
        <f>'RM_5.1.1.sz.mell'!D142</f>
        <v>1881073</v>
      </c>
      <c r="E142" s="698">
        <f>'RM_5.1.1.sz.mell'!E142</f>
        <v>0</v>
      </c>
      <c r="F142" s="698">
        <f>'RM_5.1.1.sz.mell'!F142</f>
        <v>0</v>
      </c>
      <c r="G142" s="698">
        <f>'RM_5.1.1.sz.mell'!G142</f>
        <v>0</v>
      </c>
      <c r="H142" s="698">
        <f>'RM_5.1.1.sz.mell'!H142</f>
        <v>0</v>
      </c>
      <c r="I142" s="698">
        <f>'RM_5.1.1.sz.mell'!I142</f>
        <v>0</v>
      </c>
      <c r="J142" s="698">
        <f>'RM_5.1.1.sz.mell'!J142</f>
        <v>1881073</v>
      </c>
      <c r="K142" s="766">
        <f>'RM_5.1.1.sz.mell'!K142</f>
        <v>1881073</v>
      </c>
    </row>
    <row r="143" spans="1:11" ht="12" customHeight="1" x14ac:dyDescent="0.25">
      <c r="A143" s="1304" t="s">
        <v>287</v>
      </c>
      <c r="B143" s="1176" t="s">
        <v>539</v>
      </c>
      <c r="C143" s="698">
        <f>'RM_5.1.1.sz.mell'!C143</f>
        <v>47521364</v>
      </c>
      <c r="D143" s="698">
        <f>'RM_5.1.1.sz.mell'!D143</f>
        <v>1965098</v>
      </c>
      <c r="E143" s="698">
        <f>'RM_5.1.1.sz.mell'!E143</f>
        <v>0</v>
      </c>
      <c r="F143" s="698">
        <f>'RM_5.1.1.sz.mell'!F143</f>
        <v>0</v>
      </c>
      <c r="G143" s="698">
        <f>'RM_5.1.1.sz.mell'!G143</f>
        <v>0</v>
      </c>
      <c r="H143" s="698">
        <f>'RM_5.1.1.sz.mell'!H143</f>
        <v>0</v>
      </c>
      <c r="I143" s="698">
        <f>'RM_5.1.1.sz.mell'!I143</f>
        <v>0</v>
      </c>
      <c r="J143" s="698">
        <f>'RM_5.1.1.sz.mell'!J143</f>
        <v>1965098</v>
      </c>
      <c r="K143" s="766">
        <f>'RM_5.1.1.sz.mell'!K143</f>
        <v>49486462</v>
      </c>
    </row>
    <row r="144" spans="1:11" s="1319" customFormat="1" ht="12" customHeight="1" x14ac:dyDescent="0.25">
      <c r="A144" s="1304" t="s">
        <v>288</v>
      </c>
      <c r="B144" s="1176" t="s">
        <v>463</v>
      </c>
      <c r="C144" s="698">
        <f>'RM_5.1.1.sz.mell'!C144</f>
        <v>0</v>
      </c>
      <c r="D144" s="698">
        <f>'RM_5.1.1.sz.mell'!D144</f>
        <v>0</v>
      </c>
      <c r="E144" s="698">
        <f>'RM_5.1.1.sz.mell'!E144</f>
        <v>0</v>
      </c>
      <c r="F144" s="698">
        <f>'RM_5.1.1.sz.mell'!F144</f>
        <v>0</v>
      </c>
      <c r="G144" s="698">
        <f>'RM_5.1.1.sz.mell'!G144</f>
        <v>0</v>
      </c>
      <c r="H144" s="698">
        <f>'RM_5.1.1.sz.mell'!H144</f>
        <v>0</v>
      </c>
      <c r="I144" s="698">
        <f>'RM_5.1.1.sz.mell'!I144</f>
        <v>0</v>
      </c>
      <c r="J144" s="698">
        <f>'RM_5.1.1.sz.mell'!J144</f>
        <v>0</v>
      </c>
      <c r="K144" s="766">
        <f>'RM_5.1.1.sz.mell'!K144</f>
        <v>0</v>
      </c>
    </row>
    <row r="145" spans="1:11" s="1319" customFormat="1" ht="12" customHeight="1" thickBot="1" x14ac:dyDescent="0.3">
      <c r="A145" s="1321" t="s">
        <v>289</v>
      </c>
      <c r="B145" s="1173" t="s">
        <v>389</v>
      </c>
      <c r="C145" s="698">
        <f>'RM_5.1.1.sz.mell'!C145</f>
        <v>0</v>
      </c>
      <c r="D145" s="698">
        <f>'RM_5.1.1.sz.mell'!D145</f>
        <v>0</v>
      </c>
      <c r="E145" s="698">
        <f>'RM_5.1.1.sz.mell'!E145</f>
        <v>0</v>
      </c>
      <c r="F145" s="698">
        <f>'RM_5.1.1.sz.mell'!F145</f>
        <v>0</v>
      </c>
      <c r="G145" s="698">
        <f>'RM_5.1.1.sz.mell'!G145</f>
        <v>0</v>
      </c>
      <c r="H145" s="698">
        <f>'RM_5.1.1.sz.mell'!H145</f>
        <v>0</v>
      </c>
      <c r="I145" s="698">
        <f>'RM_5.1.1.sz.mell'!I145</f>
        <v>0</v>
      </c>
      <c r="J145" s="698">
        <f>'RM_5.1.1.sz.mell'!J145</f>
        <v>0</v>
      </c>
      <c r="K145" s="766">
        <f>'RM_5.1.1.sz.mell'!K145</f>
        <v>0</v>
      </c>
    </row>
    <row r="146" spans="1:11" s="1319" customFormat="1" ht="12" customHeight="1" thickBot="1" x14ac:dyDescent="0.3">
      <c r="A146" s="1220" t="s">
        <v>24</v>
      </c>
      <c r="B146" s="1178" t="s">
        <v>464</v>
      </c>
      <c r="C146" s="497">
        <f>'RM_5.1.1.sz.mell'!C146</f>
        <v>0</v>
      </c>
      <c r="D146" s="497">
        <f>'RM_5.1.1.sz.mell'!D146</f>
        <v>0</v>
      </c>
      <c r="E146" s="497">
        <f>'RM_5.1.1.sz.mell'!E146</f>
        <v>0</v>
      </c>
      <c r="F146" s="497">
        <f>'RM_5.1.1.sz.mell'!F146</f>
        <v>0</v>
      </c>
      <c r="G146" s="497">
        <f>'RM_5.1.1.sz.mell'!G146</f>
        <v>0</v>
      </c>
      <c r="H146" s="497">
        <f>'RM_5.1.1.sz.mell'!H146</f>
        <v>0</v>
      </c>
      <c r="I146" s="497">
        <f>'RM_5.1.1.sz.mell'!I146</f>
        <v>0</v>
      </c>
      <c r="J146" s="497">
        <f>'RM_5.1.1.sz.mell'!J146</f>
        <v>0</v>
      </c>
      <c r="K146" s="305">
        <f>'RM_5.1.1.sz.mell'!K146</f>
        <v>0</v>
      </c>
    </row>
    <row r="147" spans="1:11" s="1319" customFormat="1" ht="12" customHeight="1" x14ac:dyDescent="0.25">
      <c r="A147" s="1304" t="s">
        <v>95</v>
      </c>
      <c r="B147" s="1176" t="s">
        <v>459</v>
      </c>
      <c r="C147" s="698">
        <f>'RM_5.1.1.sz.mell'!C147</f>
        <v>0</v>
      </c>
      <c r="D147" s="698">
        <f>'RM_5.1.1.sz.mell'!D147</f>
        <v>0</v>
      </c>
      <c r="E147" s="698">
        <f>'RM_5.1.1.sz.mell'!E147</f>
        <v>0</v>
      </c>
      <c r="F147" s="698">
        <f>'RM_5.1.1.sz.mell'!F147</f>
        <v>0</v>
      </c>
      <c r="G147" s="698">
        <f>'RM_5.1.1.sz.mell'!G147</f>
        <v>0</v>
      </c>
      <c r="H147" s="698">
        <f>'RM_5.1.1.sz.mell'!H147</f>
        <v>0</v>
      </c>
      <c r="I147" s="698">
        <f>'RM_5.1.1.sz.mell'!I147</f>
        <v>0</v>
      </c>
      <c r="J147" s="698">
        <f>'RM_5.1.1.sz.mell'!J147</f>
        <v>0</v>
      </c>
      <c r="K147" s="766">
        <f>'RM_5.1.1.sz.mell'!K147</f>
        <v>0</v>
      </c>
    </row>
    <row r="148" spans="1:11" s="1319" customFormat="1" ht="12" customHeight="1" x14ac:dyDescent="0.25">
      <c r="A148" s="1304" t="s">
        <v>96</v>
      </c>
      <c r="B148" s="1176" t="s">
        <v>466</v>
      </c>
      <c r="C148" s="698">
        <f>'RM_5.1.1.sz.mell'!C148</f>
        <v>0</v>
      </c>
      <c r="D148" s="698">
        <f>'RM_5.1.1.sz.mell'!D148</f>
        <v>0</v>
      </c>
      <c r="E148" s="698">
        <f>'RM_5.1.1.sz.mell'!E148</f>
        <v>0</v>
      </c>
      <c r="F148" s="698">
        <f>'RM_5.1.1.sz.mell'!F148</f>
        <v>0</v>
      </c>
      <c r="G148" s="698">
        <f>'RM_5.1.1.sz.mell'!G148</f>
        <v>0</v>
      </c>
      <c r="H148" s="698">
        <f>'RM_5.1.1.sz.mell'!H148</f>
        <v>0</v>
      </c>
      <c r="I148" s="698">
        <f>'RM_5.1.1.sz.mell'!I148</f>
        <v>0</v>
      </c>
      <c r="J148" s="698">
        <f>'RM_5.1.1.sz.mell'!J148</f>
        <v>0</v>
      </c>
      <c r="K148" s="766">
        <f>'RM_5.1.1.sz.mell'!K148</f>
        <v>0</v>
      </c>
    </row>
    <row r="149" spans="1:11" s="1319" customFormat="1" ht="12" customHeight="1" x14ac:dyDescent="0.25">
      <c r="A149" s="1304" t="s">
        <v>299</v>
      </c>
      <c r="B149" s="1176" t="s">
        <v>461</v>
      </c>
      <c r="C149" s="698">
        <f>'RM_5.1.1.sz.mell'!C149</f>
        <v>0</v>
      </c>
      <c r="D149" s="698">
        <f>'RM_5.1.1.sz.mell'!D149</f>
        <v>0</v>
      </c>
      <c r="E149" s="698">
        <f>'RM_5.1.1.sz.mell'!E149</f>
        <v>0</v>
      </c>
      <c r="F149" s="698">
        <f>'RM_5.1.1.sz.mell'!F149</f>
        <v>0</v>
      </c>
      <c r="G149" s="698">
        <f>'RM_5.1.1.sz.mell'!G149</f>
        <v>0</v>
      </c>
      <c r="H149" s="698">
        <f>'RM_5.1.1.sz.mell'!H149</f>
        <v>0</v>
      </c>
      <c r="I149" s="698">
        <f>'RM_5.1.1.sz.mell'!I149</f>
        <v>0</v>
      </c>
      <c r="J149" s="698">
        <f>'RM_5.1.1.sz.mell'!J149</f>
        <v>0</v>
      </c>
      <c r="K149" s="766">
        <f>'RM_5.1.1.sz.mell'!K149</f>
        <v>0</v>
      </c>
    </row>
    <row r="150" spans="1:11" s="1319" customFormat="1" ht="12" customHeight="1" x14ac:dyDescent="0.25">
      <c r="A150" s="1304" t="s">
        <v>300</v>
      </c>
      <c r="B150" s="1176" t="s">
        <v>517</v>
      </c>
      <c r="C150" s="698">
        <f>'RM_5.1.1.sz.mell'!C150</f>
        <v>0</v>
      </c>
      <c r="D150" s="698">
        <f>'RM_5.1.1.sz.mell'!D150</f>
        <v>0</v>
      </c>
      <c r="E150" s="698">
        <f>'RM_5.1.1.sz.mell'!E150</f>
        <v>0</v>
      </c>
      <c r="F150" s="698">
        <f>'RM_5.1.1.sz.mell'!F150</f>
        <v>0</v>
      </c>
      <c r="G150" s="698">
        <f>'RM_5.1.1.sz.mell'!G150</f>
        <v>0</v>
      </c>
      <c r="H150" s="698">
        <f>'RM_5.1.1.sz.mell'!H150</f>
        <v>0</v>
      </c>
      <c r="I150" s="698">
        <f>'RM_5.1.1.sz.mell'!I150</f>
        <v>0</v>
      </c>
      <c r="J150" s="698">
        <f>'RM_5.1.1.sz.mell'!J150</f>
        <v>0</v>
      </c>
      <c r="K150" s="766">
        <f>'RM_5.1.1.sz.mell'!K150</f>
        <v>0</v>
      </c>
    </row>
    <row r="151" spans="1:11" ht="12.75" customHeight="1" thickBot="1" x14ac:dyDescent="0.3">
      <c r="A151" s="1321" t="s">
        <v>465</v>
      </c>
      <c r="B151" s="1173" t="s">
        <v>468</v>
      </c>
      <c r="C151" s="700">
        <f>'RM_5.1.1.sz.mell'!C151</f>
        <v>0</v>
      </c>
      <c r="D151" s="700">
        <f>'RM_5.1.1.sz.mell'!D151</f>
        <v>0</v>
      </c>
      <c r="E151" s="700">
        <f>'RM_5.1.1.sz.mell'!E151</f>
        <v>0</v>
      </c>
      <c r="F151" s="700">
        <f>'RM_5.1.1.sz.mell'!F151</f>
        <v>0</v>
      </c>
      <c r="G151" s="700">
        <f>'RM_5.1.1.sz.mell'!G151</f>
        <v>0</v>
      </c>
      <c r="H151" s="700">
        <f>'RM_5.1.1.sz.mell'!H151</f>
        <v>0</v>
      </c>
      <c r="I151" s="700">
        <f>'RM_5.1.1.sz.mell'!I151</f>
        <v>0</v>
      </c>
      <c r="J151" s="700">
        <f>'RM_5.1.1.sz.mell'!J151</f>
        <v>0</v>
      </c>
      <c r="K151" s="767">
        <f>'RM_5.1.1.sz.mell'!K151</f>
        <v>0</v>
      </c>
    </row>
    <row r="152" spans="1:11" ht="12.75" customHeight="1" thickBot="1" x14ac:dyDescent="0.3">
      <c r="A152" s="1323" t="s">
        <v>25</v>
      </c>
      <c r="B152" s="1178" t="s">
        <v>469</v>
      </c>
      <c r="C152" s="497">
        <f>'RM_5.1.1.sz.mell'!C152</f>
        <v>0</v>
      </c>
      <c r="D152" s="497">
        <f>'RM_5.1.1.sz.mell'!D152</f>
        <v>0</v>
      </c>
      <c r="E152" s="497">
        <f>'RM_5.1.1.sz.mell'!E152</f>
        <v>0</v>
      </c>
      <c r="F152" s="497">
        <f>'RM_5.1.1.sz.mell'!F152</f>
        <v>0</v>
      </c>
      <c r="G152" s="497">
        <f>'RM_5.1.1.sz.mell'!G152</f>
        <v>0</v>
      </c>
      <c r="H152" s="497">
        <f>'RM_5.1.1.sz.mell'!H152</f>
        <v>0</v>
      </c>
      <c r="I152" s="497">
        <f>'RM_5.1.1.sz.mell'!I152</f>
        <v>0</v>
      </c>
      <c r="J152" s="497">
        <f>'RM_5.1.1.sz.mell'!J152</f>
        <v>0</v>
      </c>
      <c r="K152" s="305">
        <f>'RM_5.1.1.sz.mell'!K152</f>
        <v>0</v>
      </c>
    </row>
    <row r="153" spans="1:11" ht="12.75" customHeight="1" thickBot="1" x14ac:dyDescent="0.3">
      <c r="A153" s="1323" t="s">
        <v>26</v>
      </c>
      <c r="B153" s="1178" t="s">
        <v>470</v>
      </c>
      <c r="C153" s="497">
        <f>'RM_5.1.1.sz.mell'!C153</f>
        <v>0</v>
      </c>
      <c r="D153" s="497">
        <f>'RM_5.1.1.sz.mell'!D153</f>
        <v>0</v>
      </c>
      <c r="E153" s="497">
        <f>'RM_5.1.1.sz.mell'!E153</f>
        <v>0</v>
      </c>
      <c r="F153" s="497">
        <f>'RM_5.1.1.sz.mell'!F153</f>
        <v>0</v>
      </c>
      <c r="G153" s="497">
        <f>'RM_5.1.1.sz.mell'!G153</f>
        <v>0</v>
      </c>
      <c r="H153" s="497">
        <f>'RM_5.1.1.sz.mell'!H153</f>
        <v>0</v>
      </c>
      <c r="I153" s="497">
        <f>'RM_5.1.1.sz.mell'!I153</f>
        <v>0</v>
      </c>
      <c r="J153" s="497">
        <f>'RM_5.1.1.sz.mell'!J153</f>
        <v>0</v>
      </c>
      <c r="K153" s="305">
        <f>'RM_5.1.1.sz.mell'!K153</f>
        <v>0</v>
      </c>
    </row>
    <row r="154" spans="1:11" ht="12" customHeight="1" thickBot="1" x14ac:dyDescent="0.3">
      <c r="A154" s="1220" t="s">
        <v>27</v>
      </c>
      <c r="B154" s="1178" t="s">
        <v>472</v>
      </c>
      <c r="C154" s="499">
        <f>'RM_5.1.1.sz.mell'!C154</f>
        <v>48159364</v>
      </c>
      <c r="D154" s="499">
        <f>'RM_5.1.1.sz.mell'!D154</f>
        <v>29047684</v>
      </c>
      <c r="E154" s="499">
        <f>'RM_5.1.1.sz.mell'!E154</f>
        <v>0</v>
      </c>
      <c r="F154" s="499">
        <f>'RM_5.1.1.sz.mell'!F154</f>
        <v>0</v>
      </c>
      <c r="G154" s="499">
        <f>'RM_5.1.1.sz.mell'!G154</f>
        <v>0</v>
      </c>
      <c r="H154" s="499">
        <f>'RM_5.1.1.sz.mell'!H154</f>
        <v>0</v>
      </c>
      <c r="I154" s="499">
        <f>'RM_5.1.1.sz.mell'!I154</f>
        <v>0</v>
      </c>
      <c r="J154" s="499">
        <f>'RM_5.1.1.sz.mell'!J154</f>
        <v>29047684</v>
      </c>
      <c r="K154" s="423">
        <f>'RM_5.1.1.sz.mell'!K154</f>
        <v>77207048</v>
      </c>
    </row>
    <row r="155" spans="1:11" ht="15.15" customHeight="1" thickBot="1" x14ac:dyDescent="0.3">
      <c r="A155" s="1324" t="s">
        <v>28</v>
      </c>
      <c r="B155" s="1233" t="s">
        <v>471</v>
      </c>
      <c r="C155" s="499">
        <f>'RM_5.1.1.sz.mell'!C155</f>
        <v>255762142</v>
      </c>
      <c r="D155" s="499">
        <f>'RM_5.1.1.sz.mell'!D155</f>
        <v>103807783</v>
      </c>
      <c r="E155" s="499">
        <f>'RM_5.1.1.sz.mell'!E155</f>
        <v>0</v>
      </c>
      <c r="F155" s="499">
        <f>'RM_5.1.1.sz.mell'!F155</f>
        <v>0</v>
      </c>
      <c r="G155" s="499">
        <f>'RM_5.1.1.sz.mell'!G155</f>
        <v>0</v>
      </c>
      <c r="H155" s="499">
        <f>'RM_5.1.1.sz.mell'!H155</f>
        <v>0</v>
      </c>
      <c r="I155" s="499">
        <f>'RM_5.1.1.sz.mell'!I155</f>
        <v>0</v>
      </c>
      <c r="J155" s="499">
        <f>'RM_5.1.1.sz.mell'!J155</f>
        <v>103807783</v>
      </c>
      <c r="K155" s="423">
        <f>'RM_5.1.1.sz.mell'!K155</f>
        <v>359569925</v>
      </c>
    </row>
    <row r="156" spans="1:11" s="1331" customFormat="1" ht="13.8" thickBot="1" x14ac:dyDescent="0.3">
      <c r="A156" s="1330"/>
      <c r="B156" s="624"/>
      <c r="C156" s="616">
        <f>'RM_5.1.1.sz.mell'!C156</f>
        <v>0</v>
      </c>
      <c r="D156" s="616">
        <f>'RM_5.1.1.sz.mell'!D156</f>
        <v>0</v>
      </c>
      <c r="E156" s="616">
        <f>'RM_5.1.1.sz.mell'!E156</f>
        <v>0</v>
      </c>
      <c r="F156" s="616">
        <f>'RM_5.1.1.sz.mell'!F156</f>
        <v>0</v>
      </c>
      <c r="G156" s="616">
        <f>'RM_5.1.1.sz.mell'!G156</f>
        <v>0</v>
      </c>
      <c r="H156" s="616">
        <f>'RM_5.1.1.sz.mell'!H156</f>
        <v>0</v>
      </c>
      <c r="I156" s="782">
        <f>'RM_5.1.1.sz.mell'!I156</f>
        <v>0</v>
      </c>
      <c r="J156" s="782">
        <f>'RM_5.1.1.sz.mell'!J156</f>
        <v>0</v>
      </c>
      <c r="K156" s="782">
        <f>'RM_5.1.1.sz.mell'!K156</f>
        <v>0</v>
      </c>
    </row>
    <row r="157" spans="1:11" ht="15.15" customHeight="1" thickBot="1" x14ac:dyDescent="0.3">
      <c r="A157" s="1187" t="s">
        <v>518</v>
      </c>
      <c r="B157" s="1188"/>
      <c r="C157" s="1413">
        <f>'RM_5.1.1.sz.mell'!C157</f>
        <v>8</v>
      </c>
      <c r="D157" s="1395">
        <f>'RM_5.1.1.sz.mell'!D157</f>
        <v>0</v>
      </c>
      <c r="E157" s="1395">
        <f>'RM_5.1.1.sz.mell'!E157</f>
        <v>0</v>
      </c>
      <c r="F157" s="1395">
        <f>'RM_5.1.1.sz.mell'!F157</f>
        <v>0</v>
      </c>
      <c r="G157" s="1395">
        <f>'RM_5.1.1.sz.mell'!G157</f>
        <v>0</v>
      </c>
      <c r="H157" s="1395">
        <f>'RM_5.1.1.sz.mell'!H157</f>
        <v>0</v>
      </c>
      <c r="I157" s="1413">
        <f>'RM_5.1.1.sz.mell'!I157</f>
        <v>0</v>
      </c>
      <c r="J157" s="783">
        <f>'RM_5.1.1.sz.mell'!J157</f>
        <v>0</v>
      </c>
      <c r="K157" s="305">
        <f>'RM_5.1.1.sz.mell'!K157</f>
        <v>8</v>
      </c>
    </row>
    <row r="158" spans="1:11" ht="14.4" customHeight="1" thickBot="1" x14ac:dyDescent="0.3">
      <c r="A158" s="1187" t="s">
        <v>205</v>
      </c>
      <c r="B158" s="1188"/>
      <c r="C158" s="1413">
        <f>'RM_5.1.1.sz.mell'!C158</f>
        <v>8</v>
      </c>
      <c r="D158" s="1395">
        <f>'RM_5.1.1.sz.mell'!D158</f>
        <v>0</v>
      </c>
      <c r="E158" s="1395">
        <f>'RM_5.1.1.sz.mell'!E158</f>
        <v>0</v>
      </c>
      <c r="F158" s="1395">
        <f>'RM_5.1.1.sz.mell'!F158</f>
        <v>0</v>
      </c>
      <c r="G158" s="1395">
        <f>'RM_5.1.1.sz.mell'!G158</f>
        <v>0</v>
      </c>
      <c r="H158" s="1395">
        <f>'RM_5.1.1.sz.mell'!H158</f>
        <v>0</v>
      </c>
      <c r="I158" s="1413">
        <f>'RM_5.1.1.sz.mell'!I158</f>
        <v>0</v>
      </c>
      <c r="J158" s="783">
        <f>'RM_5.1.1.sz.mell'!J158</f>
        <v>0</v>
      </c>
      <c r="K158" s="305">
        <f>'RM_5.1.1.sz.mell'!K158</f>
        <v>8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sheetPr>
    <tabColor theme="7"/>
  </sheetPr>
  <dimension ref="A1:K61"/>
  <sheetViews>
    <sheetView view="pageBreakPreview" zoomScale="60" zoomScaleNormal="120" workbookViewId="0">
      <selection activeCell="B12" sqref="B12"/>
    </sheetView>
  </sheetViews>
  <sheetFormatPr defaultColWidth="9.33203125" defaultRowHeight="13.2" x14ac:dyDescent="0.25"/>
  <cols>
    <col min="1" max="1" width="13.77734375" style="243" customWidth="1"/>
    <col min="2" max="2" width="60.6640625" style="244" customWidth="1"/>
    <col min="3" max="3" width="15.77734375" style="244" customWidth="1"/>
    <col min="4" max="10" width="13.77734375" style="244" customWidth="1"/>
    <col min="11" max="11" width="15.77734375" style="244" customWidth="1"/>
    <col min="12" max="16384" width="9.33203125" style="244"/>
  </cols>
  <sheetData>
    <row r="1" spans="1:11" s="224" customFormat="1" ht="15.9" customHeight="1" thickBot="1" x14ac:dyDescent="0.3">
      <c r="A1" s="594"/>
      <c r="B1" s="595"/>
      <c r="C1" s="595"/>
      <c r="D1" s="595"/>
      <c r="E1" s="595"/>
      <c r="F1" s="595"/>
      <c r="G1" s="595"/>
      <c r="H1" s="595"/>
      <c r="I1" s="595"/>
      <c r="J1" s="595"/>
      <c r="K1" s="589" t="str">
        <f>CONCATENATE("5.2. melléklet ",E_ALAPADATOK!A7," ",E_ALAPADATOK!B7," ",E_ALAPADATOK!C7," ",E_ALAPADATOK!D7," ",E_ALAPADATOK!E7," ",E_ALAPADATOK!F7," ",E_ALAPADATOK!G7," ",E_ALAPADATOK!H7)</f>
        <v>5.2. melléklet a Hercegkút Község Önkormányzat Polgármesterének 5 / 2019 ( VI.17. ) önkormányzati rendelete</v>
      </c>
    </row>
    <row r="2" spans="1:11" s="452" customFormat="1" ht="23.1" customHeight="1" x14ac:dyDescent="0.25">
      <c r="A2" s="596" t="s">
        <v>203</v>
      </c>
      <c r="B2" s="1717" t="str">
        <f>E_ALAPADATOK!A11</f>
        <v>Hercegkút Gyöngyszem Német Nemzetiségi Óvoda</v>
      </c>
      <c r="C2" s="1718"/>
      <c r="D2" s="1718"/>
      <c r="E2" s="1718"/>
      <c r="F2" s="1718"/>
      <c r="G2" s="1718"/>
      <c r="H2" s="1718"/>
      <c r="I2" s="1718"/>
      <c r="J2" s="1718"/>
      <c r="K2" s="617" t="s">
        <v>58</v>
      </c>
    </row>
    <row r="3" spans="1:11" s="452" customFormat="1" ht="23.1" customHeight="1" thickBot="1" x14ac:dyDescent="0.3">
      <c r="A3" s="618" t="s">
        <v>202</v>
      </c>
      <c r="B3" s="1719" t="s">
        <v>774</v>
      </c>
      <c r="C3" s="1720"/>
      <c r="D3" s="1720"/>
      <c r="E3" s="1720"/>
      <c r="F3" s="1720"/>
      <c r="G3" s="1720"/>
      <c r="H3" s="1720"/>
      <c r="I3" s="1720"/>
      <c r="J3" s="1720"/>
      <c r="K3" s="785" t="s">
        <v>53</v>
      </c>
    </row>
    <row r="4" spans="1:11" s="452" customFormat="1" ht="12.9" customHeight="1" thickBot="1" x14ac:dyDescent="0.3">
      <c r="A4" s="1414"/>
      <c r="B4" s="1415"/>
      <c r="C4" s="1416"/>
      <c r="D4" s="1416"/>
      <c r="E4" s="1416"/>
      <c r="F4" s="1416"/>
      <c r="G4" s="1416"/>
      <c r="H4" s="1416"/>
      <c r="I4" s="1416"/>
      <c r="J4" s="1416"/>
      <c r="K4" s="1417" t="s">
        <v>563</v>
      </c>
    </row>
    <row r="5" spans="1:11" s="453" customFormat="1" ht="14.1" customHeight="1" x14ac:dyDescent="0.25">
      <c r="A5" s="1743" t="s">
        <v>68</v>
      </c>
      <c r="B5" s="1735" t="s">
        <v>17</v>
      </c>
      <c r="C5" s="1735" t="s">
        <v>1073</v>
      </c>
      <c r="D5" s="1735" t="str">
        <f>CONCATENATE('E_5.1.sz.mell'!D5:I5)</f>
        <v>Módosítás</v>
      </c>
      <c r="E5" s="1735" t="str">
        <f>CONCATENATE('E_5.1.sz.mell'!E5)</f>
        <v xml:space="preserve">… . sz. módosítás </v>
      </c>
      <c r="F5" s="1735" t="str">
        <f>CONCATENATE('E_5.1.sz.mell'!F5)</f>
        <v xml:space="preserve">… . sz. módosítás </v>
      </c>
      <c r="G5" s="1735" t="str">
        <f>CONCATENATE('E_5.1.sz.mell'!G5)</f>
        <v xml:space="preserve">… . sz. módosítás </v>
      </c>
      <c r="H5" s="1735" t="str">
        <f>CONCATENATE('E_5.1.sz.mell'!H5)</f>
        <v xml:space="preserve">… . sz. módosítás </v>
      </c>
      <c r="I5" s="1735" t="str">
        <f>CONCATENATE('E_5.1.sz.mell'!I5)</f>
        <v xml:space="preserve">… . sz. módosítás </v>
      </c>
      <c r="J5" s="1735" t="s">
        <v>761</v>
      </c>
      <c r="K5" s="1738" t="str">
        <f>CONCATENATE('E_5.1.sz.mell'!K5)</f>
        <v>….számú módosítás utáni előirányzat</v>
      </c>
    </row>
    <row r="6" spans="1:11" ht="12.75" customHeight="1" x14ac:dyDescent="0.25">
      <c r="A6" s="1744"/>
      <c r="B6" s="1746"/>
      <c r="C6" s="1736"/>
      <c r="D6" s="1736"/>
      <c r="E6" s="1736"/>
      <c r="F6" s="1736"/>
      <c r="G6" s="1736"/>
      <c r="H6" s="1736"/>
      <c r="I6" s="1736"/>
      <c r="J6" s="1736"/>
      <c r="K6" s="1739"/>
    </row>
    <row r="7" spans="1:11" s="454" customFormat="1" ht="9.9" customHeight="1" thickBot="1" x14ac:dyDescent="0.3">
      <c r="A7" s="1745"/>
      <c r="B7" s="1747"/>
      <c r="C7" s="1737"/>
      <c r="D7" s="1737"/>
      <c r="E7" s="1737"/>
      <c r="F7" s="1737"/>
      <c r="G7" s="1737"/>
      <c r="H7" s="1737"/>
      <c r="I7" s="1737"/>
      <c r="J7" s="1737"/>
      <c r="K7" s="1740"/>
    </row>
    <row r="8" spans="1:11" s="791" customFormat="1" ht="10.5" customHeight="1" thickBot="1" x14ac:dyDescent="0.3">
      <c r="A8" s="192" t="s">
        <v>492</v>
      </c>
      <c r="B8" s="193" t="s">
        <v>493</v>
      </c>
      <c r="C8" s="193" t="s">
        <v>494</v>
      </c>
      <c r="D8" s="193" t="s">
        <v>496</v>
      </c>
      <c r="E8" s="193" t="s">
        <v>495</v>
      </c>
      <c r="F8" s="193" t="s">
        <v>746</v>
      </c>
      <c r="G8" s="193" t="s">
        <v>498</v>
      </c>
      <c r="H8" s="193" t="s">
        <v>499</v>
      </c>
      <c r="I8" s="193" t="s">
        <v>735</v>
      </c>
      <c r="J8" s="1418" t="s">
        <v>736</v>
      </c>
      <c r="K8" s="679" t="s">
        <v>737</v>
      </c>
    </row>
    <row r="9" spans="1:11" s="791" customFormat="1" ht="10.5" customHeight="1" thickBot="1" x14ac:dyDescent="0.3">
      <c r="A9" s="1711" t="s">
        <v>55</v>
      </c>
      <c r="B9" s="1741"/>
      <c r="C9" s="1741"/>
      <c r="D9" s="1741"/>
      <c r="E9" s="1741"/>
      <c r="F9" s="1741"/>
      <c r="G9" s="1741"/>
      <c r="H9" s="1741"/>
      <c r="I9" s="1741"/>
      <c r="J9" s="1741"/>
      <c r="K9" s="1742"/>
    </row>
    <row r="10" spans="1:11" s="367" customFormat="1" ht="12" customHeight="1" thickBot="1" x14ac:dyDescent="0.3">
      <c r="A10" s="192" t="s">
        <v>18</v>
      </c>
      <c r="B10" s="233" t="s">
        <v>519</v>
      </c>
      <c r="C10" s="311">
        <f>'RM_5.2.sz.mell'!C10</f>
        <v>0</v>
      </c>
      <c r="D10" s="311">
        <f>'RM_5.2.sz.mell'!D10</f>
        <v>4886</v>
      </c>
      <c r="E10" s="311">
        <f>'RM_5.2.sz.mell'!E10</f>
        <v>0</v>
      </c>
      <c r="F10" s="311">
        <f>'RM_5.2.sz.mell'!F10</f>
        <v>0</v>
      </c>
      <c r="G10" s="311">
        <f>'RM_5.2.sz.mell'!G10</f>
        <v>0</v>
      </c>
      <c r="H10" s="311">
        <f>'RM_5.2.sz.mell'!H10</f>
        <v>0</v>
      </c>
      <c r="I10" s="311">
        <f>'RM_5.2.sz.mell'!I10</f>
        <v>0</v>
      </c>
      <c r="J10" s="311">
        <f>'RM_5.2.sz.mell'!J10</f>
        <v>4886</v>
      </c>
      <c r="K10" s="311">
        <f>'RM_5.2.sz.mell'!K10</f>
        <v>4886</v>
      </c>
    </row>
    <row r="11" spans="1:11" s="367" customFormat="1" ht="12" customHeight="1" x14ac:dyDescent="0.25">
      <c r="A11" s="447" t="s">
        <v>97</v>
      </c>
      <c r="B11" s="10" t="s">
        <v>276</v>
      </c>
      <c r="C11" s="696">
        <f>'RM_5.2.sz.mell'!C11</f>
        <v>0</v>
      </c>
      <c r="D11" s="696">
        <f>'RM_5.2.sz.mell'!D11</f>
        <v>0</v>
      </c>
      <c r="E11" s="696">
        <f>'RM_5.2.sz.mell'!E11</f>
        <v>0</v>
      </c>
      <c r="F11" s="696">
        <f>'RM_5.2.sz.mell'!F11</f>
        <v>0</v>
      </c>
      <c r="G11" s="696">
        <f>'RM_5.2.sz.mell'!G11</f>
        <v>0</v>
      </c>
      <c r="H11" s="696">
        <f>'RM_5.2.sz.mell'!H11</f>
        <v>0</v>
      </c>
      <c r="I11" s="696">
        <f>'RM_5.2.sz.mell'!I11</f>
        <v>0</v>
      </c>
      <c r="J11" s="793">
        <f>'RM_5.2.sz.mell'!J11</f>
        <v>0</v>
      </c>
      <c r="K11" s="794">
        <f>'RM_5.2.sz.mell'!K11</f>
        <v>0</v>
      </c>
    </row>
    <row r="12" spans="1:11" s="367" customFormat="1" ht="12" customHeight="1" x14ac:dyDescent="0.25">
      <c r="A12" s="448" t="s">
        <v>98</v>
      </c>
      <c r="B12" s="8" t="s">
        <v>277</v>
      </c>
      <c r="C12" s="698">
        <f>'RM_5.2.sz.mell'!C12</f>
        <v>0</v>
      </c>
      <c r="D12" s="698">
        <f>'RM_5.2.sz.mell'!D12</f>
        <v>0</v>
      </c>
      <c r="E12" s="698">
        <f>'RM_5.2.sz.mell'!E12</f>
        <v>0</v>
      </c>
      <c r="F12" s="698">
        <f>'RM_5.2.sz.mell'!F12</f>
        <v>0</v>
      </c>
      <c r="G12" s="698">
        <f>'RM_5.2.sz.mell'!G12</f>
        <v>0</v>
      </c>
      <c r="H12" s="698">
        <f>'RM_5.2.sz.mell'!H12</f>
        <v>0</v>
      </c>
      <c r="I12" s="698">
        <f>'RM_5.2.sz.mell'!I12</f>
        <v>0</v>
      </c>
      <c r="J12" s="796">
        <f>'RM_5.2.sz.mell'!J12</f>
        <v>0</v>
      </c>
      <c r="K12" s="794">
        <f>'RM_5.2.sz.mell'!K12</f>
        <v>0</v>
      </c>
    </row>
    <row r="13" spans="1:11" s="367" customFormat="1" ht="12" customHeight="1" x14ac:dyDescent="0.25">
      <c r="A13" s="448" t="s">
        <v>99</v>
      </c>
      <c r="B13" s="8" t="s">
        <v>278</v>
      </c>
      <c r="C13" s="698">
        <f>'RM_5.2.sz.mell'!C13</f>
        <v>0</v>
      </c>
      <c r="D13" s="698">
        <f>'RM_5.2.sz.mell'!D13</f>
        <v>0</v>
      </c>
      <c r="E13" s="698">
        <f>'RM_5.2.sz.mell'!E13</f>
        <v>0</v>
      </c>
      <c r="F13" s="698">
        <f>'RM_5.2.sz.mell'!F13</f>
        <v>0</v>
      </c>
      <c r="G13" s="698">
        <f>'RM_5.2.sz.mell'!G13</f>
        <v>0</v>
      </c>
      <c r="H13" s="698">
        <f>'RM_5.2.sz.mell'!H13</f>
        <v>0</v>
      </c>
      <c r="I13" s="698">
        <f>'RM_5.2.sz.mell'!I13</f>
        <v>0</v>
      </c>
      <c r="J13" s="796">
        <f>'RM_5.2.sz.mell'!J13</f>
        <v>0</v>
      </c>
      <c r="K13" s="794">
        <f>'RM_5.2.sz.mell'!K13</f>
        <v>0</v>
      </c>
    </row>
    <row r="14" spans="1:11" s="367" customFormat="1" ht="12" customHeight="1" x14ac:dyDescent="0.25">
      <c r="A14" s="448" t="s">
        <v>100</v>
      </c>
      <c r="B14" s="8" t="s">
        <v>279</v>
      </c>
      <c r="C14" s="698">
        <f>'RM_5.2.sz.mell'!C14</f>
        <v>0</v>
      </c>
      <c r="D14" s="698">
        <f>'RM_5.2.sz.mell'!D14</f>
        <v>0</v>
      </c>
      <c r="E14" s="698">
        <f>'RM_5.2.sz.mell'!E14</f>
        <v>0</v>
      </c>
      <c r="F14" s="698">
        <f>'RM_5.2.sz.mell'!F14</f>
        <v>0</v>
      </c>
      <c r="G14" s="698">
        <f>'RM_5.2.sz.mell'!G14</f>
        <v>0</v>
      </c>
      <c r="H14" s="698">
        <f>'RM_5.2.sz.mell'!H14</f>
        <v>0</v>
      </c>
      <c r="I14" s="698">
        <f>'RM_5.2.sz.mell'!I14</f>
        <v>0</v>
      </c>
      <c r="J14" s="796">
        <f>'RM_5.2.sz.mell'!J14</f>
        <v>0</v>
      </c>
      <c r="K14" s="794">
        <f>'RM_5.2.sz.mell'!K14</f>
        <v>0</v>
      </c>
    </row>
    <row r="15" spans="1:11" s="367" customFormat="1" ht="12" customHeight="1" x14ac:dyDescent="0.25">
      <c r="A15" s="448" t="s">
        <v>147</v>
      </c>
      <c r="B15" s="8" t="s">
        <v>280</v>
      </c>
      <c r="C15" s="698">
        <f>'RM_5.2.sz.mell'!C15</f>
        <v>0</v>
      </c>
      <c r="D15" s="698">
        <f>'RM_5.2.sz.mell'!D15</f>
        <v>0</v>
      </c>
      <c r="E15" s="698">
        <f>'RM_5.2.sz.mell'!E15</f>
        <v>0</v>
      </c>
      <c r="F15" s="698">
        <f>'RM_5.2.sz.mell'!F15</f>
        <v>0</v>
      </c>
      <c r="G15" s="698">
        <f>'RM_5.2.sz.mell'!G15</f>
        <v>0</v>
      </c>
      <c r="H15" s="698">
        <f>'RM_5.2.sz.mell'!H15</f>
        <v>0</v>
      </c>
      <c r="I15" s="698">
        <f>'RM_5.2.sz.mell'!I15</f>
        <v>0</v>
      </c>
      <c r="J15" s="796">
        <f>'RM_5.2.sz.mell'!J15</f>
        <v>0</v>
      </c>
      <c r="K15" s="794">
        <f>'RM_5.2.sz.mell'!K15</f>
        <v>0</v>
      </c>
    </row>
    <row r="16" spans="1:11" s="367" customFormat="1" ht="12" customHeight="1" x14ac:dyDescent="0.25">
      <c r="A16" s="448" t="s">
        <v>101</v>
      </c>
      <c r="B16" s="8" t="s">
        <v>398</v>
      </c>
      <c r="C16" s="698">
        <f>'RM_5.2.sz.mell'!C16</f>
        <v>0</v>
      </c>
      <c r="D16" s="698">
        <f>'RM_5.2.sz.mell'!D16</f>
        <v>0</v>
      </c>
      <c r="E16" s="698">
        <f>'RM_5.2.sz.mell'!E16</f>
        <v>0</v>
      </c>
      <c r="F16" s="698">
        <f>'RM_5.2.sz.mell'!F16</f>
        <v>0</v>
      </c>
      <c r="G16" s="698">
        <f>'RM_5.2.sz.mell'!G16</f>
        <v>0</v>
      </c>
      <c r="H16" s="698">
        <f>'RM_5.2.sz.mell'!H16</f>
        <v>0</v>
      </c>
      <c r="I16" s="698">
        <f>'RM_5.2.sz.mell'!I16</f>
        <v>0</v>
      </c>
      <c r="J16" s="796">
        <f>'RM_5.2.sz.mell'!J16</f>
        <v>0</v>
      </c>
      <c r="K16" s="794">
        <f>'RM_5.2.sz.mell'!K16</f>
        <v>0</v>
      </c>
    </row>
    <row r="17" spans="1:11" s="367" customFormat="1" ht="12" customHeight="1" x14ac:dyDescent="0.25">
      <c r="A17" s="448" t="s">
        <v>102</v>
      </c>
      <c r="B17" s="7" t="s">
        <v>399</v>
      </c>
      <c r="C17" s="698">
        <f>'RM_5.2.sz.mell'!C17</f>
        <v>0</v>
      </c>
      <c r="D17" s="698">
        <f>'RM_5.2.sz.mell'!D17</f>
        <v>0</v>
      </c>
      <c r="E17" s="698">
        <f>'RM_5.2.sz.mell'!E17</f>
        <v>0</v>
      </c>
      <c r="F17" s="698">
        <f>'RM_5.2.sz.mell'!F17</f>
        <v>0</v>
      </c>
      <c r="G17" s="698">
        <f>'RM_5.2.sz.mell'!G17</f>
        <v>0</v>
      </c>
      <c r="H17" s="698">
        <f>'RM_5.2.sz.mell'!H17</f>
        <v>0</v>
      </c>
      <c r="I17" s="698">
        <f>'RM_5.2.sz.mell'!I17</f>
        <v>0</v>
      </c>
      <c r="J17" s="796">
        <f>'RM_5.2.sz.mell'!J17</f>
        <v>0</v>
      </c>
      <c r="K17" s="794">
        <f>'RM_5.2.sz.mell'!K17</f>
        <v>0</v>
      </c>
    </row>
    <row r="18" spans="1:11" s="367" customFormat="1" ht="12" customHeight="1" x14ac:dyDescent="0.25">
      <c r="A18" s="448" t="s">
        <v>112</v>
      </c>
      <c r="B18" s="8" t="s">
        <v>283</v>
      </c>
      <c r="C18" s="698">
        <f>'RM_5.2.sz.mell'!C18</f>
        <v>0</v>
      </c>
      <c r="D18" s="698">
        <f>'RM_5.2.sz.mell'!D18</f>
        <v>0</v>
      </c>
      <c r="E18" s="698">
        <f>'RM_5.2.sz.mell'!E18</f>
        <v>0</v>
      </c>
      <c r="F18" s="698">
        <f>'RM_5.2.sz.mell'!F18</f>
        <v>0</v>
      </c>
      <c r="G18" s="698">
        <f>'RM_5.2.sz.mell'!G18</f>
        <v>0</v>
      </c>
      <c r="H18" s="698">
        <f>'RM_5.2.sz.mell'!H18</f>
        <v>0</v>
      </c>
      <c r="I18" s="698">
        <f>'RM_5.2.sz.mell'!I18</f>
        <v>0</v>
      </c>
      <c r="J18" s="796">
        <f>'RM_5.2.sz.mell'!J18</f>
        <v>0</v>
      </c>
      <c r="K18" s="794">
        <f>'RM_5.2.sz.mell'!K18</f>
        <v>0</v>
      </c>
    </row>
    <row r="19" spans="1:11" s="455" customFormat="1" ht="12" customHeight="1" x14ac:dyDescent="0.25">
      <c r="A19" s="448" t="s">
        <v>113</v>
      </c>
      <c r="B19" s="8" t="s">
        <v>284</v>
      </c>
      <c r="C19" s="698">
        <f>'RM_5.2.sz.mell'!C19</f>
        <v>0</v>
      </c>
      <c r="D19" s="698">
        <f>'RM_5.2.sz.mell'!D19</f>
        <v>0</v>
      </c>
      <c r="E19" s="698">
        <f>'RM_5.2.sz.mell'!E19</f>
        <v>0</v>
      </c>
      <c r="F19" s="698">
        <f>'RM_5.2.sz.mell'!F19</f>
        <v>0</v>
      </c>
      <c r="G19" s="698">
        <f>'RM_5.2.sz.mell'!G19</f>
        <v>0</v>
      </c>
      <c r="H19" s="698">
        <f>'RM_5.2.sz.mell'!H19</f>
        <v>0</v>
      </c>
      <c r="I19" s="698">
        <f>'RM_5.2.sz.mell'!I19</f>
        <v>0</v>
      </c>
      <c r="J19" s="796">
        <f>'RM_5.2.sz.mell'!J19</f>
        <v>0</v>
      </c>
      <c r="K19" s="794">
        <f>'RM_5.2.sz.mell'!K19</f>
        <v>0</v>
      </c>
    </row>
    <row r="20" spans="1:11" s="455" customFormat="1" ht="12" customHeight="1" x14ac:dyDescent="0.25">
      <c r="A20" s="448" t="s">
        <v>114</v>
      </c>
      <c r="B20" s="8" t="s">
        <v>435</v>
      </c>
      <c r="C20" s="698">
        <f>'RM_5.2.sz.mell'!C20</f>
        <v>0</v>
      </c>
      <c r="D20" s="698">
        <f>'RM_5.2.sz.mell'!D20</f>
        <v>0</v>
      </c>
      <c r="E20" s="698">
        <f>'RM_5.2.sz.mell'!E20</f>
        <v>0</v>
      </c>
      <c r="F20" s="698">
        <f>'RM_5.2.sz.mell'!F20</f>
        <v>0</v>
      </c>
      <c r="G20" s="698">
        <f>'RM_5.2.sz.mell'!G20</f>
        <v>0</v>
      </c>
      <c r="H20" s="698">
        <f>'RM_5.2.sz.mell'!H20</f>
        <v>0</v>
      </c>
      <c r="I20" s="698">
        <f>'RM_5.2.sz.mell'!I20</f>
        <v>0</v>
      </c>
      <c r="J20" s="796">
        <f>'RM_5.2.sz.mell'!J20</f>
        <v>0</v>
      </c>
      <c r="K20" s="794">
        <f>'RM_5.2.sz.mell'!K20</f>
        <v>0</v>
      </c>
    </row>
    <row r="21" spans="1:11" s="455" customFormat="1" ht="12" customHeight="1" thickBot="1" x14ac:dyDescent="0.3">
      <c r="A21" s="797" t="s">
        <v>115</v>
      </c>
      <c r="B21" s="7" t="s">
        <v>285</v>
      </c>
      <c r="C21" s="700">
        <f>'RM_5.2.sz.mell'!C21</f>
        <v>0</v>
      </c>
      <c r="D21" s="700">
        <f>'RM_5.2.sz.mell'!D21</f>
        <v>4886</v>
      </c>
      <c r="E21" s="700">
        <f>'RM_5.2.sz.mell'!E21</f>
        <v>0</v>
      </c>
      <c r="F21" s="700">
        <f>'RM_5.2.sz.mell'!F21</f>
        <v>0</v>
      </c>
      <c r="G21" s="700">
        <f>'RM_5.2.sz.mell'!G21</f>
        <v>0</v>
      </c>
      <c r="H21" s="700">
        <f>'RM_5.2.sz.mell'!H21</f>
        <v>0</v>
      </c>
      <c r="I21" s="700">
        <f>'RM_5.2.sz.mell'!I21</f>
        <v>0</v>
      </c>
      <c r="J21" s="799">
        <f>'RM_5.2.sz.mell'!J21</f>
        <v>4886</v>
      </c>
      <c r="K21" s="794">
        <f>'RM_5.2.sz.mell'!K21</f>
        <v>4886</v>
      </c>
    </row>
    <row r="22" spans="1:11" s="367" customFormat="1" ht="12" customHeight="1" thickBot="1" x14ac:dyDescent="0.3">
      <c r="A22" s="192" t="s">
        <v>19</v>
      </c>
      <c r="B22" s="233" t="s">
        <v>400</v>
      </c>
      <c r="C22" s="311">
        <f>'RM_5.2.sz.mell'!C22</f>
        <v>0</v>
      </c>
      <c r="D22" s="311">
        <f>'RM_5.2.sz.mell'!D22</f>
        <v>20000</v>
      </c>
      <c r="E22" s="311">
        <f>'RM_5.2.sz.mell'!E22</f>
        <v>0</v>
      </c>
      <c r="F22" s="311">
        <f>'RM_5.2.sz.mell'!F22</f>
        <v>0</v>
      </c>
      <c r="G22" s="311">
        <f>'RM_5.2.sz.mell'!G22</f>
        <v>0</v>
      </c>
      <c r="H22" s="311">
        <f>'RM_5.2.sz.mell'!H22</f>
        <v>0</v>
      </c>
      <c r="I22" s="311">
        <f>'RM_5.2.sz.mell'!I22</f>
        <v>0</v>
      </c>
      <c r="J22" s="311">
        <f>'RM_5.2.sz.mell'!J22</f>
        <v>20000</v>
      </c>
      <c r="K22" s="360">
        <f>'RM_5.2.sz.mell'!K22</f>
        <v>20000</v>
      </c>
    </row>
    <row r="23" spans="1:11" s="455" customFormat="1" ht="12" customHeight="1" x14ac:dyDescent="0.25">
      <c r="A23" s="449" t="s">
        <v>103</v>
      </c>
      <c r="B23" s="9" t="s">
        <v>257</v>
      </c>
      <c r="C23" s="680">
        <f>'RM_5.2.sz.mell'!C23</f>
        <v>0</v>
      </c>
      <c r="D23" s="680">
        <f>'RM_5.2.sz.mell'!D23</f>
        <v>0</v>
      </c>
      <c r="E23" s="680">
        <f>'RM_5.2.sz.mell'!E23</f>
        <v>0</v>
      </c>
      <c r="F23" s="680">
        <f>'RM_5.2.sz.mell'!F23</f>
        <v>0</v>
      </c>
      <c r="G23" s="680">
        <f>'RM_5.2.sz.mell'!G23</f>
        <v>0</v>
      </c>
      <c r="H23" s="680">
        <f>'RM_5.2.sz.mell'!H23</f>
        <v>0</v>
      </c>
      <c r="I23" s="680">
        <f>'RM_5.2.sz.mell'!I23</f>
        <v>0</v>
      </c>
      <c r="J23" s="801">
        <f>'RM_5.2.sz.mell'!J23</f>
        <v>0</v>
      </c>
      <c r="K23" s="794">
        <f>'RM_5.2.sz.mell'!K23</f>
        <v>0</v>
      </c>
    </row>
    <row r="24" spans="1:11" s="455" customFormat="1" ht="12" customHeight="1" x14ac:dyDescent="0.25">
      <c r="A24" s="448" t="s">
        <v>104</v>
      </c>
      <c r="B24" s="8" t="s">
        <v>401</v>
      </c>
      <c r="C24" s="698">
        <f>'RM_5.2.sz.mell'!C24</f>
        <v>0</v>
      </c>
      <c r="D24" s="698">
        <f>'RM_5.2.sz.mell'!D24</f>
        <v>0</v>
      </c>
      <c r="E24" s="698">
        <f>'RM_5.2.sz.mell'!E24</f>
        <v>0</v>
      </c>
      <c r="F24" s="698">
        <f>'RM_5.2.sz.mell'!F24</f>
        <v>0</v>
      </c>
      <c r="G24" s="698">
        <f>'RM_5.2.sz.mell'!G24</f>
        <v>0</v>
      </c>
      <c r="H24" s="698">
        <f>'RM_5.2.sz.mell'!H24</f>
        <v>0</v>
      </c>
      <c r="I24" s="698">
        <f>'RM_5.2.sz.mell'!I24</f>
        <v>0</v>
      </c>
      <c r="J24" s="796">
        <f>'RM_5.2.sz.mell'!J24</f>
        <v>0</v>
      </c>
      <c r="K24" s="802">
        <f>'RM_5.2.sz.mell'!K24</f>
        <v>0</v>
      </c>
    </row>
    <row r="25" spans="1:11" s="455" customFormat="1" ht="12" customHeight="1" x14ac:dyDescent="0.25">
      <c r="A25" s="448" t="s">
        <v>105</v>
      </c>
      <c r="B25" s="8" t="s">
        <v>402</v>
      </c>
      <c r="C25" s="698">
        <f>'RM_5.2.sz.mell'!C25</f>
        <v>0</v>
      </c>
      <c r="D25" s="698">
        <f>'RM_5.2.sz.mell'!D25</f>
        <v>20000</v>
      </c>
      <c r="E25" s="698">
        <f>'RM_5.2.sz.mell'!E25</f>
        <v>0</v>
      </c>
      <c r="F25" s="698">
        <f>'RM_5.2.sz.mell'!F25</f>
        <v>0</v>
      </c>
      <c r="G25" s="698">
        <f>'RM_5.2.sz.mell'!G25</f>
        <v>0</v>
      </c>
      <c r="H25" s="698">
        <f>'RM_5.2.sz.mell'!H25</f>
        <v>0</v>
      </c>
      <c r="I25" s="698">
        <f>'RM_5.2.sz.mell'!I25</f>
        <v>0</v>
      </c>
      <c r="J25" s="796">
        <f>'RM_5.2.sz.mell'!J25</f>
        <v>20000</v>
      </c>
      <c r="K25" s="802">
        <f>'RM_5.2.sz.mell'!K25</f>
        <v>20000</v>
      </c>
    </row>
    <row r="26" spans="1:11" s="455" customFormat="1" ht="12" customHeight="1" thickBot="1" x14ac:dyDescent="0.3">
      <c r="A26" s="448" t="s">
        <v>106</v>
      </c>
      <c r="B26" s="12" t="s">
        <v>520</v>
      </c>
      <c r="C26" s="700">
        <f>'RM_5.2.sz.mell'!C26</f>
        <v>0</v>
      </c>
      <c r="D26" s="700">
        <f>'RM_5.2.sz.mell'!D26</f>
        <v>0</v>
      </c>
      <c r="E26" s="700">
        <f>'RM_5.2.sz.mell'!E26</f>
        <v>0</v>
      </c>
      <c r="F26" s="700">
        <f>'RM_5.2.sz.mell'!F26</f>
        <v>0</v>
      </c>
      <c r="G26" s="700">
        <f>'RM_5.2.sz.mell'!G26</f>
        <v>0</v>
      </c>
      <c r="H26" s="700">
        <f>'RM_5.2.sz.mell'!H26</f>
        <v>0</v>
      </c>
      <c r="I26" s="700">
        <f>'RM_5.2.sz.mell'!I26</f>
        <v>0</v>
      </c>
      <c r="J26" s="803">
        <f>'RM_5.2.sz.mell'!J26</f>
        <v>0</v>
      </c>
      <c r="K26" s="804">
        <f>'RM_5.2.sz.mell'!K26</f>
        <v>0</v>
      </c>
    </row>
    <row r="27" spans="1:11" s="455" customFormat="1" ht="12" customHeight="1" thickBot="1" x14ac:dyDescent="0.3">
      <c r="A27" s="200" t="s">
        <v>20</v>
      </c>
      <c r="B27" s="123" t="s">
        <v>173</v>
      </c>
      <c r="C27" s="402">
        <f>'RM_5.2.sz.mell'!C27</f>
        <v>0</v>
      </c>
      <c r="D27" s="402">
        <f>'RM_5.2.sz.mell'!D27</f>
        <v>0</v>
      </c>
      <c r="E27" s="402">
        <f>'RM_5.2.sz.mell'!E27</f>
        <v>0</v>
      </c>
      <c r="F27" s="402">
        <f>'RM_5.2.sz.mell'!F27</f>
        <v>0</v>
      </c>
      <c r="G27" s="402">
        <f>'RM_5.2.sz.mell'!G27</f>
        <v>0</v>
      </c>
      <c r="H27" s="402">
        <f>'RM_5.2.sz.mell'!H27</f>
        <v>0</v>
      </c>
      <c r="I27" s="402">
        <f>'RM_5.2.sz.mell'!I27</f>
        <v>0</v>
      </c>
      <c r="J27" s="402">
        <f>'RM_5.2.sz.mell'!J27</f>
        <v>0</v>
      </c>
      <c r="K27" s="316">
        <f>'RM_5.2.sz.mell'!K27</f>
        <v>0</v>
      </c>
    </row>
    <row r="28" spans="1:11" s="455" customFormat="1" ht="12" customHeight="1" thickBot="1" x14ac:dyDescent="0.3">
      <c r="A28" s="200" t="s">
        <v>21</v>
      </c>
      <c r="B28" s="123" t="s">
        <v>521</v>
      </c>
      <c r="C28" s="806">
        <f>'RM_5.2.sz.mell'!C28</f>
        <v>0</v>
      </c>
      <c r="D28" s="311">
        <f>'RM_5.2.sz.mell'!D28</f>
        <v>0</v>
      </c>
      <c r="E28" s="311">
        <f>'RM_5.2.sz.mell'!E28</f>
        <v>0</v>
      </c>
      <c r="F28" s="311">
        <f>'RM_5.2.sz.mell'!F28</f>
        <v>0</v>
      </c>
      <c r="G28" s="311">
        <f>'RM_5.2.sz.mell'!G28</f>
        <v>0</v>
      </c>
      <c r="H28" s="311">
        <f>'RM_5.2.sz.mell'!H28</f>
        <v>0</v>
      </c>
      <c r="I28" s="311">
        <f>'RM_5.2.sz.mell'!I28</f>
        <v>0</v>
      </c>
      <c r="J28" s="311">
        <f>'RM_5.2.sz.mell'!J28</f>
        <v>0</v>
      </c>
      <c r="K28" s="360">
        <f>'RM_5.2.sz.mell'!K28</f>
        <v>0</v>
      </c>
    </row>
    <row r="29" spans="1:11" s="455" customFormat="1" ht="12" customHeight="1" x14ac:dyDescent="0.25">
      <c r="A29" s="449" t="s">
        <v>267</v>
      </c>
      <c r="B29" s="450" t="s">
        <v>262</v>
      </c>
      <c r="C29" s="684">
        <f>'RM_5.2.sz.mell'!C29</f>
        <v>0</v>
      </c>
      <c r="D29" s="684">
        <f>'RM_5.2.sz.mell'!D29</f>
        <v>0</v>
      </c>
      <c r="E29" s="684">
        <f>'RM_5.2.sz.mell'!E29</f>
        <v>0</v>
      </c>
      <c r="F29" s="684">
        <f>'RM_5.2.sz.mell'!F29</f>
        <v>0</v>
      </c>
      <c r="G29" s="684">
        <f>'RM_5.2.sz.mell'!G29</f>
        <v>0</v>
      </c>
      <c r="H29" s="684">
        <f>'RM_5.2.sz.mell'!H29</f>
        <v>0</v>
      </c>
      <c r="I29" s="684">
        <f>'RM_5.2.sz.mell'!I29</f>
        <v>0</v>
      </c>
      <c r="J29" s="801">
        <f>'RM_5.2.sz.mell'!J29</f>
        <v>0</v>
      </c>
      <c r="K29" s="794">
        <f>'RM_5.2.sz.mell'!K29</f>
        <v>0</v>
      </c>
    </row>
    <row r="30" spans="1:11" s="455" customFormat="1" ht="12" customHeight="1" x14ac:dyDescent="0.25">
      <c r="A30" s="449" t="s">
        <v>268</v>
      </c>
      <c r="B30" s="450" t="s">
        <v>401</v>
      </c>
      <c r="C30" s="691">
        <f>'RM_5.2.sz.mell'!C30</f>
        <v>0</v>
      </c>
      <c r="D30" s="691">
        <f>'RM_5.2.sz.mell'!D30</f>
        <v>0</v>
      </c>
      <c r="E30" s="691">
        <f>'RM_5.2.sz.mell'!E30</f>
        <v>0</v>
      </c>
      <c r="F30" s="691">
        <f>'RM_5.2.sz.mell'!F30</f>
        <v>0</v>
      </c>
      <c r="G30" s="691">
        <f>'RM_5.2.sz.mell'!G30</f>
        <v>0</v>
      </c>
      <c r="H30" s="691">
        <f>'RM_5.2.sz.mell'!H30</f>
        <v>0</v>
      </c>
      <c r="I30" s="691">
        <f>'RM_5.2.sz.mell'!I30</f>
        <v>0</v>
      </c>
      <c r="J30" s="801">
        <f>'RM_5.2.sz.mell'!J30</f>
        <v>0</v>
      </c>
      <c r="K30" s="794">
        <f>'RM_5.2.sz.mell'!K30</f>
        <v>0</v>
      </c>
    </row>
    <row r="31" spans="1:11" s="455" customFormat="1" ht="12" customHeight="1" x14ac:dyDescent="0.25">
      <c r="A31" s="449" t="s">
        <v>269</v>
      </c>
      <c r="B31" s="451" t="s">
        <v>404</v>
      </c>
      <c r="C31" s="691">
        <f>'RM_5.2.sz.mell'!C31</f>
        <v>0</v>
      </c>
      <c r="D31" s="691">
        <f>'RM_5.2.sz.mell'!D31</f>
        <v>0</v>
      </c>
      <c r="E31" s="691">
        <f>'RM_5.2.sz.mell'!E31</f>
        <v>0</v>
      </c>
      <c r="F31" s="691">
        <f>'RM_5.2.sz.mell'!F31</f>
        <v>0</v>
      </c>
      <c r="G31" s="691">
        <f>'RM_5.2.sz.mell'!G31</f>
        <v>0</v>
      </c>
      <c r="H31" s="691">
        <f>'RM_5.2.sz.mell'!H31</f>
        <v>0</v>
      </c>
      <c r="I31" s="691">
        <f>'RM_5.2.sz.mell'!I31</f>
        <v>0</v>
      </c>
      <c r="J31" s="801">
        <f>'RM_5.2.sz.mell'!J31</f>
        <v>0</v>
      </c>
      <c r="K31" s="794">
        <f>'RM_5.2.sz.mell'!K31</f>
        <v>0</v>
      </c>
    </row>
    <row r="32" spans="1:11" s="455" customFormat="1" ht="12" customHeight="1" thickBot="1" x14ac:dyDescent="0.3">
      <c r="A32" s="448" t="s">
        <v>270</v>
      </c>
      <c r="B32" s="809" t="s">
        <v>522</v>
      </c>
      <c r="C32" s="771">
        <f>'RM_5.2.sz.mell'!C32</f>
        <v>0</v>
      </c>
      <c r="D32" s="771">
        <f>'RM_5.2.sz.mell'!D32</f>
        <v>0</v>
      </c>
      <c r="E32" s="771">
        <f>'RM_5.2.sz.mell'!E32</f>
        <v>0</v>
      </c>
      <c r="F32" s="771">
        <f>'RM_5.2.sz.mell'!F32</f>
        <v>0</v>
      </c>
      <c r="G32" s="771">
        <f>'RM_5.2.sz.mell'!G32</f>
        <v>0</v>
      </c>
      <c r="H32" s="771">
        <f>'RM_5.2.sz.mell'!H32</f>
        <v>0</v>
      </c>
      <c r="I32" s="771">
        <f>'RM_5.2.sz.mell'!I32</f>
        <v>0</v>
      </c>
      <c r="J32" s="801">
        <f>'RM_5.2.sz.mell'!J32</f>
        <v>0</v>
      </c>
      <c r="K32" s="794">
        <f>'RM_5.2.sz.mell'!K32</f>
        <v>0</v>
      </c>
    </row>
    <row r="33" spans="1:11" s="455" customFormat="1" ht="12" customHeight="1" thickBot="1" x14ac:dyDescent="0.3">
      <c r="A33" s="200" t="s">
        <v>22</v>
      </c>
      <c r="B33" s="123" t="s">
        <v>405</v>
      </c>
      <c r="C33" s="806">
        <f>'RM_5.2.sz.mell'!C33</f>
        <v>0</v>
      </c>
      <c r="D33" s="311">
        <f>'RM_5.2.sz.mell'!D33</f>
        <v>0</v>
      </c>
      <c r="E33" s="311">
        <f>'RM_5.2.sz.mell'!E33</f>
        <v>0</v>
      </c>
      <c r="F33" s="311">
        <f>'RM_5.2.sz.mell'!F33</f>
        <v>0</v>
      </c>
      <c r="G33" s="311">
        <f>'RM_5.2.sz.mell'!G33</f>
        <v>0</v>
      </c>
      <c r="H33" s="311">
        <f>'RM_5.2.sz.mell'!H33</f>
        <v>0</v>
      </c>
      <c r="I33" s="311">
        <f>'RM_5.2.sz.mell'!I33</f>
        <v>0</v>
      </c>
      <c r="J33" s="311">
        <f>'RM_5.2.sz.mell'!J33</f>
        <v>0</v>
      </c>
      <c r="K33" s="360">
        <f>'RM_5.2.sz.mell'!K33</f>
        <v>0</v>
      </c>
    </row>
    <row r="34" spans="1:11" s="455" customFormat="1" ht="12" customHeight="1" x14ac:dyDescent="0.25">
      <c r="A34" s="449" t="s">
        <v>90</v>
      </c>
      <c r="B34" s="450" t="s">
        <v>290</v>
      </c>
      <c r="C34" s="684">
        <f>'RM_5.2.sz.mell'!C34</f>
        <v>0</v>
      </c>
      <c r="D34" s="684">
        <f>'RM_5.2.sz.mell'!D34</f>
        <v>0</v>
      </c>
      <c r="E34" s="684">
        <f>'RM_5.2.sz.mell'!E34</f>
        <v>0</v>
      </c>
      <c r="F34" s="684">
        <f>'RM_5.2.sz.mell'!F34</f>
        <v>0</v>
      </c>
      <c r="G34" s="684">
        <f>'RM_5.2.sz.mell'!G34</f>
        <v>0</v>
      </c>
      <c r="H34" s="684">
        <f>'RM_5.2.sz.mell'!H34</f>
        <v>0</v>
      </c>
      <c r="I34" s="684">
        <f>'RM_5.2.sz.mell'!I34</f>
        <v>0</v>
      </c>
      <c r="J34" s="801">
        <f>'RM_5.2.sz.mell'!J34</f>
        <v>0</v>
      </c>
      <c r="K34" s="794">
        <f>'RM_5.2.sz.mell'!K34</f>
        <v>0</v>
      </c>
    </row>
    <row r="35" spans="1:11" s="455" customFormat="1" ht="12" customHeight="1" x14ac:dyDescent="0.25">
      <c r="A35" s="449" t="s">
        <v>91</v>
      </c>
      <c r="B35" s="451" t="s">
        <v>291</v>
      </c>
      <c r="C35" s="691">
        <f>'RM_5.2.sz.mell'!C35</f>
        <v>0</v>
      </c>
      <c r="D35" s="691">
        <f>'RM_5.2.sz.mell'!D35</f>
        <v>0</v>
      </c>
      <c r="E35" s="691">
        <f>'RM_5.2.sz.mell'!E35</f>
        <v>0</v>
      </c>
      <c r="F35" s="691">
        <f>'RM_5.2.sz.mell'!F35</f>
        <v>0</v>
      </c>
      <c r="G35" s="691">
        <f>'RM_5.2.sz.mell'!G35</f>
        <v>0</v>
      </c>
      <c r="H35" s="691">
        <f>'RM_5.2.sz.mell'!H35</f>
        <v>0</v>
      </c>
      <c r="I35" s="691">
        <f>'RM_5.2.sz.mell'!I35</f>
        <v>0</v>
      </c>
      <c r="J35" s="801">
        <f>'RM_5.2.sz.mell'!J35</f>
        <v>0</v>
      </c>
      <c r="K35" s="794">
        <f>'RM_5.2.sz.mell'!K35</f>
        <v>0</v>
      </c>
    </row>
    <row r="36" spans="1:11" s="455" customFormat="1" ht="12" customHeight="1" thickBot="1" x14ac:dyDescent="0.3">
      <c r="A36" s="448" t="s">
        <v>92</v>
      </c>
      <c r="B36" s="809" t="s">
        <v>292</v>
      </c>
      <c r="C36" s="771">
        <f>'RM_5.2.sz.mell'!C36</f>
        <v>0</v>
      </c>
      <c r="D36" s="771">
        <f>'RM_5.2.sz.mell'!D36</f>
        <v>0</v>
      </c>
      <c r="E36" s="771">
        <f>'RM_5.2.sz.mell'!E36</f>
        <v>0</v>
      </c>
      <c r="F36" s="771">
        <f>'RM_5.2.sz.mell'!F36</f>
        <v>0</v>
      </c>
      <c r="G36" s="771">
        <f>'RM_5.2.sz.mell'!G36</f>
        <v>0</v>
      </c>
      <c r="H36" s="771">
        <f>'RM_5.2.sz.mell'!H36</f>
        <v>0</v>
      </c>
      <c r="I36" s="771">
        <f>'RM_5.2.sz.mell'!I36</f>
        <v>0</v>
      </c>
      <c r="J36" s="801">
        <f>'RM_5.2.sz.mell'!J36</f>
        <v>0</v>
      </c>
      <c r="K36" s="811">
        <f>'RM_5.2.sz.mell'!K36</f>
        <v>0</v>
      </c>
    </row>
    <row r="37" spans="1:11" s="367" customFormat="1" ht="12" customHeight="1" thickBot="1" x14ac:dyDescent="0.3">
      <c r="A37" s="200" t="s">
        <v>23</v>
      </c>
      <c r="B37" s="123" t="s">
        <v>375</v>
      </c>
      <c r="C37" s="402">
        <f>'RM_5.2.sz.mell'!C37</f>
        <v>0</v>
      </c>
      <c r="D37" s="402">
        <f>'RM_5.2.sz.mell'!D37</f>
        <v>0</v>
      </c>
      <c r="E37" s="402">
        <f>'RM_5.2.sz.mell'!E37</f>
        <v>0</v>
      </c>
      <c r="F37" s="402">
        <f>'RM_5.2.sz.mell'!F37</f>
        <v>0</v>
      </c>
      <c r="G37" s="402">
        <f>'RM_5.2.sz.mell'!G37</f>
        <v>0</v>
      </c>
      <c r="H37" s="402">
        <f>'RM_5.2.sz.mell'!H37</f>
        <v>0</v>
      </c>
      <c r="I37" s="402">
        <f>'RM_5.2.sz.mell'!I37</f>
        <v>0</v>
      </c>
      <c r="J37" s="311">
        <f>'RM_5.2.sz.mell'!J37</f>
        <v>0</v>
      </c>
      <c r="K37" s="316">
        <f>'RM_5.2.sz.mell'!K37</f>
        <v>0</v>
      </c>
    </row>
    <row r="38" spans="1:11" s="367" customFormat="1" ht="12" customHeight="1" thickBot="1" x14ac:dyDescent="0.3">
      <c r="A38" s="200" t="s">
        <v>24</v>
      </c>
      <c r="B38" s="123" t="s">
        <v>406</v>
      </c>
      <c r="C38" s="402">
        <f>'RM_5.2.sz.mell'!C38</f>
        <v>0</v>
      </c>
      <c r="D38" s="402">
        <f>'RM_5.2.sz.mell'!D38</f>
        <v>0</v>
      </c>
      <c r="E38" s="402">
        <f>'RM_5.2.sz.mell'!E38</f>
        <v>0</v>
      </c>
      <c r="F38" s="402">
        <f>'RM_5.2.sz.mell'!F38</f>
        <v>0</v>
      </c>
      <c r="G38" s="402">
        <f>'RM_5.2.sz.mell'!G38</f>
        <v>0</v>
      </c>
      <c r="H38" s="402">
        <f>'RM_5.2.sz.mell'!H38</f>
        <v>0</v>
      </c>
      <c r="I38" s="402">
        <f>'RM_5.2.sz.mell'!I38</f>
        <v>0</v>
      </c>
      <c r="J38" s="812">
        <f>'RM_5.2.sz.mell'!J38</f>
        <v>0</v>
      </c>
      <c r="K38" s="794">
        <f>'RM_5.2.sz.mell'!K38</f>
        <v>0</v>
      </c>
    </row>
    <row r="39" spans="1:11" s="367" customFormat="1" ht="12" customHeight="1" thickBot="1" x14ac:dyDescent="0.3">
      <c r="A39" s="192" t="s">
        <v>25</v>
      </c>
      <c r="B39" s="123" t="s">
        <v>407</v>
      </c>
      <c r="C39" s="806">
        <f>'RM_5.2.sz.mell'!C39</f>
        <v>0</v>
      </c>
      <c r="D39" s="311">
        <f>'RM_5.2.sz.mell'!D39</f>
        <v>24886</v>
      </c>
      <c r="E39" s="311">
        <f>'RM_5.2.sz.mell'!E39</f>
        <v>0</v>
      </c>
      <c r="F39" s="311">
        <f>'RM_5.2.sz.mell'!F39</f>
        <v>0</v>
      </c>
      <c r="G39" s="311">
        <f>'RM_5.2.sz.mell'!G39</f>
        <v>0</v>
      </c>
      <c r="H39" s="311">
        <f>'RM_5.2.sz.mell'!H39</f>
        <v>0</v>
      </c>
      <c r="I39" s="311">
        <f>'RM_5.2.sz.mell'!I39</f>
        <v>0</v>
      </c>
      <c r="J39" s="311">
        <f>'RM_5.2.sz.mell'!J39</f>
        <v>24886</v>
      </c>
      <c r="K39" s="360">
        <f>'RM_5.2.sz.mell'!K39</f>
        <v>24886</v>
      </c>
    </row>
    <row r="40" spans="1:11" s="367" customFormat="1" ht="12" customHeight="1" thickBot="1" x14ac:dyDescent="0.3">
      <c r="A40" s="234" t="s">
        <v>26</v>
      </c>
      <c r="B40" s="123" t="s">
        <v>408</v>
      </c>
      <c r="C40" s="806">
        <f>'RM_5.2.sz.mell'!C40</f>
        <v>30158406</v>
      </c>
      <c r="D40" s="311">
        <f>'RM_5.2.sz.mell'!D40</f>
        <v>1819928</v>
      </c>
      <c r="E40" s="311">
        <f>'RM_5.2.sz.mell'!E40</f>
        <v>0</v>
      </c>
      <c r="F40" s="311">
        <f>'RM_5.2.sz.mell'!F40</f>
        <v>0</v>
      </c>
      <c r="G40" s="311">
        <f>'RM_5.2.sz.mell'!G40</f>
        <v>0</v>
      </c>
      <c r="H40" s="311">
        <f>'RM_5.2.sz.mell'!H40</f>
        <v>0</v>
      </c>
      <c r="I40" s="311">
        <f>'RM_5.2.sz.mell'!I40</f>
        <v>0</v>
      </c>
      <c r="J40" s="311">
        <f>'RM_5.2.sz.mell'!J40</f>
        <v>1819928</v>
      </c>
      <c r="K40" s="360">
        <f>'RM_5.2.sz.mell'!K40</f>
        <v>31978334</v>
      </c>
    </row>
    <row r="41" spans="1:11" s="367" customFormat="1" ht="12" customHeight="1" x14ac:dyDescent="0.25">
      <c r="A41" s="449" t="s">
        <v>409</v>
      </c>
      <c r="B41" s="450" t="s">
        <v>235</v>
      </c>
      <c r="C41" s="684">
        <f>'RM_5.2.sz.mell'!C41</f>
        <v>17206</v>
      </c>
      <c r="D41" s="684">
        <f>'RM_5.2.sz.mell'!D41</f>
        <v>0</v>
      </c>
      <c r="E41" s="684">
        <f>'RM_5.2.sz.mell'!E41</f>
        <v>0</v>
      </c>
      <c r="F41" s="684">
        <f>'RM_5.2.sz.mell'!F41</f>
        <v>0</v>
      </c>
      <c r="G41" s="684">
        <f>'RM_5.2.sz.mell'!G41</f>
        <v>0</v>
      </c>
      <c r="H41" s="684">
        <f>'RM_5.2.sz.mell'!H41</f>
        <v>0</v>
      </c>
      <c r="I41" s="684">
        <f>'RM_5.2.sz.mell'!I41</f>
        <v>0</v>
      </c>
      <c r="J41" s="801">
        <f>'RM_5.2.sz.mell'!J41</f>
        <v>0</v>
      </c>
      <c r="K41" s="794">
        <f>'RM_5.2.sz.mell'!K41</f>
        <v>17206</v>
      </c>
    </row>
    <row r="42" spans="1:11" s="367" customFormat="1" ht="12" customHeight="1" x14ac:dyDescent="0.25">
      <c r="A42" s="449" t="s">
        <v>410</v>
      </c>
      <c r="B42" s="451" t="s">
        <v>2</v>
      </c>
      <c r="C42" s="691">
        <f>'RM_5.2.sz.mell'!C42</f>
        <v>0</v>
      </c>
      <c r="D42" s="691">
        <f>'RM_5.2.sz.mell'!D42</f>
        <v>0</v>
      </c>
      <c r="E42" s="691">
        <f>'RM_5.2.sz.mell'!E42</f>
        <v>0</v>
      </c>
      <c r="F42" s="691">
        <f>'RM_5.2.sz.mell'!F42</f>
        <v>0</v>
      </c>
      <c r="G42" s="691">
        <f>'RM_5.2.sz.mell'!G42</f>
        <v>0</v>
      </c>
      <c r="H42" s="691">
        <f>'RM_5.2.sz.mell'!H42</f>
        <v>0</v>
      </c>
      <c r="I42" s="691">
        <f>'RM_5.2.sz.mell'!I42</f>
        <v>0</v>
      </c>
      <c r="J42" s="801">
        <f>'RM_5.2.sz.mell'!J42</f>
        <v>0</v>
      </c>
      <c r="K42" s="802">
        <f>'RM_5.2.sz.mell'!K42</f>
        <v>0</v>
      </c>
    </row>
    <row r="43" spans="1:11" s="455" customFormat="1" ht="12" customHeight="1" thickBot="1" x14ac:dyDescent="0.3">
      <c r="A43" s="448" t="s">
        <v>411</v>
      </c>
      <c r="B43" s="139" t="s">
        <v>412</v>
      </c>
      <c r="C43" s="688">
        <f>'RM_5.2.sz.mell'!C43</f>
        <v>30141200</v>
      </c>
      <c r="D43" s="688">
        <f>'RM_5.2.sz.mell'!D43</f>
        <v>1819928</v>
      </c>
      <c r="E43" s="688">
        <f>'RM_5.2.sz.mell'!E43</f>
        <v>0</v>
      </c>
      <c r="F43" s="688">
        <f>'RM_5.2.sz.mell'!F43</f>
        <v>0</v>
      </c>
      <c r="G43" s="688">
        <f>'RM_5.2.sz.mell'!G43</f>
        <v>0</v>
      </c>
      <c r="H43" s="688">
        <f>'RM_5.2.sz.mell'!H43</f>
        <v>0</v>
      </c>
      <c r="I43" s="688">
        <f>'RM_5.2.sz.mell'!I43</f>
        <v>0</v>
      </c>
      <c r="J43" s="801">
        <f>'RM_5.2.sz.mell'!J43</f>
        <v>1819928</v>
      </c>
      <c r="K43" s="804">
        <f>'RM_5.2.sz.mell'!K43</f>
        <v>31961128</v>
      </c>
    </row>
    <row r="44" spans="1:11" s="455" customFormat="1" ht="12.9" customHeight="1" thickBot="1" x14ac:dyDescent="0.25">
      <c r="A44" s="234" t="s">
        <v>27</v>
      </c>
      <c r="B44" s="235" t="s">
        <v>413</v>
      </c>
      <c r="C44" s="806">
        <f>'RM_5.2.sz.mell'!C44</f>
        <v>30158406</v>
      </c>
      <c r="D44" s="311">
        <f>'RM_5.2.sz.mell'!D44</f>
        <v>1844814</v>
      </c>
      <c r="E44" s="311">
        <f>'RM_5.2.sz.mell'!E44</f>
        <v>0</v>
      </c>
      <c r="F44" s="311">
        <f>'RM_5.2.sz.mell'!F44</f>
        <v>0</v>
      </c>
      <c r="G44" s="311">
        <f>'RM_5.2.sz.mell'!G44</f>
        <v>0</v>
      </c>
      <c r="H44" s="311">
        <f>'RM_5.2.sz.mell'!H44</f>
        <v>0</v>
      </c>
      <c r="I44" s="311">
        <f>'RM_5.2.sz.mell'!I44</f>
        <v>0</v>
      </c>
      <c r="J44" s="311">
        <f>'RM_5.2.sz.mell'!J44</f>
        <v>1844814</v>
      </c>
      <c r="K44" s="360">
        <f>'RM_5.2.sz.mell'!K44</f>
        <v>32003220</v>
      </c>
    </row>
    <row r="45" spans="1:11" s="454" customFormat="1" ht="14.1" customHeight="1" thickBot="1" x14ac:dyDescent="0.3">
      <c r="A45" s="1714" t="s">
        <v>56</v>
      </c>
      <c r="B45" s="1715"/>
      <c r="C45" s="1715"/>
      <c r="D45" s="1715"/>
      <c r="E45" s="1715"/>
      <c r="F45" s="1715"/>
      <c r="G45" s="1715"/>
      <c r="H45" s="1715"/>
      <c r="I45" s="1715"/>
      <c r="J45" s="1715"/>
      <c r="K45" s="1716"/>
    </row>
    <row r="46" spans="1:11" s="456" customFormat="1" ht="12" customHeight="1" thickBot="1" x14ac:dyDescent="0.3">
      <c r="A46" s="200" t="s">
        <v>18</v>
      </c>
      <c r="B46" s="123" t="s">
        <v>414</v>
      </c>
      <c r="C46" s="814">
        <f>'RM_5.2.sz.mell'!C46</f>
        <v>30158406</v>
      </c>
      <c r="D46" s="814">
        <f>'RM_5.2.sz.mell'!D46</f>
        <v>1739484</v>
      </c>
      <c r="E46" s="814">
        <f>'RM_5.2.sz.mell'!E46</f>
        <v>0</v>
      </c>
      <c r="F46" s="814">
        <f>'RM_5.2.sz.mell'!F46</f>
        <v>0</v>
      </c>
      <c r="G46" s="814">
        <f>'RM_5.2.sz.mell'!G46</f>
        <v>0</v>
      </c>
      <c r="H46" s="814">
        <f>'RM_5.2.sz.mell'!H46</f>
        <v>0</v>
      </c>
      <c r="I46" s="814">
        <f>'RM_5.2.sz.mell'!I46</f>
        <v>0</v>
      </c>
      <c r="J46" s="814">
        <f>'RM_5.2.sz.mell'!J46</f>
        <v>1739484</v>
      </c>
      <c r="K46" s="316">
        <f>'RM_5.2.sz.mell'!K46</f>
        <v>31897890</v>
      </c>
    </row>
    <row r="47" spans="1:11" ht="12" customHeight="1" x14ac:dyDescent="0.25">
      <c r="A47" s="448" t="s">
        <v>97</v>
      </c>
      <c r="B47" s="9" t="s">
        <v>49</v>
      </c>
      <c r="C47" s="816">
        <f>'RM_5.2.sz.mell'!C47</f>
        <v>22483260</v>
      </c>
      <c r="D47" s="816">
        <f>'RM_5.2.sz.mell'!D47</f>
        <v>1461360</v>
      </c>
      <c r="E47" s="816">
        <f>'RM_5.2.sz.mell'!E47</f>
        <v>0</v>
      </c>
      <c r="F47" s="816">
        <f>'RM_5.2.sz.mell'!F47</f>
        <v>0</v>
      </c>
      <c r="G47" s="816">
        <f>'RM_5.2.sz.mell'!G47</f>
        <v>0</v>
      </c>
      <c r="H47" s="816">
        <f>'RM_5.2.sz.mell'!H47</f>
        <v>0</v>
      </c>
      <c r="I47" s="816">
        <f>'RM_5.2.sz.mell'!I47</f>
        <v>0</v>
      </c>
      <c r="J47" s="816">
        <f>'RM_5.2.sz.mell'!J47</f>
        <v>1461360</v>
      </c>
      <c r="K47" s="817">
        <f>'RM_5.2.sz.mell'!K47</f>
        <v>23944620</v>
      </c>
    </row>
    <row r="48" spans="1:11" ht="12" customHeight="1" x14ac:dyDescent="0.25">
      <c r="A48" s="448" t="s">
        <v>98</v>
      </c>
      <c r="B48" s="8" t="s">
        <v>182</v>
      </c>
      <c r="C48" s="819">
        <f>'RM_5.2.sz.mell'!C48</f>
        <v>4397679</v>
      </c>
      <c r="D48" s="819">
        <f>'RM_5.2.sz.mell'!D48</f>
        <v>355856</v>
      </c>
      <c r="E48" s="819">
        <f>'RM_5.2.sz.mell'!E48</f>
        <v>0</v>
      </c>
      <c r="F48" s="819">
        <f>'RM_5.2.sz.mell'!F48</f>
        <v>0</v>
      </c>
      <c r="G48" s="819">
        <f>'RM_5.2.sz.mell'!G48</f>
        <v>0</v>
      </c>
      <c r="H48" s="819">
        <f>'RM_5.2.sz.mell'!H48</f>
        <v>0</v>
      </c>
      <c r="I48" s="819">
        <f>'RM_5.2.sz.mell'!I48</f>
        <v>0</v>
      </c>
      <c r="J48" s="819">
        <f>'RM_5.2.sz.mell'!J48</f>
        <v>355856</v>
      </c>
      <c r="K48" s="820">
        <f>'RM_5.2.sz.mell'!K48</f>
        <v>4753535</v>
      </c>
    </row>
    <row r="49" spans="1:11" ht="12" customHeight="1" x14ac:dyDescent="0.25">
      <c r="A49" s="448" t="s">
        <v>99</v>
      </c>
      <c r="B49" s="8" t="s">
        <v>139</v>
      </c>
      <c r="C49" s="819">
        <f>'RM_5.2.sz.mell'!C49</f>
        <v>3277467</v>
      </c>
      <c r="D49" s="819">
        <f>'RM_5.2.sz.mell'!D49</f>
        <v>-77732</v>
      </c>
      <c r="E49" s="819">
        <f>'RM_5.2.sz.mell'!E49</f>
        <v>0</v>
      </c>
      <c r="F49" s="819">
        <f>'RM_5.2.sz.mell'!F49</f>
        <v>0</v>
      </c>
      <c r="G49" s="819">
        <f>'RM_5.2.sz.mell'!G49</f>
        <v>0</v>
      </c>
      <c r="H49" s="819">
        <f>'RM_5.2.sz.mell'!H49</f>
        <v>0</v>
      </c>
      <c r="I49" s="819">
        <f>'RM_5.2.sz.mell'!I49</f>
        <v>0</v>
      </c>
      <c r="J49" s="819">
        <f>'RM_5.2.sz.mell'!J49</f>
        <v>-77732</v>
      </c>
      <c r="K49" s="820">
        <f>'RM_5.2.sz.mell'!K49</f>
        <v>3199735</v>
      </c>
    </row>
    <row r="50" spans="1:11" ht="12" customHeight="1" x14ac:dyDescent="0.25">
      <c r="A50" s="448" t="s">
        <v>100</v>
      </c>
      <c r="B50" s="8" t="s">
        <v>183</v>
      </c>
      <c r="C50" s="819">
        <f>'RM_5.2.sz.mell'!C50</f>
        <v>0</v>
      </c>
      <c r="D50" s="819">
        <f>'RM_5.2.sz.mell'!D50</f>
        <v>0</v>
      </c>
      <c r="E50" s="819">
        <f>'RM_5.2.sz.mell'!E50</f>
        <v>0</v>
      </c>
      <c r="F50" s="819">
        <f>'RM_5.2.sz.mell'!F50</f>
        <v>0</v>
      </c>
      <c r="G50" s="819">
        <f>'RM_5.2.sz.mell'!G50</f>
        <v>0</v>
      </c>
      <c r="H50" s="819">
        <f>'RM_5.2.sz.mell'!H50</f>
        <v>0</v>
      </c>
      <c r="I50" s="819">
        <f>'RM_5.2.sz.mell'!I50</f>
        <v>0</v>
      </c>
      <c r="J50" s="819">
        <f>'RM_5.2.sz.mell'!J50</f>
        <v>0</v>
      </c>
      <c r="K50" s="820">
        <f>'RM_5.2.sz.mell'!K50</f>
        <v>0</v>
      </c>
    </row>
    <row r="51" spans="1:11" ht="12" customHeight="1" thickBot="1" x14ac:dyDescent="0.3">
      <c r="A51" s="448" t="s">
        <v>147</v>
      </c>
      <c r="B51" s="8" t="s">
        <v>184</v>
      </c>
      <c r="C51" s="819">
        <f>'RM_5.2.sz.mell'!C51</f>
        <v>0</v>
      </c>
      <c r="D51" s="819">
        <f>'RM_5.2.sz.mell'!D51</f>
        <v>0</v>
      </c>
      <c r="E51" s="819">
        <f>'RM_5.2.sz.mell'!E51</f>
        <v>0</v>
      </c>
      <c r="F51" s="819">
        <f>'RM_5.2.sz.mell'!F51</f>
        <v>0</v>
      </c>
      <c r="G51" s="819">
        <f>'RM_5.2.sz.mell'!G51</f>
        <v>0</v>
      </c>
      <c r="H51" s="819">
        <f>'RM_5.2.sz.mell'!H51</f>
        <v>0</v>
      </c>
      <c r="I51" s="819">
        <f>'RM_5.2.sz.mell'!I51</f>
        <v>0</v>
      </c>
      <c r="J51" s="819">
        <f>'RM_5.2.sz.mell'!J51</f>
        <v>0</v>
      </c>
      <c r="K51" s="820">
        <f>'RM_5.2.sz.mell'!K51</f>
        <v>0</v>
      </c>
    </row>
    <row r="52" spans="1:11" ht="12" customHeight="1" thickBot="1" x14ac:dyDescent="0.3">
      <c r="A52" s="200" t="s">
        <v>19</v>
      </c>
      <c r="B52" s="123" t="s">
        <v>415</v>
      </c>
      <c r="C52" s="814">
        <f>'RM_5.2.sz.mell'!C52</f>
        <v>0</v>
      </c>
      <c r="D52" s="814">
        <f>'RM_5.2.sz.mell'!D52</f>
        <v>105330</v>
      </c>
      <c r="E52" s="814">
        <f>'RM_5.2.sz.mell'!E52</f>
        <v>0</v>
      </c>
      <c r="F52" s="814">
        <f>'RM_5.2.sz.mell'!F52</f>
        <v>0</v>
      </c>
      <c r="G52" s="814">
        <f>'RM_5.2.sz.mell'!G52</f>
        <v>0</v>
      </c>
      <c r="H52" s="814">
        <f>'RM_5.2.sz.mell'!H52</f>
        <v>0</v>
      </c>
      <c r="I52" s="814">
        <f>'RM_5.2.sz.mell'!I52</f>
        <v>0</v>
      </c>
      <c r="J52" s="814">
        <f>'RM_5.2.sz.mell'!J52</f>
        <v>105330</v>
      </c>
      <c r="K52" s="316">
        <f>'RM_5.2.sz.mell'!K52</f>
        <v>105330</v>
      </c>
    </row>
    <row r="53" spans="1:11" s="456" customFormat="1" ht="12" customHeight="1" x14ac:dyDescent="0.25">
      <c r="A53" s="448" t="s">
        <v>103</v>
      </c>
      <c r="B53" s="9" t="s">
        <v>229</v>
      </c>
      <c r="C53" s="816">
        <f>'RM_5.2.sz.mell'!C53</f>
        <v>0</v>
      </c>
      <c r="D53" s="816">
        <f>'RM_5.2.sz.mell'!D53</f>
        <v>105330</v>
      </c>
      <c r="E53" s="816">
        <f>'RM_5.2.sz.mell'!E53</f>
        <v>0</v>
      </c>
      <c r="F53" s="816">
        <f>'RM_5.2.sz.mell'!F53</f>
        <v>0</v>
      </c>
      <c r="G53" s="816">
        <f>'RM_5.2.sz.mell'!G53</f>
        <v>0</v>
      </c>
      <c r="H53" s="816">
        <f>'RM_5.2.sz.mell'!H53</f>
        <v>0</v>
      </c>
      <c r="I53" s="816">
        <f>'RM_5.2.sz.mell'!I53</f>
        <v>0</v>
      </c>
      <c r="J53" s="816">
        <f>'RM_5.2.sz.mell'!J53</f>
        <v>105330</v>
      </c>
      <c r="K53" s="817">
        <f>'RM_5.2.sz.mell'!K53</f>
        <v>105330</v>
      </c>
    </row>
    <row r="54" spans="1:11" ht="12" customHeight="1" x14ac:dyDescent="0.25">
      <c r="A54" s="448" t="s">
        <v>104</v>
      </c>
      <c r="B54" s="8" t="s">
        <v>186</v>
      </c>
      <c r="C54" s="819">
        <f>'RM_5.2.sz.mell'!C54</f>
        <v>0</v>
      </c>
      <c r="D54" s="819">
        <f>'RM_5.2.sz.mell'!D54</f>
        <v>0</v>
      </c>
      <c r="E54" s="819">
        <f>'RM_5.2.sz.mell'!E54</f>
        <v>0</v>
      </c>
      <c r="F54" s="819">
        <f>'RM_5.2.sz.mell'!F54</f>
        <v>0</v>
      </c>
      <c r="G54" s="819">
        <f>'RM_5.2.sz.mell'!G54</f>
        <v>0</v>
      </c>
      <c r="H54" s="819">
        <f>'RM_5.2.sz.mell'!H54</f>
        <v>0</v>
      </c>
      <c r="I54" s="819">
        <f>'RM_5.2.sz.mell'!I54</f>
        <v>0</v>
      </c>
      <c r="J54" s="819">
        <f>'RM_5.2.sz.mell'!J54</f>
        <v>0</v>
      </c>
      <c r="K54" s="820">
        <f>'RM_5.2.sz.mell'!K54</f>
        <v>0</v>
      </c>
    </row>
    <row r="55" spans="1:11" ht="12" customHeight="1" x14ac:dyDescent="0.25">
      <c r="A55" s="448" t="s">
        <v>105</v>
      </c>
      <c r="B55" s="8" t="s">
        <v>57</v>
      </c>
      <c r="C55" s="819">
        <f>'RM_5.2.sz.mell'!C55</f>
        <v>0</v>
      </c>
      <c r="D55" s="819">
        <f>'RM_5.2.sz.mell'!D55</f>
        <v>0</v>
      </c>
      <c r="E55" s="819">
        <f>'RM_5.2.sz.mell'!E55</f>
        <v>0</v>
      </c>
      <c r="F55" s="819">
        <f>'RM_5.2.sz.mell'!F55</f>
        <v>0</v>
      </c>
      <c r="G55" s="819">
        <f>'RM_5.2.sz.mell'!G55</f>
        <v>0</v>
      </c>
      <c r="H55" s="819">
        <f>'RM_5.2.sz.mell'!H55</f>
        <v>0</v>
      </c>
      <c r="I55" s="819">
        <f>'RM_5.2.sz.mell'!I55</f>
        <v>0</v>
      </c>
      <c r="J55" s="819">
        <f>'RM_5.2.sz.mell'!J55</f>
        <v>0</v>
      </c>
      <c r="K55" s="820">
        <f>'RM_5.2.sz.mell'!K55</f>
        <v>0</v>
      </c>
    </row>
    <row r="56" spans="1:11" ht="12" customHeight="1" thickBot="1" x14ac:dyDescent="0.3">
      <c r="A56" s="448" t="s">
        <v>106</v>
      </c>
      <c r="B56" s="8" t="s">
        <v>523</v>
      </c>
      <c r="C56" s="819">
        <f>'RM_5.2.sz.mell'!C56</f>
        <v>0</v>
      </c>
      <c r="D56" s="819">
        <f>'RM_5.2.sz.mell'!D56</f>
        <v>0</v>
      </c>
      <c r="E56" s="819">
        <f>'RM_5.2.sz.mell'!E56</f>
        <v>0</v>
      </c>
      <c r="F56" s="819">
        <f>'RM_5.2.sz.mell'!F56</f>
        <v>0</v>
      </c>
      <c r="G56" s="819">
        <f>'RM_5.2.sz.mell'!G56</f>
        <v>0</v>
      </c>
      <c r="H56" s="819">
        <f>'RM_5.2.sz.mell'!H56</f>
        <v>0</v>
      </c>
      <c r="I56" s="819">
        <f>'RM_5.2.sz.mell'!I56</f>
        <v>0</v>
      </c>
      <c r="J56" s="819">
        <f>'RM_5.2.sz.mell'!J56</f>
        <v>0</v>
      </c>
      <c r="K56" s="820">
        <f>'RM_5.2.sz.mell'!K56</f>
        <v>0</v>
      </c>
    </row>
    <row r="57" spans="1:11" ht="12" customHeight="1" thickBot="1" x14ac:dyDescent="0.3">
      <c r="A57" s="200" t="s">
        <v>20</v>
      </c>
      <c r="B57" s="123" t="s">
        <v>13</v>
      </c>
      <c r="C57" s="814">
        <f>'RM_5.2.sz.mell'!C57</f>
        <v>0</v>
      </c>
      <c r="D57" s="814">
        <f>'RM_5.2.sz.mell'!D57</f>
        <v>0</v>
      </c>
      <c r="E57" s="814">
        <f>'RM_5.2.sz.mell'!E57</f>
        <v>0</v>
      </c>
      <c r="F57" s="814">
        <f>'RM_5.2.sz.mell'!F57</f>
        <v>0</v>
      </c>
      <c r="G57" s="814">
        <f>'RM_5.2.sz.mell'!G57</f>
        <v>0</v>
      </c>
      <c r="H57" s="814">
        <f>'RM_5.2.sz.mell'!H57</f>
        <v>0</v>
      </c>
      <c r="I57" s="814">
        <f>'RM_5.2.sz.mell'!I57</f>
        <v>0</v>
      </c>
      <c r="J57" s="814">
        <f>'RM_5.2.sz.mell'!J57</f>
        <v>0</v>
      </c>
      <c r="K57" s="316">
        <f>'RM_5.2.sz.mell'!K57</f>
        <v>0</v>
      </c>
    </row>
    <row r="58" spans="1:11" ht="12.9" customHeight="1" thickBot="1" x14ac:dyDescent="0.3">
      <c r="A58" s="200" t="s">
        <v>21</v>
      </c>
      <c r="B58" s="242" t="s">
        <v>528</v>
      </c>
      <c r="C58" s="822">
        <f>'RM_5.2.sz.mell'!C58</f>
        <v>30158406</v>
      </c>
      <c r="D58" s="822">
        <f>'RM_5.2.sz.mell'!D58</f>
        <v>1844814</v>
      </c>
      <c r="E58" s="822">
        <f>'RM_5.2.sz.mell'!E58</f>
        <v>0</v>
      </c>
      <c r="F58" s="822">
        <f>'RM_5.2.sz.mell'!F58</f>
        <v>0</v>
      </c>
      <c r="G58" s="822">
        <f>'RM_5.2.sz.mell'!G58</f>
        <v>0</v>
      </c>
      <c r="H58" s="822">
        <f>'RM_5.2.sz.mell'!H58</f>
        <v>0</v>
      </c>
      <c r="I58" s="822">
        <f>'RM_5.2.sz.mell'!I58</f>
        <v>0</v>
      </c>
      <c r="J58" s="822">
        <f>'RM_5.2.sz.mell'!J58</f>
        <v>1844814</v>
      </c>
      <c r="K58" s="364">
        <f>'RM_5.2.sz.mell'!K58</f>
        <v>32003220</v>
      </c>
    </row>
    <row r="59" spans="1:11" s="1341" customFormat="1" ht="13.8" thickBot="1" x14ac:dyDescent="0.3">
      <c r="A59" s="1340"/>
      <c r="C59" s="1342">
        <f>'RM_5.2.sz.mell'!C59</f>
        <v>0</v>
      </c>
      <c r="D59" s="1342">
        <f>'RM_5.2.sz.mell'!D59</f>
        <v>0</v>
      </c>
      <c r="E59" s="1342">
        <f>'RM_5.2.sz.mell'!E59</f>
        <v>0</v>
      </c>
      <c r="F59" s="1342">
        <f>'RM_5.2.sz.mell'!F59</f>
        <v>0</v>
      </c>
      <c r="G59" s="1342">
        <f>'RM_5.2.sz.mell'!G59</f>
        <v>0</v>
      </c>
      <c r="H59" s="1342">
        <f>'RM_5.2.sz.mell'!H59</f>
        <v>0</v>
      </c>
      <c r="I59" s="1342">
        <f>'RM_5.2.sz.mell'!I59</f>
        <v>0</v>
      </c>
      <c r="J59" s="1342">
        <f>'RM_5.2.sz.mell'!J59</f>
        <v>0</v>
      </c>
      <c r="K59" s="1337">
        <f>'RM_5.2.sz.mell'!K59</f>
        <v>0</v>
      </c>
    </row>
    <row r="60" spans="1:11" ht="12.9" customHeight="1" thickBot="1" x14ac:dyDescent="0.3">
      <c r="A60" s="245" t="s">
        <v>518</v>
      </c>
      <c r="B60" s="246"/>
      <c r="C60" s="826">
        <f>'RM_5.2.sz.mell'!C60</f>
        <v>8</v>
      </c>
      <c r="D60" s="826">
        <f>'RM_5.2.sz.mell'!D60</f>
        <v>0</v>
      </c>
      <c r="E60" s="826">
        <f>'RM_5.2.sz.mell'!E60</f>
        <v>0</v>
      </c>
      <c r="F60" s="826">
        <f>'RM_5.2.sz.mell'!F60</f>
        <v>0</v>
      </c>
      <c r="G60" s="826">
        <f>'RM_5.2.sz.mell'!G60</f>
        <v>0</v>
      </c>
      <c r="H60" s="826">
        <f>'RM_5.2.sz.mell'!H60</f>
        <v>0</v>
      </c>
      <c r="I60" s="826">
        <f>'RM_5.2.sz.mell'!I60</f>
        <v>0</v>
      </c>
      <c r="J60" s="826">
        <f>'RM_5.2.sz.mell'!J60</f>
        <v>0</v>
      </c>
      <c r="K60" s="827">
        <f>'RM_5.2.sz.mell'!K60</f>
        <v>8</v>
      </c>
    </row>
    <row r="61" spans="1:11" ht="12.9" customHeight="1" thickBot="1" x14ac:dyDescent="0.3">
      <c r="A61" s="245" t="s">
        <v>205</v>
      </c>
      <c r="B61" s="246"/>
      <c r="C61" s="826">
        <f>'RM_5.2.sz.mell'!C61</f>
        <v>0</v>
      </c>
      <c r="D61" s="826">
        <f>'RM_5.2.sz.mell'!D61</f>
        <v>0</v>
      </c>
      <c r="E61" s="826">
        <f>'RM_5.2.sz.mell'!E61</f>
        <v>0</v>
      </c>
      <c r="F61" s="826">
        <f>'RM_5.2.sz.mell'!F61</f>
        <v>0</v>
      </c>
      <c r="G61" s="826">
        <f>'RM_5.2.sz.mell'!G61</f>
        <v>0</v>
      </c>
      <c r="H61" s="826">
        <f>'RM_5.2.sz.mell'!H61</f>
        <v>0</v>
      </c>
      <c r="I61" s="826">
        <f>'RM_5.2.sz.mell'!I61</f>
        <v>0</v>
      </c>
      <c r="J61" s="826">
        <f>'RM_5.2.sz.mell'!J61</f>
        <v>0</v>
      </c>
      <c r="K61" s="827">
        <f>'RM_5.2.sz.mell'!K61</f>
        <v>0</v>
      </c>
    </row>
  </sheetData>
  <sheetProtection sheet="1" formatCells="0"/>
  <mergeCells count="15">
    <mergeCell ref="J5:J7"/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sheetPr>
    <tabColor theme="7"/>
  </sheetPr>
  <dimension ref="A1:K158"/>
  <sheetViews>
    <sheetView view="pageBreakPreview" topLeftCell="A64" zoomScaleNormal="120" zoomScaleSheetLayoutView="100" workbookViewId="0">
      <selection activeCell="K26" sqref="K26"/>
    </sheetView>
  </sheetViews>
  <sheetFormatPr defaultColWidth="9.33203125" defaultRowHeight="13.2" x14ac:dyDescent="0.25"/>
  <cols>
    <col min="1" max="1" width="12.44140625" style="1325" customWidth="1"/>
    <col min="2" max="2" width="62" style="1326" customWidth="1"/>
    <col min="3" max="3" width="15.77734375" style="1327" customWidth="1"/>
    <col min="4" max="7" width="14.77734375" style="1327" customWidth="1"/>
    <col min="8" max="9" width="14.77734375" style="41" customWidth="1"/>
    <col min="10" max="11" width="15.77734375" style="41" customWidth="1"/>
    <col min="12" max="16384" width="9.33203125" style="41"/>
  </cols>
  <sheetData>
    <row r="1" spans="1:11" s="764" customFormat="1" ht="16.5" customHeight="1" thickBot="1" x14ac:dyDescent="0.3">
      <c r="A1" s="763"/>
      <c r="B1" s="1672" t="str">
        <f>CONCATENATE("5.1.2. melléklet ",E_ALAPADATOK!A7," ",E_ALAPADATOK!B7," ",E_ALAPADATOK!C7," ",E_ALAPADATOK!D7," ",E_ALAPADATOK!E7," ",E_ALAPADATOK!F7," ",E_ALAPADATOK!G7," ",E_ALAPADATOK!H7)</f>
        <v>5.1.2. melléklet a Hercegkút Község Önkormányzat Polgármesterének 5 / 2019 ( VI.17. ) önkormányzati rendelete</v>
      </c>
      <c r="C1" s="1673"/>
      <c r="D1" s="1673"/>
      <c r="E1" s="1673"/>
      <c r="F1" s="1673"/>
      <c r="G1" s="1673"/>
      <c r="H1" s="1673"/>
      <c r="I1" s="1673"/>
      <c r="J1" s="1673"/>
      <c r="K1" s="1673"/>
    </row>
    <row r="2" spans="1:11" s="1292" customFormat="1" ht="21.15" customHeight="1" thickBot="1" x14ac:dyDescent="0.3">
      <c r="A2" s="1290" t="s">
        <v>60</v>
      </c>
      <c r="B2" s="1674" t="str">
        <f>CONCATENATE(E_ALAPADATOK!A3)</f>
        <v>Hercegkút Község Önkormányzata</v>
      </c>
      <c r="C2" s="1675"/>
      <c r="D2" s="1675"/>
      <c r="E2" s="1675"/>
      <c r="F2" s="1675"/>
      <c r="G2" s="1675"/>
      <c r="H2" s="1675"/>
      <c r="I2" s="1676"/>
      <c r="J2" s="1677"/>
      <c r="K2" s="1332" t="s">
        <v>53</v>
      </c>
    </row>
    <row r="3" spans="1:11" s="1292" customFormat="1" ht="23.4" thickBot="1" x14ac:dyDescent="0.3">
      <c r="A3" s="1290" t="s">
        <v>202</v>
      </c>
      <c r="B3" s="1678" t="s">
        <v>772</v>
      </c>
      <c r="C3" s="1679"/>
      <c r="D3" s="1679"/>
      <c r="E3" s="1679"/>
      <c r="F3" s="1679"/>
      <c r="G3" s="1679"/>
      <c r="H3" s="1679"/>
      <c r="I3" s="1680"/>
      <c r="J3" s="1681"/>
      <c r="K3" s="1291" t="s">
        <v>59</v>
      </c>
    </row>
    <row r="4" spans="1:11" s="1297" customFormat="1" ht="15.9" customHeight="1" thickBot="1" x14ac:dyDescent="0.35">
      <c r="A4" s="1405"/>
      <c r="B4" s="1405"/>
      <c r="C4" s="1406"/>
      <c r="D4" s="1406"/>
      <c r="E4" s="1406"/>
      <c r="F4" s="1406"/>
      <c r="G4" s="1406"/>
      <c r="H4" s="1407"/>
      <c r="I4" s="1407"/>
      <c r="J4" s="1407"/>
      <c r="K4" s="1408" t="str">
        <f>CONCATENATE('E_2.2.sz.mell.'!I2)</f>
        <v>Forintban!</v>
      </c>
    </row>
    <row r="5" spans="1:11" ht="40.5" customHeight="1" thickBot="1" x14ac:dyDescent="0.3">
      <c r="A5" s="1353" t="s">
        <v>204</v>
      </c>
      <c r="B5" s="1354" t="s">
        <v>562</v>
      </c>
      <c r="C5" s="1409" t="str">
        <f>'RM_5.1.2.sz.mell'!C5</f>
        <v>Eredeti
előirányzat</v>
      </c>
      <c r="D5" s="1410" t="str">
        <f>'RM_5.1.2.sz.mell'!D5</f>
        <v>Módosítás</v>
      </c>
      <c r="E5" s="1410" t="str">
        <f>'RM_5.1.2.sz.mell'!E5</f>
        <v xml:space="preserve">… . sz. módosítás </v>
      </c>
      <c r="F5" s="1410" t="str">
        <f>'RM_5.1.2.sz.mell'!F5</f>
        <v xml:space="preserve">… . sz. módosítás </v>
      </c>
      <c r="G5" s="1410" t="str">
        <f>'RM_5.1.2.sz.mell'!G5</f>
        <v xml:space="preserve">… . sz. módosítás </v>
      </c>
      <c r="H5" s="1410" t="str">
        <f>'RM_5.1.2.sz.mell'!H5</f>
        <v xml:space="preserve">… . sz. módosítás </v>
      </c>
      <c r="I5" s="1410" t="str">
        <f>'RM_5.1.2.sz.mell'!I5</f>
        <v xml:space="preserve">… . sz. módosítás </v>
      </c>
      <c r="J5" s="1410" t="str">
        <f>'RM_5.1.2.sz.mell'!J5</f>
        <v>Módosítások összesen</v>
      </c>
      <c r="K5" s="1411" t="str">
        <f>'RM_5.1.2.sz.mell'!K5</f>
        <v>….számú módosítás utáni előirányzat</v>
      </c>
    </row>
    <row r="6" spans="1:11" s="1303" customFormat="1" ht="12.9" customHeight="1" thickBot="1" x14ac:dyDescent="0.3">
      <c r="A6" s="276" t="s">
        <v>492</v>
      </c>
      <c r="B6" s="925" t="s">
        <v>493</v>
      </c>
      <c r="C6" s="1357" t="s">
        <v>494</v>
      </c>
      <c r="D6" s="1357" t="s">
        <v>496</v>
      </c>
      <c r="E6" s="1358" t="s">
        <v>495</v>
      </c>
      <c r="F6" s="1358" t="s">
        <v>497</v>
      </c>
      <c r="G6" s="1358" t="s">
        <v>498</v>
      </c>
      <c r="H6" s="1358" t="s">
        <v>499</v>
      </c>
      <c r="I6" s="1358" t="s">
        <v>735</v>
      </c>
      <c r="J6" s="1358" t="s">
        <v>736</v>
      </c>
      <c r="K6" s="679" t="s">
        <v>737</v>
      </c>
    </row>
    <row r="7" spans="1:11" s="1303" customFormat="1" ht="15.9" customHeight="1" thickBot="1" x14ac:dyDescent="0.3">
      <c r="A7" s="1682" t="s">
        <v>55</v>
      </c>
      <c r="B7" s="1683"/>
      <c r="C7" s="1683"/>
      <c r="D7" s="1683"/>
      <c r="E7" s="1683"/>
      <c r="F7" s="1683"/>
      <c r="G7" s="1683"/>
      <c r="H7" s="1683"/>
      <c r="I7" s="1683"/>
      <c r="J7" s="1683"/>
      <c r="K7" s="1684"/>
    </row>
    <row r="8" spans="1:11" s="1303" customFormat="1" ht="12" customHeight="1" thickBot="1" x14ac:dyDescent="0.3">
      <c r="A8" s="1220" t="s">
        <v>18</v>
      </c>
      <c r="B8" s="1193" t="s">
        <v>251</v>
      </c>
      <c r="C8" s="395">
        <f>'RM_5.1.2.sz.mell'!C8</f>
        <v>0</v>
      </c>
      <c r="D8" s="706">
        <f>'RM_5.1.2.sz.mell'!D8</f>
        <v>0</v>
      </c>
      <c r="E8" s="706">
        <f>'RM_5.1.2.sz.mell'!E8</f>
        <v>0</v>
      </c>
      <c r="F8" s="706">
        <f>'RM_5.1.2.sz.mell'!F8</f>
        <v>0</v>
      </c>
      <c r="G8" s="706">
        <f>'RM_5.1.2.sz.mell'!G8</f>
        <v>0</v>
      </c>
      <c r="H8" s="706">
        <f>'RM_5.1.2.sz.mell'!H8</f>
        <v>0</v>
      </c>
      <c r="I8" s="395">
        <f>'RM_5.1.2.sz.mell'!I8</f>
        <v>0</v>
      </c>
      <c r="J8" s="395">
        <f>'RM_5.1.2.sz.mell'!J8</f>
        <v>0</v>
      </c>
      <c r="K8" s="296">
        <f>'RM_5.1.2.sz.mell'!K8</f>
        <v>0</v>
      </c>
    </row>
    <row r="9" spans="1:11" s="73" customFormat="1" ht="12" customHeight="1" x14ac:dyDescent="0.2">
      <c r="A9" s="1304" t="s">
        <v>97</v>
      </c>
      <c r="B9" s="1195" t="s">
        <v>252</v>
      </c>
      <c r="C9" s="680">
        <f>'RM_5.1.2.sz.mell'!C9</f>
        <v>0</v>
      </c>
      <c r="D9" s="1381">
        <f>'RM_5.1.2.sz.mell'!D9</f>
        <v>0</v>
      </c>
      <c r="E9" s="1381">
        <f>'RM_5.1.2.sz.mell'!E9</f>
        <v>0</v>
      </c>
      <c r="F9" s="1381">
        <f>'RM_5.1.2.sz.mell'!F9</f>
        <v>0</v>
      </c>
      <c r="G9" s="1381">
        <f>'RM_5.1.2.sz.mell'!G9</f>
        <v>0</v>
      </c>
      <c r="H9" s="1381">
        <f>'RM_5.1.2.sz.mell'!H9</f>
        <v>0</v>
      </c>
      <c r="I9" s="680">
        <f>'RM_5.1.2.sz.mell'!I9</f>
        <v>0</v>
      </c>
      <c r="J9" s="680">
        <f>'RM_5.1.2.sz.mell'!J9</f>
        <v>0</v>
      </c>
      <c r="K9" s="408">
        <f>'RM_5.1.2.sz.mell'!K9</f>
        <v>0</v>
      </c>
    </row>
    <row r="10" spans="1:11" s="1306" customFormat="1" ht="12" customHeight="1" x14ac:dyDescent="0.2">
      <c r="A10" s="1305" t="s">
        <v>98</v>
      </c>
      <c r="B10" s="1197" t="s">
        <v>253</v>
      </c>
      <c r="C10" s="680">
        <f>'RM_5.1.2.sz.mell'!C10</f>
        <v>0</v>
      </c>
      <c r="D10" s="1382">
        <f>'RM_5.1.2.sz.mell'!D10</f>
        <v>0</v>
      </c>
      <c r="E10" s="1382">
        <f>'RM_5.1.2.sz.mell'!E10</f>
        <v>0</v>
      </c>
      <c r="F10" s="1382">
        <f>'RM_5.1.2.sz.mell'!F10</f>
        <v>0</v>
      </c>
      <c r="G10" s="1382">
        <f>'RM_5.1.2.sz.mell'!G10</f>
        <v>0</v>
      </c>
      <c r="H10" s="1382">
        <f>'RM_5.1.2.sz.mell'!H10</f>
        <v>0</v>
      </c>
      <c r="I10" s="698">
        <f>'RM_5.1.2.sz.mell'!I10</f>
        <v>0</v>
      </c>
      <c r="J10" s="680">
        <f>'RM_5.1.2.sz.mell'!J10</f>
        <v>0</v>
      </c>
      <c r="K10" s="408">
        <f>'RM_5.1.2.sz.mell'!K10</f>
        <v>0</v>
      </c>
    </row>
    <row r="11" spans="1:11" s="1306" customFormat="1" ht="12" customHeight="1" x14ac:dyDescent="0.2">
      <c r="A11" s="1305" t="s">
        <v>99</v>
      </c>
      <c r="B11" s="1197" t="s">
        <v>254</v>
      </c>
      <c r="C11" s="680">
        <f>'RM_5.1.2.sz.mell'!C11</f>
        <v>0</v>
      </c>
      <c r="D11" s="1382">
        <f>'RM_5.1.2.sz.mell'!D11</f>
        <v>0</v>
      </c>
      <c r="E11" s="1382">
        <f>'RM_5.1.2.sz.mell'!E11</f>
        <v>0</v>
      </c>
      <c r="F11" s="1382">
        <f>'RM_5.1.2.sz.mell'!F11</f>
        <v>0</v>
      </c>
      <c r="G11" s="1382">
        <f>'RM_5.1.2.sz.mell'!G11</f>
        <v>0</v>
      </c>
      <c r="H11" s="1382">
        <f>'RM_5.1.2.sz.mell'!H11</f>
        <v>0</v>
      </c>
      <c r="I11" s="698">
        <f>'RM_5.1.2.sz.mell'!I11</f>
        <v>0</v>
      </c>
      <c r="J11" s="680">
        <f>'RM_5.1.2.sz.mell'!J11</f>
        <v>0</v>
      </c>
      <c r="K11" s="408">
        <f>'RM_5.1.2.sz.mell'!K11</f>
        <v>0</v>
      </c>
    </row>
    <row r="12" spans="1:11" s="1306" customFormat="1" ht="12" customHeight="1" x14ac:dyDescent="0.2">
      <c r="A12" s="1305" t="s">
        <v>100</v>
      </c>
      <c r="B12" s="1197" t="s">
        <v>255</v>
      </c>
      <c r="C12" s="680">
        <f>'RM_5.1.2.sz.mell'!C12</f>
        <v>0</v>
      </c>
      <c r="D12" s="1382">
        <f>'RM_5.1.2.sz.mell'!D12</f>
        <v>0</v>
      </c>
      <c r="E12" s="1382">
        <f>'RM_5.1.2.sz.mell'!E12</f>
        <v>0</v>
      </c>
      <c r="F12" s="1382">
        <f>'RM_5.1.2.sz.mell'!F12</f>
        <v>0</v>
      </c>
      <c r="G12" s="1382">
        <f>'RM_5.1.2.sz.mell'!G12</f>
        <v>0</v>
      </c>
      <c r="H12" s="1382">
        <f>'RM_5.1.2.sz.mell'!H12</f>
        <v>0</v>
      </c>
      <c r="I12" s="698">
        <f>'RM_5.1.2.sz.mell'!I12</f>
        <v>0</v>
      </c>
      <c r="J12" s="680">
        <f>'RM_5.1.2.sz.mell'!J12</f>
        <v>0</v>
      </c>
      <c r="K12" s="408">
        <f>'RM_5.1.2.sz.mell'!K12</f>
        <v>0</v>
      </c>
    </row>
    <row r="13" spans="1:11" s="1306" customFormat="1" ht="12" customHeight="1" x14ac:dyDescent="0.2">
      <c r="A13" s="1305" t="s">
        <v>147</v>
      </c>
      <c r="B13" s="1197" t="s">
        <v>505</v>
      </c>
      <c r="C13" s="680">
        <f>'RM_5.1.2.sz.mell'!C13</f>
        <v>0</v>
      </c>
      <c r="D13" s="1382">
        <f>'RM_5.1.2.sz.mell'!D13</f>
        <v>0</v>
      </c>
      <c r="E13" s="1382">
        <f>'RM_5.1.2.sz.mell'!E13</f>
        <v>0</v>
      </c>
      <c r="F13" s="1382">
        <f>'RM_5.1.2.sz.mell'!F13</f>
        <v>0</v>
      </c>
      <c r="G13" s="1382">
        <f>'RM_5.1.2.sz.mell'!G13</f>
        <v>0</v>
      </c>
      <c r="H13" s="1382">
        <f>'RM_5.1.2.sz.mell'!H13</f>
        <v>0</v>
      </c>
      <c r="I13" s="698">
        <f>'RM_5.1.2.sz.mell'!I13</f>
        <v>0</v>
      </c>
      <c r="J13" s="680">
        <f>'RM_5.1.2.sz.mell'!J13</f>
        <v>0</v>
      </c>
      <c r="K13" s="408">
        <f>'RM_5.1.2.sz.mell'!K13</f>
        <v>0</v>
      </c>
    </row>
    <row r="14" spans="1:11" s="73" customFormat="1" ht="12" customHeight="1" thickBot="1" x14ac:dyDescent="0.25">
      <c r="A14" s="1307" t="s">
        <v>101</v>
      </c>
      <c r="B14" s="1202" t="s">
        <v>432</v>
      </c>
      <c r="C14" s="680">
        <f>'RM_5.1.2.sz.mell'!C14</f>
        <v>0</v>
      </c>
      <c r="D14" s="1382">
        <f>'RM_5.1.2.sz.mell'!D14</f>
        <v>0</v>
      </c>
      <c r="E14" s="1382">
        <f>'RM_5.1.2.sz.mell'!E14</f>
        <v>0</v>
      </c>
      <c r="F14" s="1382">
        <f>'RM_5.1.2.sz.mell'!F14</f>
        <v>0</v>
      </c>
      <c r="G14" s="1382">
        <f>'RM_5.1.2.sz.mell'!G14</f>
        <v>0</v>
      </c>
      <c r="H14" s="1382">
        <f>'RM_5.1.2.sz.mell'!H14</f>
        <v>0</v>
      </c>
      <c r="I14" s="698">
        <f>'RM_5.1.2.sz.mell'!I14</f>
        <v>0</v>
      </c>
      <c r="J14" s="680">
        <f>'RM_5.1.2.sz.mell'!J14</f>
        <v>0</v>
      </c>
      <c r="K14" s="408">
        <f>'RM_5.1.2.sz.mell'!K14</f>
        <v>0</v>
      </c>
    </row>
    <row r="15" spans="1:11" s="73" customFormat="1" ht="12" customHeight="1" thickBot="1" x14ac:dyDescent="0.3">
      <c r="A15" s="1220" t="s">
        <v>19</v>
      </c>
      <c r="B15" s="1201" t="s">
        <v>256</v>
      </c>
      <c r="C15" s="395">
        <f>'RM_5.1.2.sz.mell'!C15</f>
        <v>0</v>
      </c>
      <c r="D15" s="706">
        <f>'RM_5.1.2.sz.mell'!D15</f>
        <v>0</v>
      </c>
      <c r="E15" s="706">
        <f>'RM_5.1.2.sz.mell'!E15</f>
        <v>0</v>
      </c>
      <c r="F15" s="706">
        <f>'RM_5.1.2.sz.mell'!F15</f>
        <v>0</v>
      </c>
      <c r="G15" s="706">
        <f>'RM_5.1.2.sz.mell'!G15</f>
        <v>0</v>
      </c>
      <c r="H15" s="706">
        <f>'RM_5.1.2.sz.mell'!H15</f>
        <v>0</v>
      </c>
      <c r="I15" s="395">
        <f>'RM_5.1.2.sz.mell'!I15</f>
        <v>0</v>
      </c>
      <c r="J15" s="395">
        <f>'RM_5.1.2.sz.mell'!J15</f>
        <v>0</v>
      </c>
      <c r="K15" s="296">
        <f>'RM_5.1.2.sz.mell'!K15</f>
        <v>0</v>
      </c>
    </row>
    <row r="16" spans="1:11" s="73" customFormat="1" ht="12" customHeight="1" x14ac:dyDescent="0.2">
      <c r="A16" s="1304" t="s">
        <v>103</v>
      </c>
      <c r="B16" s="1195" t="s">
        <v>257</v>
      </c>
      <c r="C16" s="680">
        <f>'RM_5.1.2.sz.mell'!C16</f>
        <v>0</v>
      </c>
      <c r="D16" s="1381">
        <f>'RM_5.1.2.sz.mell'!D16</f>
        <v>0</v>
      </c>
      <c r="E16" s="1381">
        <f>'RM_5.1.2.sz.mell'!E16</f>
        <v>0</v>
      </c>
      <c r="F16" s="1381">
        <f>'RM_5.1.2.sz.mell'!F16</f>
        <v>0</v>
      </c>
      <c r="G16" s="1381">
        <f>'RM_5.1.2.sz.mell'!G16</f>
        <v>0</v>
      </c>
      <c r="H16" s="1381">
        <f>'RM_5.1.2.sz.mell'!H16</f>
        <v>0</v>
      </c>
      <c r="I16" s="680">
        <f>'RM_5.1.2.sz.mell'!I16</f>
        <v>0</v>
      </c>
      <c r="J16" s="680">
        <f>'RM_5.1.2.sz.mell'!J16</f>
        <v>0</v>
      </c>
      <c r="K16" s="408">
        <f>'RM_5.1.2.sz.mell'!K16</f>
        <v>0</v>
      </c>
    </row>
    <row r="17" spans="1:11" s="73" customFormat="1" ht="12" customHeight="1" x14ac:dyDescent="0.2">
      <c r="A17" s="1305" t="s">
        <v>104</v>
      </c>
      <c r="B17" s="1197" t="s">
        <v>258</v>
      </c>
      <c r="C17" s="680">
        <f>'RM_5.1.2.sz.mell'!C17</f>
        <v>0</v>
      </c>
      <c r="D17" s="1382">
        <f>'RM_5.1.2.sz.mell'!D17</f>
        <v>0</v>
      </c>
      <c r="E17" s="1382">
        <f>'RM_5.1.2.sz.mell'!E17</f>
        <v>0</v>
      </c>
      <c r="F17" s="1382">
        <f>'RM_5.1.2.sz.mell'!F17</f>
        <v>0</v>
      </c>
      <c r="G17" s="1382">
        <f>'RM_5.1.2.sz.mell'!G17</f>
        <v>0</v>
      </c>
      <c r="H17" s="1382">
        <f>'RM_5.1.2.sz.mell'!H17</f>
        <v>0</v>
      </c>
      <c r="I17" s="698">
        <f>'RM_5.1.2.sz.mell'!I17</f>
        <v>0</v>
      </c>
      <c r="J17" s="698">
        <f>'RM_5.1.2.sz.mell'!J17</f>
        <v>0</v>
      </c>
      <c r="K17" s="766">
        <f>'RM_5.1.2.sz.mell'!K17</f>
        <v>0</v>
      </c>
    </row>
    <row r="18" spans="1:11" s="73" customFormat="1" ht="12" customHeight="1" x14ac:dyDescent="0.2">
      <c r="A18" s="1305" t="s">
        <v>105</v>
      </c>
      <c r="B18" s="1197" t="s">
        <v>421</v>
      </c>
      <c r="C18" s="680">
        <f>'RM_5.1.2.sz.mell'!C18</f>
        <v>0</v>
      </c>
      <c r="D18" s="1382">
        <f>'RM_5.1.2.sz.mell'!D18</f>
        <v>0</v>
      </c>
      <c r="E18" s="1382">
        <f>'RM_5.1.2.sz.mell'!E18</f>
        <v>0</v>
      </c>
      <c r="F18" s="1382">
        <f>'RM_5.1.2.sz.mell'!F18</f>
        <v>0</v>
      </c>
      <c r="G18" s="1382">
        <f>'RM_5.1.2.sz.mell'!G18</f>
        <v>0</v>
      </c>
      <c r="H18" s="1382">
        <f>'RM_5.1.2.sz.mell'!H18</f>
        <v>0</v>
      </c>
      <c r="I18" s="698">
        <f>'RM_5.1.2.sz.mell'!I18</f>
        <v>0</v>
      </c>
      <c r="J18" s="698">
        <f>'RM_5.1.2.sz.mell'!J18</f>
        <v>0</v>
      </c>
      <c r="K18" s="766">
        <f>'RM_5.1.2.sz.mell'!K18</f>
        <v>0</v>
      </c>
    </row>
    <row r="19" spans="1:11" s="73" customFormat="1" ht="12" customHeight="1" x14ac:dyDescent="0.2">
      <c r="A19" s="1305" t="s">
        <v>106</v>
      </c>
      <c r="B19" s="1197" t="s">
        <v>422</v>
      </c>
      <c r="C19" s="680">
        <f>'RM_5.1.2.sz.mell'!C19</f>
        <v>0</v>
      </c>
      <c r="D19" s="1382">
        <f>'RM_5.1.2.sz.mell'!D19</f>
        <v>0</v>
      </c>
      <c r="E19" s="1382">
        <f>'RM_5.1.2.sz.mell'!E19</f>
        <v>0</v>
      </c>
      <c r="F19" s="1382">
        <f>'RM_5.1.2.sz.mell'!F19</f>
        <v>0</v>
      </c>
      <c r="G19" s="1382">
        <f>'RM_5.1.2.sz.mell'!G19</f>
        <v>0</v>
      </c>
      <c r="H19" s="1382">
        <f>'RM_5.1.2.sz.mell'!H19</f>
        <v>0</v>
      </c>
      <c r="I19" s="698">
        <f>'RM_5.1.2.sz.mell'!I19</f>
        <v>0</v>
      </c>
      <c r="J19" s="698">
        <f>'RM_5.1.2.sz.mell'!J19</f>
        <v>0</v>
      </c>
      <c r="K19" s="766">
        <f>'RM_5.1.2.sz.mell'!K19</f>
        <v>0</v>
      </c>
    </row>
    <row r="20" spans="1:11" s="73" customFormat="1" ht="12" customHeight="1" x14ac:dyDescent="0.2">
      <c r="A20" s="1305" t="s">
        <v>107</v>
      </c>
      <c r="B20" s="1197" t="s">
        <v>259</v>
      </c>
      <c r="C20" s="680">
        <f>'RM_5.1.2.sz.mell'!C20</f>
        <v>0</v>
      </c>
      <c r="D20" s="1382">
        <f>'RM_5.1.2.sz.mell'!D20</f>
        <v>0</v>
      </c>
      <c r="E20" s="1382">
        <f>'RM_5.1.2.sz.mell'!E20</f>
        <v>0</v>
      </c>
      <c r="F20" s="1382">
        <f>'RM_5.1.2.sz.mell'!F20</f>
        <v>0</v>
      </c>
      <c r="G20" s="1382">
        <f>'RM_5.1.2.sz.mell'!G20</f>
        <v>0</v>
      </c>
      <c r="H20" s="1382">
        <f>'RM_5.1.2.sz.mell'!H20</f>
        <v>0</v>
      </c>
      <c r="I20" s="698">
        <f>'RM_5.1.2.sz.mell'!I20</f>
        <v>0</v>
      </c>
      <c r="J20" s="698">
        <f>'RM_5.1.2.sz.mell'!J20</f>
        <v>0</v>
      </c>
      <c r="K20" s="766">
        <f>'RM_5.1.2.sz.mell'!K20</f>
        <v>0</v>
      </c>
    </row>
    <row r="21" spans="1:11" s="1306" customFormat="1" ht="12" customHeight="1" thickBot="1" x14ac:dyDescent="0.25">
      <c r="A21" s="1307" t="s">
        <v>116</v>
      </c>
      <c r="B21" s="1202" t="s">
        <v>260</v>
      </c>
      <c r="C21" s="680">
        <f>'RM_5.1.2.sz.mell'!C21</f>
        <v>0</v>
      </c>
      <c r="D21" s="1383">
        <f>'RM_5.1.2.sz.mell'!D21</f>
        <v>0</v>
      </c>
      <c r="E21" s="1383">
        <f>'RM_5.1.2.sz.mell'!E21</f>
        <v>0</v>
      </c>
      <c r="F21" s="1383">
        <f>'RM_5.1.2.sz.mell'!F21</f>
        <v>0</v>
      </c>
      <c r="G21" s="1383">
        <f>'RM_5.1.2.sz.mell'!G21</f>
        <v>0</v>
      </c>
      <c r="H21" s="1383">
        <f>'RM_5.1.2.sz.mell'!H21</f>
        <v>0</v>
      </c>
      <c r="I21" s="700">
        <f>'RM_5.1.2.sz.mell'!I21</f>
        <v>0</v>
      </c>
      <c r="J21" s="700">
        <f>'RM_5.1.2.sz.mell'!J21</f>
        <v>0</v>
      </c>
      <c r="K21" s="767">
        <f>'RM_5.1.2.sz.mell'!K21</f>
        <v>0</v>
      </c>
    </row>
    <row r="22" spans="1:11" s="1306" customFormat="1" ht="12" customHeight="1" thickBot="1" x14ac:dyDescent="0.3">
      <c r="A22" s="1220" t="s">
        <v>20</v>
      </c>
      <c r="B22" s="1193" t="s">
        <v>261</v>
      </c>
      <c r="C22" s="395">
        <f>'RM_5.1.2.sz.mell'!C22</f>
        <v>0</v>
      </c>
      <c r="D22" s="706">
        <f>'RM_5.1.2.sz.mell'!D22</f>
        <v>0</v>
      </c>
      <c r="E22" s="706">
        <f>'RM_5.1.2.sz.mell'!E22</f>
        <v>0</v>
      </c>
      <c r="F22" s="706">
        <f>'RM_5.1.2.sz.mell'!F22</f>
        <v>0</v>
      </c>
      <c r="G22" s="706">
        <f>'RM_5.1.2.sz.mell'!G22</f>
        <v>0</v>
      </c>
      <c r="H22" s="706">
        <f>'RM_5.1.2.sz.mell'!H22</f>
        <v>0</v>
      </c>
      <c r="I22" s="395">
        <f>'RM_5.1.2.sz.mell'!I22</f>
        <v>0</v>
      </c>
      <c r="J22" s="395">
        <f>'RM_5.1.2.sz.mell'!J22</f>
        <v>0</v>
      </c>
      <c r="K22" s="296">
        <f>'RM_5.1.2.sz.mell'!K22</f>
        <v>0</v>
      </c>
    </row>
    <row r="23" spans="1:11" s="1306" customFormat="1" ht="12" customHeight="1" x14ac:dyDescent="0.2">
      <c r="A23" s="1304" t="s">
        <v>86</v>
      </c>
      <c r="B23" s="1195" t="s">
        <v>262</v>
      </c>
      <c r="C23" s="680">
        <f>'RM_5.1.2.sz.mell'!C23</f>
        <v>0</v>
      </c>
      <c r="D23" s="1381">
        <f>'RM_5.1.2.sz.mell'!D23</f>
        <v>0</v>
      </c>
      <c r="E23" s="1381">
        <f>'RM_5.1.2.sz.mell'!E23</f>
        <v>0</v>
      </c>
      <c r="F23" s="1381">
        <f>'RM_5.1.2.sz.mell'!F23</f>
        <v>0</v>
      </c>
      <c r="G23" s="1381">
        <f>'RM_5.1.2.sz.mell'!G23</f>
        <v>0</v>
      </c>
      <c r="H23" s="1381">
        <f>'RM_5.1.2.sz.mell'!H23</f>
        <v>0</v>
      </c>
      <c r="I23" s="680">
        <f>'RM_5.1.2.sz.mell'!I23</f>
        <v>0</v>
      </c>
      <c r="J23" s="680">
        <f>'RM_5.1.2.sz.mell'!J23</f>
        <v>0</v>
      </c>
      <c r="K23" s="408">
        <f>'RM_5.1.2.sz.mell'!K23</f>
        <v>0</v>
      </c>
    </row>
    <row r="24" spans="1:11" s="73" customFormat="1" ht="12" customHeight="1" x14ac:dyDescent="0.2">
      <c r="A24" s="1305" t="s">
        <v>87</v>
      </c>
      <c r="B24" s="1197" t="s">
        <v>263</v>
      </c>
      <c r="C24" s="698">
        <f>'RM_5.1.2.sz.mell'!C24</f>
        <v>0</v>
      </c>
      <c r="D24" s="1382">
        <f>'RM_5.1.2.sz.mell'!D24</f>
        <v>0</v>
      </c>
      <c r="E24" s="1382">
        <f>'RM_5.1.2.sz.mell'!E24</f>
        <v>0</v>
      </c>
      <c r="F24" s="1382">
        <f>'RM_5.1.2.sz.mell'!F24</f>
        <v>0</v>
      </c>
      <c r="G24" s="1382">
        <f>'RM_5.1.2.sz.mell'!G24</f>
        <v>0</v>
      </c>
      <c r="H24" s="1382">
        <f>'RM_5.1.2.sz.mell'!H24</f>
        <v>0</v>
      </c>
      <c r="I24" s="698">
        <f>'RM_5.1.2.sz.mell'!I24</f>
        <v>0</v>
      </c>
      <c r="J24" s="698">
        <f>'RM_5.1.2.sz.mell'!J24</f>
        <v>0</v>
      </c>
      <c r="K24" s="766">
        <f>'RM_5.1.2.sz.mell'!K24</f>
        <v>0</v>
      </c>
    </row>
    <row r="25" spans="1:11" s="1306" customFormat="1" ht="12" customHeight="1" x14ac:dyDescent="0.2">
      <c r="A25" s="1305" t="s">
        <v>88</v>
      </c>
      <c r="B25" s="1197" t="s">
        <v>423</v>
      </c>
      <c r="C25" s="698">
        <f>'RM_5.1.2.sz.mell'!C25</f>
        <v>0</v>
      </c>
      <c r="D25" s="1382">
        <f>'RM_5.1.2.sz.mell'!D25</f>
        <v>0</v>
      </c>
      <c r="E25" s="1382">
        <f>'RM_5.1.2.sz.mell'!E25</f>
        <v>0</v>
      </c>
      <c r="F25" s="1382">
        <f>'RM_5.1.2.sz.mell'!F25</f>
        <v>0</v>
      </c>
      <c r="G25" s="1382">
        <f>'RM_5.1.2.sz.mell'!G25</f>
        <v>0</v>
      </c>
      <c r="H25" s="1382">
        <f>'RM_5.1.2.sz.mell'!H25</f>
        <v>0</v>
      </c>
      <c r="I25" s="698">
        <f>'RM_5.1.2.sz.mell'!I25</f>
        <v>0</v>
      </c>
      <c r="J25" s="698">
        <f>'RM_5.1.2.sz.mell'!J25</f>
        <v>0</v>
      </c>
      <c r="K25" s="766">
        <f>'RM_5.1.2.sz.mell'!K25</f>
        <v>0</v>
      </c>
    </row>
    <row r="26" spans="1:11" s="1306" customFormat="1" ht="12" customHeight="1" x14ac:dyDescent="0.2">
      <c r="A26" s="1305" t="s">
        <v>89</v>
      </c>
      <c r="B26" s="1197" t="s">
        <v>424</v>
      </c>
      <c r="C26" s="698">
        <f>'RM_5.1.2.sz.mell'!C26</f>
        <v>0</v>
      </c>
      <c r="D26" s="1382">
        <f>'RM_5.1.2.sz.mell'!D26</f>
        <v>0</v>
      </c>
      <c r="E26" s="1382">
        <f>'RM_5.1.2.sz.mell'!E26</f>
        <v>0</v>
      </c>
      <c r="F26" s="1382">
        <f>'RM_5.1.2.sz.mell'!F26</f>
        <v>0</v>
      </c>
      <c r="G26" s="1382">
        <f>'RM_5.1.2.sz.mell'!G26</f>
        <v>0</v>
      </c>
      <c r="H26" s="1382">
        <f>'RM_5.1.2.sz.mell'!H26</f>
        <v>0</v>
      </c>
      <c r="I26" s="698">
        <f>'RM_5.1.2.sz.mell'!I26</f>
        <v>0</v>
      </c>
      <c r="J26" s="698">
        <f>'RM_5.1.2.sz.mell'!J26</f>
        <v>0</v>
      </c>
      <c r="K26" s="766">
        <f>'RM_5.1.2.sz.mell'!K26</f>
        <v>0</v>
      </c>
    </row>
    <row r="27" spans="1:11" s="1306" customFormat="1" ht="12" customHeight="1" x14ac:dyDescent="0.2">
      <c r="A27" s="1305" t="s">
        <v>170</v>
      </c>
      <c r="B27" s="1197" t="s">
        <v>264</v>
      </c>
      <c r="C27" s="698">
        <f>'RM_5.1.2.sz.mell'!C27</f>
        <v>0</v>
      </c>
      <c r="D27" s="1382">
        <f>'RM_5.1.2.sz.mell'!D27</f>
        <v>0</v>
      </c>
      <c r="E27" s="1382">
        <f>'RM_5.1.2.sz.mell'!E27</f>
        <v>0</v>
      </c>
      <c r="F27" s="1382">
        <f>'RM_5.1.2.sz.mell'!F27</f>
        <v>0</v>
      </c>
      <c r="G27" s="1382">
        <f>'RM_5.1.2.sz.mell'!G27</f>
        <v>0</v>
      </c>
      <c r="H27" s="1382">
        <f>'RM_5.1.2.sz.mell'!H27</f>
        <v>0</v>
      </c>
      <c r="I27" s="698">
        <f>'RM_5.1.2.sz.mell'!I27</f>
        <v>0</v>
      </c>
      <c r="J27" s="698">
        <f>'RM_5.1.2.sz.mell'!J27</f>
        <v>0</v>
      </c>
      <c r="K27" s="766">
        <f>'RM_5.1.2.sz.mell'!K27</f>
        <v>0</v>
      </c>
    </row>
    <row r="28" spans="1:11" s="1306" customFormat="1" ht="12" customHeight="1" thickBot="1" x14ac:dyDescent="0.25">
      <c r="A28" s="1307" t="s">
        <v>171</v>
      </c>
      <c r="B28" s="1202" t="s">
        <v>265</v>
      </c>
      <c r="C28" s="700">
        <f>'RM_5.1.2.sz.mell'!C28</f>
        <v>0</v>
      </c>
      <c r="D28" s="1383">
        <f>'RM_5.1.2.sz.mell'!D28</f>
        <v>0</v>
      </c>
      <c r="E28" s="1383">
        <f>'RM_5.1.2.sz.mell'!E28</f>
        <v>0</v>
      </c>
      <c r="F28" s="1383">
        <f>'RM_5.1.2.sz.mell'!F28</f>
        <v>0</v>
      </c>
      <c r="G28" s="1383">
        <f>'RM_5.1.2.sz.mell'!G28</f>
        <v>0</v>
      </c>
      <c r="H28" s="1383">
        <f>'RM_5.1.2.sz.mell'!H28</f>
        <v>0</v>
      </c>
      <c r="I28" s="700">
        <f>'RM_5.1.2.sz.mell'!I28</f>
        <v>0</v>
      </c>
      <c r="J28" s="700">
        <f>'RM_5.1.2.sz.mell'!J28</f>
        <v>0</v>
      </c>
      <c r="K28" s="767">
        <f>'RM_5.1.2.sz.mell'!K28</f>
        <v>0</v>
      </c>
    </row>
    <row r="29" spans="1:11" s="1306" customFormat="1" ht="12" customHeight="1" thickBot="1" x14ac:dyDescent="0.3">
      <c r="A29" s="1220" t="s">
        <v>172</v>
      </c>
      <c r="B29" s="1193" t="s">
        <v>559</v>
      </c>
      <c r="C29" s="402">
        <f>'RM_5.1.2.sz.mell'!C29</f>
        <v>0</v>
      </c>
      <c r="D29" s="402">
        <f>'RM_5.1.2.sz.mell'!D29</f>
        <v>0</v>
      </c>
      <c r="E29" s="402">
        <f>'RM_5.1.2.sz.mell'!E29</f>
        <v>0</v>
      </c>
      <c r="F29" s="402">
        <f>'RM_5.1.2.sz.mell'!F29</f>
        <v>0</v>
      </c>
      <c r="G29" s="402">
        <f>'RM_5.1.2.sz.mell'!G29</f>
        <v>0</v>
      </c>
      <c r="H29" s="402">
        <f>'RM_5.1.2.sz.mell'!H29</f>
        <v>0</v>
      </c>
      <c r="I29" s="402">
        <f>'RM_5.1.2.sz.mell'!I29</f>
        <v>0</v>
      </c>
      <c r="J29" s="402">
        <f>'RM_5.1.2.sz.mell'!J29</f>
        <v>0</v>
      </c>
      <c r="K29" s="302">
        <f>'RM_5.1.2.sz.mell'!K29</f>
        <v>0</v>
      </c>
    </row>
    <row r="30" spans="1:11" s="1306" customFormat="1" ht="12" customHeight="1" x14ac:dyDescent="0.2">
      <c r="A30" s="1304" t="s">
        <v>267</v>
      </c>
      <c r="B30" s="1195" t="s">
        <v>554</v>
      </c>
      <c r="C30" s="680">
        <f>'RM_5.1.2.sz.mell'!C30</f>
        <v>0</v>
      </c>
      <c r="D30" s="680">
        <f>'RM_5.1.2.sz.mell'!D30</f>
        <v>0</v>
      </c>
      <c r="E30" s="680">
        <f>'RM_5.1.2.sz.mell'!E30</f>
        <v>0</v>
      </c>
      <c r="F30" s="680">
        <f>'RM_5.1.2.sz.mell'!F30</f>
        <v>0</v>
      </c>
      <c r="G30" s="680">
        <f>'RM_5.1.2.sz.mell'!G30</f>
        <v>0</v>
      </c>
      <c r="H30" s="680">
        <f>'RM_5.1.2.sz.mell'!H30</f>
        <v>0</v>
      </c>
      <c r="I30" s="680">
        <f>'RM_5.1.2.sz.mell'!I30</f>
        <v>0</v>
      </c>
      <c r="J30" s="680">
        <f>'RM_5.1.2.sz.mell'!J30</f>
        <v>0</v>
      </c>
      <c r="K30" s="408">
        <f>'RM_5.1.2.sz.mell'!K30</f>
        <v>0</v>
      </c>
    </row>
    <row r="31" spans="1:11" s="1306" customFormat="1" ht="12" customHeight="1" x14ac:dyDescent="0.2">
      <c r="A31" s="1305" t="s">
        <v>268</v>
      </c>
      <c r="B31" s="1197" t="s">
        <v>555</v>
      </c>
      <c r="C31" s="698">
        <f>'RM_5.1.2.sz.mell'!C31</f>
        <v>0</v>
      </c>
      <c r="D31" s="698">
        <f>'RM_5.1.2.sz.mell'!D31</f>
        <v>0</v>
      </c>
      <c r="E31" s="698">
        <f>'RM_5.1.2.sz.mell'!E31</f>
        <v>0</v>
      </c>
      <c r="F31" s="698">
        <f>'RM_5.1.2.sz.mell'!F31</f>
        <v>0</v>
      </c>
      <c r="G31" s="698">
        <f>'RM_5.1.2.sz.mell'!G31</f>
        <v>0</v>
      </c>
      <c r="H31" s="698">
        <f>'RM_5.1.2.sz.mell'!H31</f>
        <v>0</v>
      </c>
      <c r="I31" s="698">
        <f>'RM_5.1.2.sz.mell'!I31</f>
        <v>0</v>
      </c>
      <c r="J31" s="698">
        <f>'RM_5.1.2.sz.mell'!J31</f>
        <v>0</v>
      </c>
      <c r="K31" s="766">
        <f>'RM_5.1.2.sz.mell'!K31</f>
        <v>0</v>
      </c>
    </row>
    <row r="32" spans="1:11" s="1306" customFormat="1" ht="12" customHeight="1" x14ac:dyDescent="0.2">
      <c r="A32" s="1305" t="s">
        <v>269</v>
      </c>
      <c r="B32" s="1197" t="s">
        <v>556</v>
      </c>
      <c r="C32" s="698">
        <f>'RM_5.1.2.sz.mell'!C32</f>
        <v>0</v>
      </c>
      <c r="D32" s="698">
        <f>'RM_5.1.2.sz.mell'!D32</f>
        <v>0</v>
      </c>
      <c r="E32" s="698">
        <f>'RM_5.1.2.sz.mell'!E32</f>
        <v>0</v>
      </c>
      <c r="F32" s="698">
        <f>'RM_5.1.2.sz.mell'!F32</f>
        <v>0</v>
      </c>
      <c r="G32" s="698">
        <f>'RM_5.1.2.sz.mell'!G32</f>
        <v>0</v>
      </c>
      <c r="H32" s="698">
        <f>'RM_5.1.2.sz.mell'!H32</f>
        <v>0</v>
      </c>
      <c r="I32" s="698">
        <f>'RM_5.1.2.sz.mell'!I32</f>
        <v>0</v>
      </c>
      <c r="J32" s="698">
        <f>'RM_5.1.2.sz.mell'!J32</f>
        <v>0</v>
      </c>
      <c r="K32" s="766">
        <f>'RM_5.1.2.sz.mell'!K32</f>
        <v>0</v>
      </c>
    </row>
    <row r="33" spans="1:11" s="1306" customFormat="1" ht="12" customHeight="1" x14ac:dyDescent="0.2">
      <c r="A33" s="1305" t="s">
        <v>270</v>
      </c>
      <c r="B33" s="1197" t="s">
        <v>557</v>
      </c>
      <c r="C33" s="698">
        <f>'RM_5.1.2.sz.mell'!C33</f>
        <v>0</v>
      </c>
      <c r="D33" s="698">
        <f>'RM_5.1.2.sz.mell'!D33</f>
        <v>0</v>
      </c>
      <c r="E33" s="698">
        <f>'RM_5.1.2.sz.mell'!E33</f>
        <v>0</v>
      </c>
      <c r="F33" s="698">
        <f>'RM_5.1.2.sz.mell'!F33</f>
        <v>0</v>
      </c>
      <c r="G33" s="698">
        <f>'RM_5.1.2.sz.mell'!G33</f>
        <v>0</v>
      </c>
      <c r="H33" s="698">
        <f>'RM_5.1.2.sz.mell'!H33</f>
        <v>0</v>
      </c>
      <c r="I33" s="698">
        <f>'RM_5.1.2.sz.mell'!I33</f>
        <v>0</v>
      </c>
      <c r="J33" s="698">
        <f>'RM_5.1.2.sz.mell'!J33</f>
        <v>0</v>
      </c>
      <c r="K33" s="766">
        <f>'RM_5.1.2.sz.mell'!K33</f>
        <v>0</v>
      </c>
    </row>
    <row r="34" spans="1:11" s="1306" customFormat="1" ht="12" customHeight="1" x14ac:dyDescent="0.2">
      <c r="A34" s="1305" t="s">
        <v>551</v>
      </c>
      <c r="B34" s="1197" t="s">
        <v>271</v>
      </c>
      <c r="C34" s="698">
        <f>'RM_5.1.2.sz.mell'!C34</f>
        <v>0</v>
      </c>
      <c r="D34" s="698">
        <f>'RM_5.1.2.sz.mell'!D34</f>
        <v>0</v>
      </c>
      <c r="E34" s="698">
        <f>'RM_5.1.2.sz.mell'!E34</f>
        <v>0</v>
      </c>
      <c r="F34" s="698">
        <f>'RM_5.1.2.sz.mell'!F34</f>
        <v>0</v>
      </c>
      <c r="G34" s="698">
        <f>'RM_5.1.2.sz.mell'!G34</f>
        <v>0</v>
      </c>
      <c r="H34" s="698">
        <f>'RM_5.1.2.sz.mell'!H34</f>
        <v>0</v>
      </c>
      <c r="I34" s="698">
        <f>'RM_5.1.2.sz.mell'!I34</f>
        <v>0</v>
      </c>
      <c r="J34" s="698">
        <f>'RM_5.1.2.sz.mell'!J34</f>
        <v>0</v>
      </c>
      <c r="K34" s="766">
        <f>'RM_5.1.2.sz.mell'!K34</f>
        <v>0</v>
      </c>
    </row>
    <row r="35" spans="1:11" s="1306" customFormat="1" ht="12" customHeight="1" x14ac:dyDescent="0.2">
      <c r="A35" s="1305" t="s">
        <v>552</v>
      </c>
      <c r="B35" s="1197" t="s">
        <v>272</v>
      </c>
      <c r="C35" s="698">
        <f>'RM_5.1.2.sz.mell'!C35</f>
        <v>0</v>
      </c>
      <c r="D35" s="698">
        <f>'RM_5.1.2.sz.mell'!D35</f>
        <v>0</v>
      </c>
      <c r="E35" s="698">
        <f>'RM_5.1.2.sz.mell'!E35</f>
        <v>0</v>
      </c>
      <c r="F35" s="698">
        <f>'RM_5.1.2.sz.mell'!F35</f>
        <v>0</v>
      </c>
      <c r="G35" s="698">
        <f>'RM_5.1.2.sz.mell'!G35</f>
        <v>0</v>
      </c>
      <c r="H35" s="698">
        <f>'RM_5.1.2.sz.mell'!H35</f>
        <v>0</v>
      </c>
      <c r="I35" s="698">
        <f>'RM_5.1.2.sz.mell'!I35</f>
        <v>0</v>
      </c>
      <c r="J35" s="698">
        <f>'RM_5.1.2.sz.mell'!J35</f>
        <v>0</v>
      </c>
      <c r="K35" s="766">
        <f>'RM_5.1.2.sz.mell'!K35</f>
        <v>0</v>
      </c>
    </row>
    <row r="36" spans="1:11" s="1306" customFormat="1" ht="12" customHeight="1" thickBot="1" x14ac:dyDescent="0.25">
      <c r="A36" s="1307" t="s">
        <v>553</v>
      </c>
      <c r="B36" s="1202" t="s">
        <v>273</v>
      </c>
      <c r="C36" s="700">
        <f>'RM_5.1.2.sz.mell'!C36</f>
        <v>0</v>
      </c>
      <c r="D36" s="700">
        <f>'RM_5.1.2.sz.mell'!D36</f>
        <v>0</v>
      </c>
      <c r="E36" s="700">
        <f>'RM_5.1.2.sz.mell'!E36</f>
        <v>0</v>
      </c>
      <c r="F36" s="700">
        <f>'RM_5.1.2.sz.mell'!F36</f>
        <v>0</v>
      </c>
      <c r="G36" s="700">
        <f>'RM_5.1.2.sz.mell'!G36</f>
        <v>0</v>
      </c>
      <c r="H36" s="700">
        <f>'RM_5.1.2.sz.mell'!H36</f>
        <v>0</v>
      </c>
      <c r="I36" s="700">
        <f>'RM_5.1.2.sz.mell'!I36</f>
        <v>0</v>
      </c>
      <c r="J36" s="700">
        <f>'RM_5.1.2.sz.mell'!J36</f>
        <v>0</v>
      </c>
      <c r="K36" s="767">
        <f>'RM_5.1.2.sz.mell'!K36</f>
        <v>0</v>
      </c>
    </row>
    <row r="37" spans="1:11" s="1306" customFormat="1" ht="12" customHeight="1" thickBot="1" x14ac:dyDescent="0.3">
      <c r="A37" s="1220" t="s">
        <v>22</v>
      </c>
      <c r="B37" s="1193" t="s">
        <v>433</v>
      </c>
      <c r="C37" s="395">
        <f>'RM_5.1.2.sz.mell'!C37</f>
        <v>0</v>
      </c>
      <c r="D37" s="706">
        <f>'RM_5.1.2.sz.mell'!D37</f>
        <v>0</v>
      </c>
      <c r="E37" s="706">
        <f>'RM_5.1.2.sz.mell'!E37</f>
        <v>0</v>
      </c>
      <c r="F37" s="706">
        <f>'RM_5.1.2.sz.mell'!F37</f>
        <v>0</v>
      </c>
      <c r="G37" s="706">
        <f>'RM_5.1.2.sz.mell'!G37</f>
        <v>0</v>
      </c>
      <c r="H37" s="706">
        <f>'RM_5.1.2.sz.mell'!H37</f>
        <v>0</v>
      </c>
      <c r="I37" s="395">
        <f>'RM_5.1.2.sz.mell'!I37</f>
        <v>0</v>
      </c>
      <c r="J37" s="395">
        <f>'RM_5.1.2.sz.mell'!J37</f>
        <v>0</v>
      </c>
      <c r="K37" s="296">
        <f>'RM_5.1.2.sz.mell'!K37</f>
        <v>0</v>
      </c>
    </row>
    <row r="38" spans="1:11" s="1306" customFormat="1" ht="12" customHeight="1" x14ac:dyDescent="0.2">
      <c r="A38" s="1304" t="s">
        <v>90</v>
      </c>
      <c r="B38" s="1195" t="s">
        <v>276</v>
      </c>
      <c r="C38" s="680">
        <f>'RM_5.1.2.sz.mell'!C38</f>
        <v>0</v>
      </c>
      <c r="D38" s="1381">
        <f>'RM_5.1.2.sz.mell'!D38</f>
        <v>0</v>
      </c>
      <c r="E38" s="1381">
        <f>'RM_5.1.2.sz.mell'!E38</f>
        <v>0</v>
      </c>
      <c r="F38" s="1381">
        <f>'RM_5.1.2.sz.mell'!F38</f>
        <v>0</v>
      </c>
      <c r="G38" s="1381">
        <f>'RM_5.1.2.sz.mell'!G38</f>
        <v>0</v>
      </c>
      <c r="H38" s="1381">
        <f>'RM_5.1.2.sz.mell'!H38</f>
        <v>0</v>
      </c>
      <c r="I38" s="680">
        <f>'RM_5.1.2.sz.mell'!I38</f>
        <v>0</v>
      </c>
      <c r="J38" s="680">
        <f>'RM_5.1.2.sz.mell'!J38</f>
        <v>0</v>
      </c>
      <c r="K38" s="408">
        <f>'RM_5.1.2.sz.mell'!K38</f>
        <v>0</v>
      </c>
    </row>
    <row r="39" spans="1:11" s="1306" customFormat="1" ht="12" customHeight="1" x14ac:dyDescent="0.2">
      <c r="A39" s="1305" t="s">
        <v>91</v>
      </c>
      <c r="B39" s="1197" t="s">
        <v>277</v>
      </c>
      <c r="C39" s="698">
        <f>'RM_5.1.2.sz.mell'!C39</f>
        <v>0</v>
      </c>
      <c r="D39" s="1382">
        <f>'RM_5.1.2.sz.mell'!D39</f>
        <v>0</v>
      </c>
      <c r="E39" s="1382">
        <f>'RM_5.1.2.sz.mell'!E39</f>
        <v>0</v>
      </c>
      <c r="F39" s="1382">
        <f>'RM_5.1.2.sz.mell'!F39</f>
        <v>0</v>
      </c>
      <c r="G39" s="1382">
        <f>'RM_5.1.2.sz.mell'!G39</f>
        <v>0</v>
      </c>
      <c r="H39" s="1382">
        <f>'RM_5.1.2.sz.mell'!H39</f>
        <v>0</v>
      </c>
      <c r="I39" s="698">
        <f>'RM_5.1.2.sz.mell'!I39</f>
        <v>0</v>
      </c>
      <c r="J39" s="698">
        <f>'RM_5.1.2.sz.mell'!J39</f>
        <v>0</v>
      </c>
      <c r="K39" s="766">
        <f>'RM_5.1.2.sz.mell'!K39</f>
        <v>0</v>
      </c>
    </row>
    <row r="40" spans="1:11" s="1306" customFormat="1" ht="12" customHeight="1" x14ac:dyDescent="0.2">
      <c r="A40" s="1305" t="s">
        <v>92</v>
      </c>
      <c r="B40" s="1197" t="s">
        <v>278</v>
      </c>
      <c r="C40" s="698">
        <f>'RM_5.1.2.sz.mell'!C40</f>
        <v>0</v>
      </c>
      <c r="D40" s="1382">
        <f>'RM_5.1.2.sz.mell'!D40</f>
        <v>0</v>
      </c>
      <c r="E40" s="1382">
        <f>'RM_5.1.2.sz.mell'!E40</f>
        <v>0</v>
      </c>
      <c r="F40" s="1382">
        <f>'RM_5.1.2.sz.mell'!F40</f>
        <v>0</v>
      </c>
      <c r="G40" s="1382">
        <f>'RM_5.1.2.sz.mell'!G40</f>
        <v>0</v>
      </c>
      <c r="H40" s="1382">
        <f>'RM_5.1.2.sz.mell'!H40</f>
        <v>0</v>
      </c>
      <c r="I40" s="698">
        <f>'RM_5.1.2.sz.mell'!I40</f>
        <v>0</v>
      </c>
      <c r="J40" s="698">
        <f>'RM_5.1.2.sz.mell'!J40</f>
        <v>0</v>
      </c>
      <c r="K40" s="766">
        <f>'RM_5.1.2.sz.mell'!K40</f>
        <v>0</v>
      </c>
    </row>
    <row r="41" spans="1:11" s="1306" customFormat="1" ht="12" customHeight="1" x14ac:dyDescent="0.2">
      <c r="A41" s="1305" t="s">
        <v>174</v>
      </c>
      <c r="B41" s="1197" t="s">
        <v>279</v>
      </c>
      <c r="C41" s="698">
        <f>'RM_5.1.2.sz.mell'!C41</f>
        <v>0</v>
      </c>
      <c r="D41" s="1382">
        <f>'RM_5.1.2.sz.mell'!D41</f>
        <v>0</v>
      </c>
      <c r="E41" s="1382">
        <f>'RM_5.1.2.sz.mell'!E41</f>
        <v>0</v>
      </c>
      <c r="F41" s="1382">
        <f>'RM_5.1.2.sz.mell'!F41</f>
        <v>0</v>
      </c>
      <c r="G41" s="1382">
        <f>'RM_5.1.2.sz.mell'!G41</f>
        <v>0</v>
      </c>
      <c r="H41" s="1382">
        <f>'RM_5.1.2.sz.mell'!H41</f>
        <v>0</v>
      </c>
      <c r="I41" s="698">
        <f>'RM_5.1.2.sz.mell'!I41</f>
        <v>0</v>
      </c>
      <c r="J41" s="698">
        <f>'RM_5.1.2.sz.mell'!J41</f>
        <v>0</v>
      </c>
      <c r="K41" s="766">
        <f>'RM_5.1.2.sz.mell'!K41</f>
        <v>0</v>
      </c>
    </row>
    <row r="42" spans="1:11" s="1306" customFormat="1" ht="12" customHeight="1" x14ac:dyDescent="0.2">
      <c r="A42" s="1305" t="s">
        <v>175</v>
      </c>
      <c r="B42" s="1197" t="s">
        <v>280</v>
      </c>
      <c r="C42" s="698">
        <f>'RM_5.1.2.sz.mell'!C42</f>
        <v>0</v>
      </c>
      <c r="D42" s="1382">
        <f>'RM_5.1.2.sz.mell'!D42</f>
        <v>0</v>
      </c>
      <c r="E42" s="1382">
        <f>'RM_5.1.2.sz.mell'!E42</f>
        <v>0</v>
      </c>
      <c r="F42" s="1382">
        <f>'RM_5.1.2.sz.mell'!F42</f>
        <v>0</v>
      </c>
      <c r="G42" s="1382">
        <f>'RM_5.1.2.sz.mell'!G42</f>
        <v>0</v>
      </c>
      <c r="H42" s="1382">
        <f>'RM_5.1.2.sz.mell'!H42</f>
        <v>0</v>
      </c>
      <c r="I42" s="698">
        <f>'RM_5.1.2.sz.mell'!I42</f>
        <v>0</v>
      </c>
      <c r="J42" s="698">
        <f>'RM_5.1.2.sz.mell'!J42</f>
        <v>0</v>
      </c>
      <c r="K42" s="766">
        <f>'RM_5.1.2.sz.mell'!K42</f>
        <v>0</v>
      </c>
    </row>
    <row r="43" spans="1:11" s="1306" customFormat="1" ht="12" customHeight="1" x14ac:dyDescent="0.2">
      <c r="A43" s="1305" t="s">
        <v>176</v>
      </c>
      <c r="B43" s="1197" t="s">
        <v>281</v>
      </c>
      <c r="C43" s="698">
        <f>'RM_5.1.2.sz.mell'!C43</f>
        <v>0</v>
      </c>
      <c r="D43" s="1382">
        <f>'RM_5.1.2.sz.mell'!D43</f>
        <v>0</v>
      </c>
      <c r="E43" s="1382">
        <f>'RM_5.1.2.sz.mell'!E43</f>
        <v>0</v>
      </c>
      <c r="F43" s="1382">
        <f>'RM_5.1.2.sz.mell'!F43</f>
        <v>0</v>
      </c>
      <c r="G43" s="1382">
        <f>'RM_5.1.2.sz.mell'!G43</f>
        <v>0</v>
      </c>
      <c r="H43" s="1382">
        <f>'RM_5.1.2.sz.mell'!H43</f>
        <v>0</v>
      </c>
      <c r="I43" s="698">
        <f>'RM_5.1.2.sz.mell'!I43</f>
        <v>0</v>
      </c>
      <c r="J43" s="698">
        <f>'RM_5.1.2.sz.mell'!J43</f>
        <v>0</v>
      </c>
      <c r="K43" s="766">
        <f>'RM_5.1.2.sz.mell'!K43</f>
        <v>0</v>
      </c>
    </row>
    <row r="44" spans="1:11" s="1306" customFormat="1" ht="12" customHeight="1" x14ac:dyDescent="0.2">
      <c r="A44" s="1305" t="s">
        <v>177</v>
      </c>
      <c r="B44" s="1197" t="s">
        <v>282</v>
      </c>
      <c r="C44" s="698">
        <f>'RM_5.1.2.sz.mell'!C44</f>
        <v>0</v>
      </c>
      <c r="D44" s="1382">
        <f>'RM_5.1.2.sz.mell'!D44</f>
        <v>0</v>
      </c>
      <c r="E44" s="1382">
        <f>'RM_5.1.2.sz.mell'!E44</f>
        <v>0</v>
      </c>
      <c r="F44" s="1382">
        <f>'RM_5.1.2.sz.mell'!F44</f>
        <v>0</v>
      </c>
      <c r="G44" s="1382">
        <f>'RM_5.1.2.sz.mell'!G44</f>
        <v>0</v>
      </c>
      <c r="H44" s="1382">
        <f>'RM_5.1.2.sz.mell'!H44</f>
        <v>0</v>
      </c>
      <c r="I44" s="698">
        <f>'RM_5.1.2.sz.mell'!I44</f>
        <v>0</v>
      </c>
      <c r="J44" s="698">
        <f>'RM_5.1.2.sz.mell'!J44</f>
        <v>0</v>
      </c>
      <c r="K44" s="766">
        <f>'RM_5.1.2.sz.mell'!K44</f>
        <v>0</v>
      </c>
    </row>
    <row r="45" spans="1:11" s="1306" customFormat="1" ht="12" customHeight="1" x14ac:dyDescent="0.2">
      <c r="A45" s="1305" t="s">
        <v>178</v>
      </c>
      <c r="B45" s="1197" t="s">
        <v>283</v>
      </c>
      <c r="C45" s="698">
        <f>'RM_5.1.2.sz.mell'!C45</f>
        <v>0</v>
      </c>
      <c r="D45" s="1382">
        <f>'RM_5.1.2.sz.mell'!D45</f>
        <v>0</v>
      </c>
      <c r="E45" s="1382">
        <f>'RM_5.1.2.sz.mell'!E45</f>
        <v>0</v>
      </c>
      <c r="F45" s="1382">
        <f>'RM_5.1.2.sz.mell'!F45</f>
        <v>0</v>
      </c>
      <c r="G45" s="1382">
        <f>'RM_5.1.2.sz.mell'!G45</f>
        <v>0</v>
      </c>
      <c r="H45" s="1382">
        <f>'RM_5.1.2.sz.mell'!H45</f>
        <v>0</v>
      </c>
      <c r="I45" s="698">
        <f>'RM_5.1.2.sz.mell'!I45</f>
        <v>0</v>
      </c>
      <c r="J45" s="698">
        <f>'RM_5.1.2.sz.mell'!J45</f>
        <v>0</v>
      </c>
      <c r="K45" s="766">
        <f>'RM_5.1.2.sz.mell'!K45</f>
        <v>0</v>
      </c>
    </row>
    <row r="46" spans="1:11" s="1306" customFormat="1" ht="12" customHeight="1" x14ac:dyDescent="0.2">
      <c r="A46" s="1305" t="s">
        <v>274</v>
      </c>
      <c r="B46" s="1197" t="s">
        <v>284</v>
      </c>
      <c r="C46" s="691">
        <f>'RM_5.1.2.sz.mell'!C46</f>
        <v>0</v>
      </c>
      <c r="D46" s="1390">
        <f>'RM_5.1.2.sz.mell'!D46</f>
        <v>0</v>
      </c>
      <c r="E46" s="1390">
        <f>'RM_5.1.2.sz.mell'!E46</f>
        <v>0</v>
      </c>
      <c r="F46" s="1390">
        <f>'RM_5.1.2.sz.mell'!F46</f>
        <v>0</v>
      </c>
      <c r="G46" s="1390">
        <f>'RM_5.1.2.sz.mell'!G46</f>
        <v>0</v>
      </c>
      <c r="H46" s="1390">
        <f>'RM_5.1.2.sz.mell'!H46</f>
        <v>0</v>
      </c>
      <c r="I46" s="691">
        <f>'RM_5.1.2.sz.mell'!I46</f>
        <v>0</v>
      </c>
      <c r="J46" s="691">
        <f>'RM_5.1.2.sz.mell'!J46</f>
        <v>0</v>
      </c>
      <c r="K46" s="769">
        <f>'RM_5.1.2.sz.mell'!K46</f>
        <v>0</v>
      </c>
    </row>
    <row r="47" spans="1:11" s="1306" customFormat="1" ht="12" customHeight="1" x14ac:dyDescent="0.2">
      <c r="A47" s="1307" t="s">
        <v>275</v>
      </c>
      <c r="B47" s="1202" t="s">
        <v>435</v>
      </c>
      <c r="C47" s="771">
        <f>'RM_5.1.2.sz.mell'!C47</f>
        <v>0</v>
      </c>
      <c r="D47" s="1391">
        <f>'RM_5.1.2.sz.mell'!D47</f>
        <v>0</v>
      </c>
      <c r="E47" s="1391">
        <f>'RM_5.1.2.sz.mell'!E47</f>
        <v>0</v>
      </c>
      <c r="F47" s="1391">
        <f>'RM_5.1.2.sz.mell'!F47</f>
        <v>0</v>
      </c>
      <c r="G47" s="1391">
        <f>'RM_5.1.2.sz.mell'!G47</f>
        <v>0</v>
      </c>
      <c r="H47" s="1391">
        <f>'RM_5.1.2.sz.mell'!H47</f>
        <v>0</v>
      </c>
      <c r="I47" s="771">
        <f>'RM_5.1.2.sz.mell'!I47</f>
        <v>0</v>
      </c>
      <c r="J47" s="771">
        <f>'RM_5.1.2.sz.mell'!J47</f>
        <v>0</v>
      </c>
      <c r="K47" s="772">
        <f>'RM_5.1.2.sz.mell'!K47</f>
        <v>0</v>
      </c>
    </row>
    <row r="48" spans="1:11" s="1306" customFormat="1" ht="12" customHeight="1" thickBot="1" x14ac:dyDescent="0.25">
      <c r="A48" s="1307" t="s">
        <v>434</v>
      </c>
      <c r="B48" s="1202" t="s">
        <v>285</v>
      </c>
      <c r="C48" s="771">
        <f>'RM_5.1.2.sz.mell'!C48</f>
        <v>0</v>
      </c>
      <c r="D48" s="1391">
        <f>'RM_5.1.2.sz.mell'!D48</f>
        <v>0</v>
      </c>
      <c r="E48" s="1391">
        <f>'RM_5.1.2.sz.mell'!E48</f>
        <v>0</v>
      </c>
      <c r="F48" s="1391">
        <f>'RM_5.1.2.sz.mell'!F48</f>
        <v>0</v>
      </c>
      <c r="G48" s="1391">
        <f>'RM_5.1.2.sz.mell'!G48</f>
        <v>0</v>
      </c>
      <c r="H48" s="1391">
        <f>'RM_5.1.2.sz.mell'!H48</f>
        <v>0</v>
      </c>
      <c r="I48" s="771">
        <f>'RM_5.1.2.sz.mell'!I48</f>
        <v>0</v>
      </c>
      <c r="J48" s="771">
        <f>'RM_5.1.2.sz.mell'!J48</f>
        <v>0</v>
      </c>
      <c r="K48" s="772">
        <f>'RM_5.1.2.sz.mell'!K48</f>
        <v>0</v>
      </c>
    </row>
    <row r="49" spans="1:11" s="1306" customFormat="1" ht="12" customHeight="1" thickBot="1" x14ac:dyDescent="0.3">
      <c r="A49" s="1220" t="s">
        <v>23</v>
      </c>
      <c r="B49" s="1193" t="s">
        <v>286</v>
      </c>
      <c r="C49" s="395">
        <f>'RM_5.1.2.sz.mell'!C49</f>
        <v>0</v>
      </c>
      <c r="D49" s="706">
        <f>'RM_5.1.2.sz.mell'!D49</f>
        <v>0</v>
      </c>
      <c r="E49" s="706">
        <f>'RM_5.1.2.sz.mell'!E49</f>
        <v>0</v>
      </c>
      <c r="F49" s="706">
        <f>'RM_5.1.2.sz.mell'!F49</f>
        <v>0</v>
      </c>
      <c r="G49" s="706">
        <f>'RM_5.1.2.sz.mell'!G49</f>
        <v>0</v>
      </c>
      <c r="H49" s="706">
        <f>'RM_5.1.2.sz.mell'!H49</f>
        <v>0</v>
      </c>
      <c r="I49" s="395">
        <f>'RM_5.1.2.sz.mell'!I49</f>
        <v>0</v>
      </c>
      <c r="J49" s="395">
        <f>'RM_5.1.2.sz.mell'!J49</f>
        <v>0</v>
      </c>
      <c r="K49" s="296">
        <f>'RM_5.1.2.sz.mell'!K49</f>
        <v>0</v>
      </c>
    </row>
    <row r="50" spans="1:11" s="1306" customFormat="1" ht="12" customHeight="1" x14ac:dyDescent="0.2">
      <c r="A50" s="1304" t="s">
        <v>93</v>
      </c>
      <c r="B50" s="1195" t="s">
        <v>290</v>
      </c>
      <c r="C50" s="684">
        <f>'RM_5.1.2.sz.mell'!C50</f>
        <v>0</v>
      </c>
      <c r="D50" s="1392">
        <f>'RM_5.1.2.sz.mell'!D50</f>
        <v>0</v>
      </c>
      <c r="E50" s="1392">
        <f>'RM_5.1.2.sz.mell'!E50</f>
        <v>0</v>
      </c>
      <c r="F50" s="1392">
        <f>'RM_5.1.2.sz.mell'!F50</f>
        <v>0</v>
      </c>
      <c r="G50" s="1392">
        <f>'RM_5.1.2.sz.mell'!G50</f>
        <v>0</v>
      </c>
      <c r="H50" s="1392">
        <f>'RM_5.1.2.sz.mell'!H50</f>
        <v>0</v>
      </c>
      <c r="I50" s="684">
        <f>'RM_5.1.2.sz.mell'!I50</f>
        <v>0</v>
      </c>
      <c r="J50" s="684">
        <f>'RM_5.1.2.sz.mell'!J50</f>
        <v>0</v>
      </c>
      <c r="K50" s="774">
        <f>'RM_5.1.2.sz.mell'!K50</f>
        <v>0</v>
      </c>
    </row>
    <row r="51" spans="1:11" s="1306" customFormat="1" ht="12" customHeight="1" x14ac:dyDescent="0.2">
      <c r="A51" s="1305" t="s">
        <v>94</v>
      </c>
      <c r="B51" s="1197" t="s">
        <v>291</v>
      </c>
      <c r="C51" s="691">
        <f>'RM_5.1.2.sz.mell'!C51</f>
        <v>0</v>
      </c>
      <c r="D51" s="1390">
        <f>'RM_5.1.2.sz.mell'!D51</f>
        <v>0</v>
      </c>
      <c r="E51" s="1390">
        <f>'RM_5.1.2.sz.mell'!E51</f>
        <v>0</v>
      </c>
      <c r="F51" s="1390">
        <f>'RM_5.1.2.sz.mell'!F51</f>
        <v>0</v>
      </c>
      <c r="G51" s="1390">
        <f>'RM_5.1.2.sz.mell'!G51</f>
        <v>0</v>
      </c>
      <c r="H51" s="1390">
        <f>'RM_5.1.2.sz.mell'!H51</f>
        <v>0</v>
      </c>
      <c r="I51" s="691">
        <f>'RM_5.1.2.sz.mell'!I51</f>
        <v>0</v>
      </c>
      <c r="J51" s="691">
        <f>'RM_5.1.2.sz.mell'!J51</f>
        <v>0</v>
      </c>
      <c r="K51" s="769">
        <f>'RM_5.1.2.sz.mell'!K51</f>
        <v>0</v>
      </c>
    </row>
    <row r="52" spans="1:11" s="1306" customFormat="1" ht="12" customHeight="1" x14ac:dyDescent="0.2">
      <c r="A52" s="1305" t="s">
        <v>287</v>
      </c>
      <c r="B52" s="1197" t="s">
        <v>292</v>
      </c>
      <c r="C52" s="691">
        <f>'RM_5.1.2.sz.mell'!C52</f>
        <v>0</v>
      </c>
      <c r="D52" s="1390">
        <f>'RM_5.1.2.sz.mell'!D52</f>
        <v>0</v>
      </c>
      <c r="E52" s="1390">
        <f>'RM_5.1.2.sz.mell'!E52</f>
        <v>0</v>
      </c>
      <c r="F52" s="1390">
        <f>'RM_5.1.2.sz.mell'!F52</f>
        <v>0</v>
      </c>
      <c r="G52" s="1390">
        <f>'RM_5.1.2.sz.mell'!G52</f>
        <v>0</v>
      </c>
      <c r="H52" s="1390">
        <f>'RM_5.1.2.sz.mell'!H52</f>
        <v>0</v>
      </c>
      <c r="I52" s="691">
        <f>'RM_5.1.2.sz.mell'!I52</f>
        <v>0</v>
      </c>
      <c r="J52" s="691">
        <f>'RM_5.1.2.sz.mell'!J52</f>
        <v>0</v>
      </c>
      <c r="K52" s="769">
        <f>'RM_5.1.2.sz.mell'!K52</f>
        <v>0</v>
      </c>
    </row>
    <row r="53" spans="1:11" s="1306" customFormat="1" ht="12" customHeight="1" x14ac:dyDescent="0.2">
      <c r="A53" s="1305" t="s">
        <v>288</v>
      </c>
      <c r="B53" s="1197" t="s">
        <v>293</v>
      </c>
      <c r="C53" s="691">
        <f>'RM_5.1.2.sz.mell'!C53</f>
        <v>0</v>
      </c>
      <c r="D53" s="1390">
        <f>'RM_5.1.2.sz.mell'!D53</f>
        <v>0</v>
      </c>
      <c r="E53" s="1390">
        <f>'RM_5.1.2.sz.mell'!E53</f>
        <v>0</v>
      </c>
      <c r="F53" s="1390">
        <f>'RM_5.1.2.sz.mell'!F53</f>
        <v>0</v>
      </c>
      <c r="G53" s="1390">
        <f>'RM_5.1.2.sz.mell'!G53</f>
        <v>0</v>
      </c>
      <c r="H53" s="1390">
        <f>'RM_5.1.2.sz.mell'!H53</f>
        <v>0</v>
      </c>
      <c r="I53" s="691">
        <f>'RM_5.1.2.sz.mell'!I53</f>
        <v>0</v>
      </c>
      <c r="J53" s="691">
        <f>'RM_5.1.2.sz.mell'!J53</f>
        <v>0</v>
      </c>
      <c r="K53" s="769">
        <f>'RM_5.1.2.sz.mell'!K53</f>
        <v>0</v>
      </c>
    </row>
    <row r="54" spans="1:11" s="1306" customFormat="1" ht="12" customHeight="1" thickBot="1" x14ac:dyDescent="0.25">
      <c r="A54" s="1308" t="s">
        <v>289</v>
      </c>
      <c r="B54" s="1309" t="s">
        <v>294</v>
      </c>
      <c r="C54" s="688">
        <f>'RM_5.1.2.sz.mell'!C54</f>
        <v>0</v>
      </c>
      <c r="D54" s="1393">
        <f>'RM_5.1.2.sz.mell'!D54</f>
        <v>0</v>
      </c>
      <c r="E54" s="1393">
        <f>'RM_5.1.2.sz.mell'!E54</f>
        <v>0</v>
      </c>
      <c r="F54" s="1393">
        <f>'RM_5.1.2.sz.mell'!F54</f>
        <v>0</v>
      </c>
      <c r="G54" s="1393">
        <f>'RM_5.1.2.sz.mell'!G54</f>
        <v>0</v>
      </c>
      <c r="H54" s="1393">
        <f>'RM_5.1.2.sz.mell'!H54</f>
        <v>0</v>
      </c>
      <c r="I54" s="688">
        <f>'RM_5.1.2.sz.mell'!I54</f>
        <v>0</v>
      </c>
      <c r="J54" s="688">
        <f>'RM_5.1.2.sz.mell'!J54</f>
        <v>0</v>
      </c>
      <c r="K54" s="776">
        <f>'RM_5.1.2.sz.mell'!K54</f>
        <v>0</v>
      </c>
    </row>
    <row r="55" spans="1:11" s="1306" customFormat="1" ht="12" customHeight="1" thickBot="1" x14ac:dyDescent="0.3">
      <c r="A55" s="1220" t="s">
        <v>179</v>
      </c>
      <c r="B55" s="1193" t="s">
        <v>295</v>
      </c>
      <c r="C55" s="395">
        <f>'RM_5.1.2.sz.mell'!C55</f>
        <v>0</v>
      </c>
      <c r="D55" s="706">
        <f>'RM_5.1.2.sz.mell'!D55</f>
        <v>0</v>
      </c>
      <c r="E55" s="706">
        <f>'RM_5.1.2.sz.mell'!E55</f>
        <v>0</v>
      </c>
      <c r="F55" s="706">
        <f>'RM_5.1.2.sz.mell'!F55</f>
        <v>0</v>
      </c>
      <c r="G55" s="706">
        <f>'RM_5.1.2.sz.mell'!G55</f>
        <v>0</v>
      </c>
      <c r="H55" s="706">
        <f>'RM_5.1.2.sz.mell'!H55</f>
        <v>0</v>
      </c>
      <c r="I55" s="395">
        <f>'RM_5.1.2.sz.mell'!I55</f>
        <v>0</v>
      </c>
      <c r="J55" s="395">
        <f>'RM_5.1.2.sz.mell'!J55</f>
        <v>0</v>
      </c>
      <c r="K55" s="296">
        <f>'RM_5.1.2.sz.mell'!K55</f>
        <v>0</v>
      </c>
    </row>
    <row r="56" spans="1:11" s="1306" customFormat="1" ht="12" customHeight="1" x14ac:dyDescent="0.2">
      <c r="A56" s="1304" t="s">
        <v>95</v>
      </c>
      <c r="B56" s="1195" t="s">
        <v>296</v>
      </c>
      <c r="C56" s="680">
        <f>'RM_5.1.2.sz.mell'!C56</f>
        <v>0</v>
      </c>
      <c r="D56" s="1381">
        <f>'RM_5.1.2.sz.mell'!D56</f>
        <v>0</v>
      </c>
      <c r="E56" s="1381">
        <f>'RM_5.1.2.sz.mell'!E56</f>
        <v>0</v>
      </c>
      <c r="F56" s="1381">
        <f>'RM_5.1.2.sz.mell'!F56</f>
        <v>0</v>
      </c>
      <c r="G56" s="1381">
        <f>'RM_5.1.2.sz.mell'!G56</f>
        <v>0</v>
      </c>
      <c r="H56" s="1381">
        <f>'RM_5.1.2.sz.mell'!H56</f>
        <v>0</v>
      </c>
      <c r="I56" s="680">
        <f>'RM_5.1.2.sz.mell'!I56</f>
        <v>0</v>
      </c>
      <c r="J56" s="680">
        <f>'RM_5.1.2.sz.mell'!J56</f>
        <v>0</v>
      </c>
      <c r="K56" s="408">
        <f>'RM_5.1.2.sz.mell'!K56</f>
        <v>0</v>
      </c>
    </row>
    <row r="57" spans="1:11" s="1306" customFormat="1" ht="12" customHeight="1" x14ac:dyDescent="0.2">
      <c r="A57" s="1305" t="s">
        <v>96</v>
      </c>
      <c r="B57" s="1197" t="s">
        <v>425</v>
      </c>
      <c r="C57" s="698">
        <f>'RM_5.1.2.sz.mell'!C57</f>
        <v>0</v>
      </c>
      <c r="D57" s="1382">
        <f>'RM_5.1.2.sz.mell'!D57</f>
        <v>0</v>
      </c>
      <c r="E57" s="1382">
        <f>'RM_5.1.2.sz.mell'!E57</f>
        <v>0</v>
      </c>
      <c r="F57" s="1382">
        <f>'RM_5.1.2.sz.mell'!F57</f>
        <v>0</v>
      </c>
      <c r="G57" s="1382">
        <f>'RM_5.1.2.sz.mell'!G57</f>
        <v>0</v>
      </c>
      <c r="H57" s="1382">
        <f>'RM_5.1.2.sz.mell'!H57</f>
        <v>0</v>
      </c>
      <c r="I57" s="698">
        <f>'RM_5.1.2.sz.mell'!I57</f>
        <v>0</v>
      </c>
      <c r="J57" s="698">
        <f>'RM_5.1.2.sz.mell'!J57</f>
        <v>0</v>
      </c>
      <c r="K57" s="766">
        <f>'RM_5.1.2.sz.mell'!K57</f>
        <v>0</v>
      </c>
    </row>
    <row r="58" spans="1:11" s="1306" customFormat="1" ht="12" customHeight="1" x14ac:dyDescent="0.2">
      <c r="A58" s="1305" t="s">
        <v>299</v>
      </c>
      <c r="B58" s="1197" t="s">
        <v>297</v>
      </c>
      <c r="C58" s="698">
        <f>'RM_5.1.2.sz.mell'!C58</f>
        <v>0</v>
      </c>
      <c r="D58" s="1382">
        <f>'RM_5.1.2.sz.mell'!D58</f>
        <v>0</v>
      </c>
      <c r="E58" s="1382">
        <f>'RM_5.1.2.sz.mell'!E58</f>
        <v>0</v>
      </c>
      <c r="F58" s="1382">
        <f>'RM_5.1.2.sz.mell'!F58</f>
        <v>0</v>
      </c>
      <c r="G58" s="1382">
        <f>'RM_5.1.2.sz.mell'!G58</f>
        <v>0</v>
      </c>
      <c r="H58" s="1382">
        <f>'RM_5.1.2.sz.mell'!H58</f>
        <v>0</v>
      </c>
      <c r="I58" s="698">
        <f>'RM_5.1.2.sz.mell'!I58</f>
        <v>0</v>
      </c>
      <c r="J58" s="698">
        <f>'RM_5.1.2.sz.mell'!J58</f>
        <v>0</v>
      </c>
      <c r="K58" s="766">
        <f>'RM_5.1.2.sz.mell'!K58</f>
        <v>0</v>
      </c>
    </row>
    <row r="59" spans="1:11" s="1306" customFormat="1" ht="12" customHeight="1" thickBot="1" x14ac:dyDescent="0.25">
      <c r="A59" s="1307" t="s">
        <v>300</v>
      </c>
      <c r="B59" s="1202" t="s">
        <v>298</v>
      </c>
      <c r="C59" s="700">
        <f>'RM_5.1.2.sz.mell'!C59</f>
        <v>0</v>
      </c>
      <c r="D59" s="1383">
        <f>'RM_5.1.2.sz.mell'!D59</f>
        <v>0</v>
      </c>
      <c r="E59" s="1383">
        <f>'RM_5.1.2.sz.mell'!E59</f>
        <v>0</v>
      </c>
      <c r="F59" s="1383">
        <f>'RM_5.1.2.sz.mell'!F59</f>
        <v>0</v>
      </c>
      <c r="G59" s="1383">
        <f>'RM_5.1.2.sz.mell'!G59</f>
        <v>0</v>
      </c>
      <c r="H59" s="1383">
        <f>'RM_5.1.2.sz.mell'!H59</f>
        <v>0</v>
      </c>
      <c r="I59" s="700">
        <f>'RM_5.1.2.sz.mell'!I59</f>
        <v>0</v>
      </c>
      <c r="J59" s="700">
        <f>'RM_5.1.2.sz.mell'!J59</f>
        <v>0</v>
      </c>
      <c r="K59" s="767">
        <f>'RM_5.1.2.sz.mell'!K59</f>
        <v>0</v>
      </c>
    </row>
    <row r="60" spans="1:11" s="1306" customFormat="1" ht="12" customHeight="1" thickBot="1" x14ac:dyDescent="0.3">
      <c r="A60" s="1220" t="s">
        <v>25</v>
      </c>
      <c r="B60" s="1201" t="s">
        <v>301</v>
      </c>
      <c r="C60" s="395">
        <f>'RM_5.1.2.sz.mell'!C60</f>
        <v>0</v>
      </c>
      <c r="D60" s="706">
        <f>'RM_5.1.2.sz.mell'!D60</f>
        <v>0</v>
      </c>
      <c r="E60" s="706">
        <f>'RM_5.1.2.sz.mell'!E60</f>
        <v>0</v>
      </c>
      <c r="F60" s="706">
        <f>'RM_5.1.2.sz.mell'!F60</f>
        <v>0</v>
      </c>
      <c r="G60" s="706">
        <f>'RM_5.1.2.sz.mell'!G60</f>
        <v>0</v>
      </c>
      <c r="H60" s="706">
        <f>'RM_5.1.2.sz.mell'!H60</f>
        <v>0</v>
      </c>
      <c r="I60" s="395">
        <f>'RM_5.1.2.sz.mell'!I60</f>
        <v>0</v>
      </c>
      <c r="J60" s="395">
        <f>'RM_5.1.2.sz.mell'!J60</f>
        <v>0</v>
      </c>
      <c r="K60" s="296">
        <f>'RM_5.1.2.sz.mell'!K60</f>
        <v>0</v>
      </c>
    </row>
    <row r="61" spans="1:11" s="1306" customFormat="1" ht="12" customHeight="1" x14ac:dyDescent="0.2">
      <c r="A61" s="1304" t="s">
        <v>180</v>
      </c>
      <c r="B61" s="1195" t="s">
        <v>303</v>
      </c>
      <c r="C61" s="691">
        <f>'RM_5.1.2.sz.mell'!C61</f>
        <v>0</v>
      </c>
      <c r="D61" s="1390">
        <f>'RM_5.1.2.sz.mell'!D61</f>
        <v>0</v>
      </c>
      <c r="E61" s="1390">
        <f>'RM_5.1.2.sz.mell'!E61</f>
        <v>0</v>
      </c>
      <c r="F61" s="1390">
        <f>'RM_5.1.2.sz.mell'!F61</f>
        <v>0</v>
      </c>
      <c r="G61" s="1390">
        <f>'RM_5.1.2.sz.mell'!G61</f>
        <v>0</v>
      </c>
      <c r="H61" s="1390">
        <f>'RM_5.1.2.sz.mell'!H61</f>
        <v>0</v>
      </c>
      <c r="I61" s="691">
        <f>'RM_5.1.2.sz.mell'!I61</f>
        <v>0</v>
      </c>
      <c r="J61" s="691">
        <f>'RM_5.1.2.sz.mell'!J61</f>
        <v>0</v>
      </c>
      <c r="K61" s="769">
        <f>'RM_5.1.2.sz.mell'!K61</f>
        <v>0</v>
      </c>
    </row>
    <row r="62" spans="1:11" s="1306" customFormat="1" ht="12" customHeight="1" x14ac:dyDescent="0.2">
      <c r="A62" s="1305" t="s">
        <v>181</v>
      </c>
      <c r="B62" s="1197" t="s">
        <v>426</v>
      </c>
      <c r="C62" s="691">
        <f>'RM_5.1.2.sz.mell'!C62</f>
        <v>0</v>
      </c>
      <c r="D62" s="1390">
        <f>'RM_5.1.2.sz.mell'!D62</f>
        <v>0</v>
      </c>
      <c r="E62" s="1390">
        <f>'RM_5.1.2.sz.mell'!E62</f>
        <v>0</v>
      </c>
      <c r="F62" s="1390">
        <f>'RM_5.1.2.sz.mell'!F62</f>
        <v>0</v>
      </c>
      <c r="G62" s="1390">
        <f>'RM_5.1.2.sz.mell'!G62</f>
        <v>0</v>
      </c>
      <c r="H62" s="1390">
        <f>'RM_5.1.2.sz.mell'!H62</f>
        <v>0</v>
      </c>
      <c r="I62" s="691">
        <f>'RM_5.1.2.sz.mell'!I62</f>
        <v>0</v>
      </c>
      <c r="J62" s="691">
        <f>'RM_5.1.2.sz.mell'!J62</f>
        <v>0</v>
      </c>
      <c r="K62" s="769">
        <f>'RM_5.1.2.sz.mell'!K62</f>
        <v>0</v>
      </c>
    </row>
    <row r="63" spans="1:11" s="1306" customFormat="1" ht="12" customHeight="1" x14ac:dyDescent="0.2">
      <c r="A63" s="1305" t="s">
        <v>230</v>
      </c>
      <c r="B63" s="1197" t="s">
        <v>304</v>
      </c>
      <c r="C63" s="691">
        <f>'RM_5.1.2.sz.mell'!C63</f>
        <v>0</v>
      </c>
      <c r="D63" s="1390">
        <f>'RM_5.1.2.sz.mell'!D63</f>
        <v>0</v>
      </c>
      <c r="E63" s="1390">
        <f>'RM_5.1.2.sz.mell'!E63</f>
        <v>0</v>
      </c>
      <c r="F63" s="1390">
        <f>'RM_5.1.2.sz.mell'!F63</f>
        <v>0</v>
      </c>
      <c r="G63" s="1390">
        <f>'RM_5.1.2.sz.mell'!G63</f>
        <v>0</v>
      </c>
      <c r="H63" s="1390">
        <f>'RM_5.1.2.sz.mell'!H63</f>
        <v>0</v>
      </c>
      <c r="I63" s="691">
        <f>'RM_5.1.2.sz.mell'!I63</f>
        <v>0</v>
      </c>
      <c r="J63" s="691">
        <f>'RM_5.1.2.sz.mell'!J63</f>
        <v>0</v>
      </c>
      <c r="K63" s="769">
        <f>'RM_5.1.2.sz.mell'!K63</f>
        <v>0</v>
      </c>
    </row>
    <row r="64" spans="1:11" s="1306" customFormat="1" ht="12" customHeight="1" thickBot="1" x14ac:dyDescent="0.25">
      <c r="A64" s="1307" t="s">
        <v>302</v>
      </c>
      <c r="B64" s="1202" t="s">
        <v>305</v>
      </c>
      <c r="C64" s="691">
        <f>'RM_5.1.2.sz.mell'!C64</f>
        <v>0</v>
      </c>
      <c r="D64" s="1390">
        <f>'RM_5.1.2.sz.mell'!D64</f>
        <v>0</v>
      </c>
      <c r="E64" s="1390">
        <f>'RM_5.1.2.sz.mell'!E64</f>
        <v>0</v>
      </c>
      <c r="F64" s="1390">
        <f>'RM_5.1.2.sz.mell'!F64</f>
        <v>0</v>
      </c>
      <c r="G64" s="1390">
        <f>'RM_5.1.2.sz.mell'!G64</f>
        <v>0</v>
      </c>
      <c r="H64" s="1390">
        <f>'RM_5.1.2.sz.mell'!H64</f>
        <v>0</v>
      </c>
      <c r="I64" s="691">
        <f>'RM_5.1.2.sz.mell'!I64</f>
        <v>0</v>
      </c>
      <c r="J64" s="691">
        <f>'RM_5.1.2.sz.mell'!J64</f>
        <v>0</v>
      </c>
      <c r="K64" s="769">
        <f>'RM_5.1.2.sz.mell'!K64</f>
        <v>0</v>
      </c>
    </row>
    <row r="65" spans="1:11" s="1306" customFormat="1" ht="12" customHeight="1" thickBot="1" x14ac:dyDescent="0.3">
      <c r="A65" s="1220" t="s">
        <v>26</v>
      </c>
      <c r="B65" s="1193" t="s">
        <v>306</v>
      </c>
      <c r="C65" s="402">
        <f>'RM_5.1.2.sz.mell'!C65</f>
        <v>0</v>
      </c>
      <c r="D65" s="707">
        <f>'RM_5.1.2.sz.mell'!D65</f>
        <v>0</v>
      </c>
      <c r="E65" s="707">
        <f>'RM_5.1.2.sz.mell'!E65</f>
        <v>0</v>
      </c>
      <c r="F65" s="707">
        <f>'RM_5.1.2.sz.mell'!F65</f>
        <v>0</v>
      </c>
      <c r="G65" s="707">
        <f>'RM_5.1.2.sz.mell'!G65</f>
        <v>0</v>
      </c>
      <c r="H65" s="707">
        <f>'RM_5.1.2.sz.mell'!H65</f>
        <v>0</v>
      </c>
      <c r="I65" s="402">
        <f>'RM_5.1.2.sz.mell'!I65</f>
        <v>0</v>
      </c>
      <c r="J65" s="402">
        <f>'RM_5.1.2.sz.mell'!J65</f>
        <v>0</v>
      </c>
      <c r="K65" s="302">
        <f>'RM_5.1.2.sz.mell'!K65</f>
        <v>0</v>
      </c>
    </row>
    <row r="66" spans="1:11" s="1306" customFormat="1" ht="12" customHeight="1" thickBot="1" x14ac:dyDescent="0.25">
      <c r="A66" s="1310" t="s">
        <v>393</v>
      </c>
      <c r="B66" s="1201" t="s">
        <v>308</v>
      </c>
      <c r="C66" s="395">
        <f>'RM_5.1.2.sz.mell'!C66</f>
        <v>0</v>
      </c>
      <c r="D66" s="706">
        <f>'RM_5.1.2.sz.mell'!D66</f>
        <v>0</v>
      </c>
      <c r="E66" s="706">
        <f>'RM_5.1.2.sz.mell'!E66</f>
        <v>0</v>
      </c>
      <c r="F66" s="706">
        <f>'RM_5.1.2.sz.mell'!F66</f>
        <v>0</v>
      </c>
      <c r="G66" s="706">
        <f>'RM_5.1.2.sz.mell'!G66</f>
        <v>0</v>
      </c>
      <c r="H66" s="706">
        <f>'RM_5.1.2.sz.mell'!H66</f>
        <v>0</v>
      </c>
      <c r="I66" s="395">
        <f>'RM_5.1.2.sz.mell'!I66</f>
        <v>0</v>
      </c>
      <c r="J66" s="395">
        <f>'RM_5.1.2.sz.mell'!J66</f>
        <v>0</v>
      </c>
      <c r="K66" s="296">
        <f>'RM_5.1.2.sz.mell'!K66</f>
        <v>0</v>
      </c>
    </row>
    <row r="67" spans="1:11" s="1306" customFormat="1" ht="12" customHeight="1" x14ac:dyDescent="0.2">
      <c r="A67" s="1304" t="s">
        <v>336</v>
      </c>
      <c r="B67" s="1195" t="s">
        <v>309</v>
      </c>
      <c r="C67" s="691">
        <f>'RM_5.1.2.sz.mell'!C67</f>
        <v>0</v>
      </c>
      <c r="D67" s="1390">
        <f>'RM_5.1.2.sz.mell'!D67</f>
        <v>0</v>
      </c>
      <c r="E67" s="1390">
        <f>'RM_5.1.2.sz.mell'!E67</f>
        <v>0</v>
      </c>
      <c r="F67" s="1390">
        <f>'RM_5.1.2.sz.mell'!F67</f>
        <v>0</v>
      </c>
      <c r="G67" s="1390">
        <f>'RM_5.1.2.sz.mell'!G67</f>
        <v>0</v>
      </c>
      <c r="H67" s="1390">
        <f>'RM_5.1.2.sz.mell'!H67</f>
        <v>0</v>
      </c>
      <c r="I67" s="691">
        <f>'RM_5.1.2.sz.mell'!I67</f>
        <v>0</v>
      </c>
      <c r="J67" s="691">
        <f>'RM_5.1.2.sz.mell'!J67</f>
        <v>0</v>
      </c>
      <c r="K67" s="769">
        <f>'RM_5.1.2.sz.mell'!K67</f>
        <v>0</v>
      </c>
    </row>
    <row r="68" spans="1:11" s="1306" customFormat="1" ht="12" customHeight="1" x14ac:dyDescent="0.2">
      <c r="A68" s="1305" t="s">
        <v>345</v>
      </c>
      <c r="B68" s="1197" t="s">
        <v>310</v>
      </c>
      <c r="C68" s="691">
        <f>'RM_5.1.2.sz.mell'!C68</f>
        <v>0</v>
      </c>
      <c r="D68" s="1390">
        <f>'RM_5.1.2.sz.mell'!D68</f>
        <v>0</v>
      </c>
      <c r="E68" s="1390">
        <f>'RM_5.1.2.sz.mell'!E68</f>
        <v>0</v>
      </c>
      <c r="F68" s="1390">
        <f>'RM_5.1.2.sz.mell'!F68</f>
        <v>0</v>
      </c>
      <c r="G68" s="1390">
        <f>'RM_5.1.2.sz.mell'!G68</f>
        <v>0</v>
      </c>
      <c r="H68" s="1390">
        <f>'RM_5.1.2.sz.mell'!H68</f>
        <v>0</v>
      </c>
      <c r="I68" s="691">
        <f>'RM_5.1.2.sz.mell'!I68</f>
        <v>0</v>
      </c>
      <c r="J68" s="691">
        <f>'RM_5.1.2.sz.mell'!J68</f>
        <v>0</v>
      </c>
      <c r="K68" s="769">
        <f>'RM_5.1.2.sz.mell'!K68</f>
        <v>0</v>
      </c>
    </row>
    <row r="69" spans="1:11" s="1306" customFormat="1" ht="12" customHeight="1" thickBot="1" x14ac:dyDescent="0.25">
      <c r="A69" s="1308" t="s">
        <v>346</v>
      </c>
      <c r="B69" s="1311" t="s">
        <v>311</v>
      </c>
      <c r="C69" s="688">
        <f>'RM_5.1.2.sz.mell'!C69</f>
        <v>0</v>
      </c>
      <c r="D69" s="1393">
        <f>'RM_5.1.2.sz.mell'!D69</f>
        <v>0</v>
      </c>
      <c r="E69" s="1393">
        <f>'RM_5.1.2.sz.mell'!E69</f>
        <v>0</v>
      </c>
      <c r="F69" s="1393">
        <f>'RM_5.1.2.sz.mell'!F69</f>
        <v>0</v>
      </c>
      <c r="G69" s="1393">
        <f>'RM_5.1.2.sz.mell'!G69</f>
        <v>0</v>
      </c>
      <c r="H69" s="1393">
        <f>'RM_5.1.2.sz.mell'!H69</f>
        <v>0</v>
      </c>
      <c r="I69" s="688">
        <f>'RM_5.1.2.sz.mell'!I69</f>
        <v>0</v>
      </c>
      <c r="J69" s="688">
        <f>'RM_5.1.2.sz.mell'!J69</f>
        <v>0</v>
      </c>
      <c r="K69" s="776">
        <f>'RM_5.1.2.sz.mell'!K69</f>
        <v>0</v>
      </c>
    </row>
    <row r="70" spans="1:11" s="1306" customFormat="1" ht="12" customHeight="1" thickBot="1" x14ac:dyDescent="0.25">
      <c r="A70" s="1310" t="s">
        <v>312</v>
      </c>
      <c r="B70" s="1201" t="s">
        <v>313</v>
      </c>
      <c r="C70" s="395">
        <f>'RM_5.1.2.sz.mell'!C70</f>
        <v>0</v>
      </c>
      <c r="D70" s="395">
        <f>'RM_5.1.2.sz.mell'!D70</f>
        <v>0</v>
      </c>
      <c r="E70" s="395">
        <f>'RM_5.1.2.sz.mell'!E70</f>
        <v>0</v>
      </c>
      <c r="F70" s="395">
        <f>'RM_5.1.2.sz.mell'!F70</f>
        <v>0</v>
      </c>
      <c r="G70" s="395">
        <f>'RM_5.1.2.sz.mell'!G70</f>
        <v>0</v>
      </c>
      <c r="H70" s="395">
        <f>'RM_5.1.2.sz.mell'!H70</f>
        <v>0</v>
      </c>
      <c r="I70" s="395">
        <f>'RM_5.1.2.sz.mell'!I70</f>
        <v>0</v>
      </c>
      <c r="J70" s="395">
        <f>'RM_5.1.2.sz.mell'!J70</f>
        <v>0</v>
      </c>
      <c r="K70" s="296">
        <f>'RM_5.1.2.sz.mell'!K70</f>
        <v>0</v>
      </c>
    </row>
    <row r="71" spans="1:11" s="1306" customFormat="1" ht="12" customHeight="1" x14ac:dyDescent="0.2">
      <c r="A71" s="1304" t="s">
        <v>148</v>
      </c>
      <c r="B71" s="1195" t="s">
        <v>314</v>
      </c>
      <c r="C71" s="691">
        <f>'RM_5.1.2.sz.mell'!C71</f>
        <v>0</v>
      </c>
      <c r="D71" s="691">
        <f>'RM_5.1.2.sz.mell'!D71</f>
        <v>0</v>
      </c>
      <c r="E71" s="691">
        <f>'RM_5.1.2.sz.mell'!E71</f>
        <v>0</v>
      </c>
      <c r="F71" s="691">
        <f>'RM_5.1.2.sz.mell'!F71</f>
        <v>0</v>
      </c>
      <c r="G71" s="691">
        <f>'RM_5.1.2.sz.mell'!G71</f>
        <v>0</v>
      </c>
      <c r="H71" s="691">
        <f>'RM_5.1.2.sz.mell'!H71</f>
        <v>0</v>
      </c>
      <c r="I71" s="691">
        <f>'RM_5.1.2.sz.mell'!I71</f>
        <v>0</v>
      </c>
      <c r="J71" s="691">
        <f>'RM_5.1.2.sz.mell'!J71</f>
        <v>0</v>
      </c>
      <c r="K71" s="769">
        <f>'RM_5.1.2.sz.mell'!K71</f>
        <v>0</v>
      </c>
    </row>
    <row r="72" spans="1:11" s="1306" customFormat="1" ht="12" customHeight="1" x14ac:dyDescent="0.2">
      <c r="A72" s="1305" t="s">
        <v>149</v>
      </c>
      <c r="B72" s="1195" t="s">
        <v>570</v>
      </c>
      <c r="C72" s="691">
        <f>'RM_5.1.2.sz.mell'!C72</f>
        <v>0</v>
      </c>
      <c r="D72" s="691">
        <f>'RM_5.1.2.sz.mell'!D72</f>
        <v>0</v>
      </c>
      <c r="E72" s="691">
        <f>'RM_5.1.2.sz.mell'!E72</f>
        <v>0</v>
      </c>
      <c r="F72" s="691">
        <f>'RM_5.1.2.sz.mell'!F72</f>
        <v>0</v>
      </c>
      <c r="G72" s="691">
        <f>'RM_5.1.2.sz.mell'!G72</f>
        <v>0</v>
      </c>
      <c r="H72" s="691">
        <f>'RM_5.1.2.sz.mell'!H72</f>
        <v>0</v>
      </c>
      <c r="I72" s="691">
        <f>'RM_5.1.2.sz.mell'!I72</f>
        <v>0</v>
      </c>
      <c r="J72" s="691">
        <f>'RM_5.1.2.sz.mell'!J72</f>
        <v>0</v>
      </c>
      <c r="K72" s="769">
        <f>'RM_5.1.2.sz.mell'!K72</f>
        <v>0</v>
      </c>
    </row>
    <row r="73" spans="1:11" s="1306" customFormat="1" ht="12" customHeight="1" x14ac:dyDescent="0.2">
      <c r="A73" s="1305" t="s">
        <v>337</v>
      </c>
      <c r="B73" s="1195" t="s">
        <v>315</v>
      </c>
      <c r="C73" s="691">
        <f>'RM_5.1.2.sz.mell'!C73</f>
        <v>0</v>
      </c>
      <c r="D73" s="691">
        <f>'RM_5.1.2.sz.mell'!D73</f>
        <v>0</v>
      </c>
      <c r="E73" s="691">
        <f>'RM_5.1.2.sz.mell'!E73</f>
        <v>0</v>
      </c>
      <c r="F73" s="691">
        <f>'RM_5.1.2.sz.mell'!F73</f>
        <v>0</v>
      </c>
      <c r="G73" s="691">
        <f>'RM_5.1.2.sz.mell'!G73</f>
        <v>0</v>
      </c>
      <c r="H73" s="691">
        <f>'RM_5.1.2.sz.mell'!H73</f>
        <v>0</v>
      </c>
      <c r="I73" s="691">
        <f>'RM_5.1.2.sz.mell'!I73</f>
        <v>0</v>
      </c>
      <c r="J73" s="691">
        <f>'RM_5.1.2.sz.mell'!J73</f>
        <v>0</v>
      </c>
      <c r="K73" s="769">
        <f>'RM_5.1.2.sz.mell'!K73</f>
        <v>0</v>
      </c>
    </row>
    <row r="74" spans="1:11" s="1306" customFormat="1" ht="12" customHeight="1" thickBot="1" x14ac:dyDescent="0.3">
      <c r="A74" s="1307" t="s">
        <v>338</v>
      </c>
      <c r="B74" s="1412" t="s">
        <v>571</v>
      </c>
      <c r="C74" s="691">
        <f>'RM_5.1.2.sz.mell'!C74</f>
        <v>0</v>
      </c>
      <c r="D74" s="691">
        <f>'RM_5.1.2.sz.mell'!D74</f>
        <v>0</v>
      </c>
      <c r="E74" s="691">
        <f>'RM_5.1.2.sz.mell'!E74</f>
        <v>0</v>
      </c>
      <c r="F74" s="691">
        <f>'RM_5.1.2.sz.mell'!F74</f>
        <v>0</v>
      </c>
      <c r="G74" s="691">
        <f>'RM_5.1.2.sz.mell'!G74</f>
        <v>0</v>
      </c>
      <c r="H74" s="691">
        <f>'RM_5.1.2.sz.mell'!H74</f>
        <v>0</v>
      </c>
      <c r="I74" s="691">
        <f>'RM_5.1.2.sz.mell'!I74</f>
        <v>0</v>
      </c>
      <c r="J74" s="691">
        <f>'RM_5.1.2.sz.mell'!J74</f>
        <v>0</v>
      </c>
      <c r="K74" s="769">
        <f>'RM_5.1.2.sz.mell'!K74</f>
        <v>0</v>
      </c>
    </row>
    <row r="75" spans="1:11" s="1306" customFormat="1" ht="12" customHeight="1" thickBot="1" x14ac:dyDescent="0.25">
      <c r="A75" s="1310" t="s">
        <v>316</v>
      </c>
      <c r="B75" s="1201" t="s">
        <v>317</v>
      </c>
      <c r="C75" s="395">
        <f>'RM_5.1.2.sz.mell'!C75</f>
        <v>0</v>
      </c>
      <c r="D75" s="395">
        <f>'RM_5.1.2.sz.mell'!D75</f>
        <v>0</v>
      </c>
      <c r="E75" s="395">
        <f>'RM_5.1.2.sz.mell'!E75</f>
        <v>0</v>
      </c>
      <c r="F75" s="395">
        <f>'RM_5.1.2.sz.mell'!F75</f>
        <v>0</v>
      </c>
      <c r="G75" s="395">
        <f>'RM_5.1.2.sz.mell'!G75</f>
        <v>0</v>
      </c>
      <c r="H75" s="395">
        <f>'RM_5.1.2.sz.mell'!H75</f>
        <v>0</v>
      </c>
      <c r="I75" s="395">
        <f>'RM_5.1.2.sz.mell'!I75</f>
        <v>0</v>
      </c>
      <c r="J75" s="395">
        <f>'RM_5.1.2.sz.mell'!J75</f>
        <v>0</v>
      </c>
      <c r="K75" s="296">
        <f>'RM_5.1.2.sz.mell'!K75</f>
        <v>0</v>
      </c>
    </row>
    <row r="76" spans="1:11" s="1306" customFormat="1" ht="12" customHeight="1" x14ac:dyDescent="0.2">
      <c r="A76" s="1304" t="s">
        <v>339</v>
      </c>
      <c r="B76" s="1195" t="s">
        <v>318</v>
      </c>
      <c r="C76" s="691">
        <f>'RM_5.1.2.sz.mell'!C76</f>
        <v>0</v>
      </c>
      <c r="D76" s="691">
        <f>'RM_5.1.2.sz.mell'!D76</f>
        <v>0</v>
      </c>
      <c r="E76" s="691">
        <f>'RM_5.1.2.sz.mell'!E76</f>
        <v>0</v>
      </c>
      <c r="F76" s="691">
        <f>'RM_5.1.2.sz.mell'!F76</f>
        <v>0</v>
      </c>
      <c r="G76" s="691">
        <f>'RM_5.1.2.sz.mell'!G76</f>
        <v>0</v>
      </c>
      <c r="H76" s="691">
        <f>'RM_5.1.2.sz.mell'!H76</f>
        <v>0</v>
      </c>
      <c r="I76" s="691">
        <f>'RM_5.1.2.sz.mell'!I76</f>
        <v>0</v>
      </c>
      <c r="J76" s="691">
        <f>'RM_5.1.2.sz.mell'!J76</f>
        <v>0</v>
      </c>
      <c r="K76" s="769">
        <f>'RM_5.1.2.sz.mell'!K76</f>
        <v>0</v>
      </c>
    </row>
    <row r="77" spans="1:11" s="1306" customFormat="1" ht="12" customHeight="1" thickBot="1" x14ac:dyDescent="0.25">
      <c r="A77" s="1307" t="s">
        <v>340</v>
      </c>
      <c r="B77" s="1202" t="s">
        <v>319</v>
      </c>
      <c r="C77" s="691">
        <f>'RM_5.1.2.sz.mell'!C77</f>
        <v>0</v>
      </c>
      <c r="D77" s="691">
        <f>'RM_5.1.2.sz.mell'!D77</f>
        <v>0</v>
      </c>
      <c r="E77" s="691">
        <f>'RM_5.1.2.sz.mell'!E77</f>
        <v>0</v>
      </c>
      <c r="F77" s="691">
        <f>'RM_5.1.2.sz.mell'!F77</f>
        <v>0</v>
      </c>
      <c r="G77" s="691">
        <f>'RM_5.1.2.sz.mell'!G77</f>
        <v>0</v>
      </c>
      <c r="H77" s="691">
        <f>'RM_5.1.2.sz.mell'!H77</f>
        <v>0</v>
      </c>
      <c r="I77" s="691">
        <f>'RM_5.1.2.sz.mell'!I77</f>
        <v>0</v>
      </c>
      <c r="J77" s="691">
        <f>'RM_5.1.2.sz.mell'!J77</f>
        <v>0</v>
      </c>
      <c r="K77" s="769">
        <f>'RM_5.1.2.sz.mell'!K77</f>
        <v>0</v>
      </c>
    </row>
    <row r="78" spans="1:11" s="73" customFormat="1" ht="12" customHeight="1" thickBot="1" x14ac:dyDescent="0.25">
      <c r="A78" s="1310" t="s">
        <v>320</v>
      </c>
      <c r="B78" s="1201" t="s">
        <v>321</v>
      </c>
      <c r="C78" s="395">
        <f>'RM_5.1.2.sz.mell'!C78</f>
        <v>0</v>
      </c>
      <c r="D78" s="395">
        <f>'RM_5.1.2.sz.mell'!D78</f>
        <v>0</v>
      </c>
      <c r="E78" s="395">
        <f>'RM_5.1.2.sz.mell'!E78</f>
        <v>0</v>
      </c>
      <c r="F78" s="395">
        <f>'RM_5.1.2.sz.mell'!F78</f>
        <v>0</v>
      </c>
      <c r="G78" s="395">
        <f>'RM_5.1.2.sz.mell'!G78</f>
        <v>0</v>
      </c>
      <c r="H78" s="395">
        <f>'RM_5.1.2.sz.mell'!H78</f>
        <v>0</v>
      </c>
      <c r="I78" s="395">
        <f>'RM_5.1.2.sz.mell'!I78</f>
        <v>0</v>
      </c>
      <c r="J78" s="395">
        <f>'RM_5.1.2.sz.mell'!J78</f>
        <v>0</v>
      </c>
      <c r="K78" s="296">
        <f>'RM_5.1.2.sz.mell'!K78</f>
        <v>0</v>
      </c>
    </row>
    <row r="79" spans="1:11" s="1306" customFormat="1" ht="12" customHeight="1" x14ac:dyDescent="0.2">
      <c r="A79" s="1304" t="s">
        <v>341</v>
      </c>
      <c r="B79" s="1195" t="s">
        <v>322</v>
      </c>
      <c r="C79" s="691">
        <f>'RM_5.1.2.sz.mell'!C79</f>
        <v>0</v>
      </c>
      <c r="D79" s="691">
        <f>'RM_5.1.2.sz.mell'!D79</f>
        <v>0</v>
      </c>
      <c r="E79" s="691">
        <f>'RM_5.1.2.sz.mell'!E79</f>
        <v>0</v>
      </c>
      <c r="F79" s="691">
        <f>'RM_5.1.2.sz.mell'!F79</f>
        <v>0</v>
      </c>
      <c r="G79" s="691">
        <f>'RM_5.1.2.sz.mell'!G79</f>
        <v>0</v>
      </c>
      <c r="H79" s="691">
        <f>'RM_5.1.2.sz.mell'!H79</f>
        <v>0</v>
      </c>
      <c r="I79" s="691">
        <f>'RM_5.1.2.sz.mell'!I79</f>
        <v>0</v>
      </c>
      <c r="J79" s="691">
        <f>'RM_5.1.2.sz.mell'!J79</f>
        <v>0</v>
      </c>
      <c r="K79" s="769">
        <f>'RM_5.1.2.sz.mell'!K79</f>
        <v>0</v>
      </c>
    </row>
    <row r="80" spans="1:11" s="1306" customFormat="1" ht="12" customHeight="1" x14ac:dyDescent="0.2">
      <c r="A80" s="1305" t="s">
        <v>342</v>
      </c>
      <c r="B80" s="1197" t="s">
        <v>323</v>
      </c>
      <c r="C80" s="691">
        <f>'RM_5.1.2.sz.mell'!C80</f>
        <v>0</v>
      </c>
      <c r="D80" s="691">
        <f>'RM_5.1.2.sz.mell'!D80</f>
        <v>0</v>
      </c>
      <c r="E80" s="691">
        <f>'RM_5.1.2.sz.mell'!E80</f>
        <v>0</v>
      </c>
      <c r="F80" s="691">
        <f>'RM_5.1.2.sz.mell'!F80</f>
        <v>0</v>
      </c>
      <c r="G80" s="691">
        <f>'RM_5.1.2.sz.mell'!G80</f>
        <v>0</v>
      </c>
      <c r="H80" s="691">
        <f>'RM_5.1.2.sz.mell'!H80</f>
        <v>0</v>
      </c>
      <c r="I80" s="691">
        <f>'RM_5.1.2.sz.mell'!I80</f>
        <v>0</v>
      </c>
      <c r="J80" s="691">
        <f>'RM_5.1.2.sz.mell'!J80</f>
        <v>0</v>
      </c>
      <c r="K80" s="769">
        <f>'RM_5.1.2.sz.mell'!K80</f>
        <v>0</v>
      </c>
    </row>
    <row r="81" spans="1:11" s="1306" customFormat="1" ht="12" customHeight="1" thickBot="1" x14ac:dyDescent="0.3">
      <c r="A81" s="1307" t="s">
        <v>343</v>
      </c>
      <c r="B81" s="1200" t="s">
        <v>738</v>
      </c>
      <c r="C81" s="691">
        <f>'RM_5.1.2.sz.mell'!C81</f>
        <v>0</v>
      </c>
      <c r="D81" s="691">
        <f>'RM_5.1.2.sz.mell'!D81</f>
        <v>0</v>
      </c>
      <c r="E81" s="691">
        <f>'RM_5.1.2.sz.mell'!E81</f>
        <v>0</v>
      </c>
      <c r="F81" s="691">
        <f>'RM_5.1.2.sz.mell'!F81</f>
        <v>0</v>
      </c>
      <c r="G81" s="691">
        <f>'RM_5.1.2.sz.mell'!G81</f>
        <v>0</v>
      </c>
      <c r="H81" s="691">
        <f>'RM_5.1.2.sz.mell'!H81</f>
        <v>0</v>
      </c>
      <c r="I81" s="691">
        <f>'RM_5.1.2.sz.mell'!I81</f>
        <v>0</v>
      </c>
      <c r="J81" s="691">
        <f>'RM_5.1.2.sz.mell'!J81</f>
        <v>0</v>
      </c>
      <c r="K81" s="769">
        <f>'RM_5.1.2.sz.mell'!K81</f>
        <v>0</v>
      </c>
    </row>
    <row r="82" spans="1:11" s="1306" customFormat="1" ht="12" customHeight="1" thickBot="1" x14ac:dyDescent="0.25">
      <c r="A82" s="1310" t="s">
        <v>324</v>
      </c>
      <c r="B82" s="1201" t="s">
        <v>344</v>
      </c>
      <c r="C82" s="395">
        <f>'RM_5.1.2.sz.mell'!C82</f>
        <v>0</v>
      </c>
      <c r="D82" s="395">
        <f>'RM_5.1.2.sz.mell'!D82</f>
        <v>0</v>
      </c>
      <c r="E82" s="395">
        <f>'RM_5.1.2.sz.mell'!E82</f>
        <v>0</v>
      </c>
      <c r="F82" s="395">
        <f>'RM_5.1.2.sz.mell'!F82</f>
        <v>0</v>
      </c>
      <c r="G82" s="395">
        <f>'RM_5.1.2.sz.mell'!G82</f>
        <v>0</v>
      </c>
      <c r="H82" s="395">
        <f>'RM_5.1.2.sz.mell'!H82</f>
        <v>0</v>
      </c>
      <c r="I82" s="395">
        <f>'RM_5.1.2.sz.mell'!I82</f>
        <v>0</v>
      </c>
      <c r="J82" s="395">
        <f>'RM_5.1.2.sz.mell'!J82</f>
        <v>0</v>
      </c>
      <c r="K82" s="296">
        <f>'RM_5.1.2.sz.mell'!K82</f>
        <v>0</v>
      </c>
    </row>
    <row r="83" spans="1:11" s="1306" customFormat="1" ht="12" customHeight="1" x14ac:dyDescent="0.2">
      <c r="A83" s="1313" t="s">
        <v>325</v>
      </c>
      <c r="B83" s="1195" t="s">
        <v>326</v>
      </c>
      <c r="C83" s="691">
        <f>'RM_5.1.2.sz.mell'!C83</f>
        <v>0</v>
      </c>
      <c r="D83" s="691">
        <f>'RM_5.1.2.sz.mell'!D83</f>
        <v>0</v>
      </c>
      <c r="E83" s="691">
        <f>'RM_5.1.2.sz.mell'!E83</f>
        <v>0</v>
      </c>
      <c r="F83" s="691">
        <f>'RM_5.1.2.sz.mell'!F83</f>
        <v>0</v>
      </c>
      <c r="G83" s="691">
        <f>'RM_5.1.2.sz.mell'!G83</f>
        <v>0</v>
      </c>
      <c r="H83" s="691">
        <f>'RM_5.1.2.sz.mell'!H83</f>
        <v>0</v>
      </c>
      <c r="I83" s="691">
        <f>'RM_5.1.2.sz.mell'!I83</f>
        <v>0</v>
      </c>
      <c r="J83" s="691">
        <f>'RM_5.1.2.sz.mell'!J83</f>
        <v>0</v>
      </c>
      <c r="K83" s="769">
        <f>'RM_5.1.2.sz.mell'!K83</f>
        <v>0</v>
      </c>
    </row>
    <row r="84" spans="1:11" s="1306" customFormat="1" ht="12" customHeight="1" x14ac:dyDescent="0.2">
      <c r="A84" s="1314" t="s">
        <v>327</v>
      </c>
      <c r="B84" s="1197" t="s">
        <v>328</v>
      </c>
      <c r="C84" s="691">
        <f>'RM_5.1.2.sz.mell'!C84</f>
        <v>0</v>
      </c>
      <c r="D84" s="691">
        <f>'RM_5.1.2.sz.mell'!D84</f>
        <v>0</v>
      </c>
      <c r="E84" s="691">
        <f>'RM_5.1.2.sz.mell'!E84</f>
        <v>0</v>
      </c>
      <c r="F84" s="691">
        <f>'RM_5.1.2.sz.mell'!F84</f>
        <v>0</v>
      </c>
      <c r="G84" s="691">
        <f>'RM_5.1.2.sz.mell'!G84</f>
        <v>0</v>
      </c>
      <c r="H84" s="691">
        <f>'RM_5.1.2.sz.mell'!H84</f>
        <v>0</v>
      </c>
      <c r="I84" s="691">
        <f>'RM_5.1.2.sz.mell'!I84</f>
        <v>0</v>
      </c>
      <c r="J84" s="691">
        <f>'RM_5.1.2.sz.mell'!J84</f>
        <v>0</v>
      </c>
      <c r="K84" s="769">
        <f>'RM_5.1.2.sz.mell'!K84</f>
        <v>0</v>
      </c>
    </row>
    <row r="85" spans="1:11" s="1306" customFormat="1" ht="12" customHeight="1" x14ac:dyDescent="0.2">
      <c r="A85" s="1314" t="s">
        <v>329</v>
      </c>
      <c r="B85" s="1197" t="s">
        <v>330</v>
      </c>
      <c r="C85" s="691">
        <f>'RM_5.1.2.sz.mell'!C85</f>
        <v>0</v>
      </c>
      <c r="D85" s="691">
        <f>'RM_5.1.2.sz.mell'!D85</f>
        <v>0</v>
      </c>
      <c r="E85" s="691">
        <f>'RM_5.1.2.sz.mell'!E85</f>
        <v>0</v>
      </c>
      <c r="F85" s="691">
        <f>'RM_5.1.2.sz.mell'!F85</f>
        <v>0</v>
      </c>
      <c r="G85" s="691">
        <f>'RM_5.1.2.sz.mell'!G85</f>
        <v>0</v>
      </c>
      <c r="H85" s="691">
        <f>'RM_5.1.2.sz.mell'!H85</f>
        <v>0</v>
      </c>
      <c r="I85" s="691">
        <f>'RM_5.1.2.sz.mell'!I85</f>
        <v>0</v>
      </c>
      <c r="J85" s="691">
        <f>'RM_5.1.2.sz.mell'!J85</f>
        <v>0</v>
      </c>
      <c r="K85" s="769">
        <f>'RM_5.1.2.sz.mell'!K85</f>
        <v>0</v>
      </c>
    </row>
    <row r="86" spans="1:11" s="73" customFormat="1" ht="12" customHeight="1" thickBot="1" x14ac:dyDescent="0.25">
      <c r="A86" s="1315" t="s">
        <v>331</v>
      </c>
      <c r="B86" s="1202" t="s">
        <v>332</v>
      </c>
      <c r="C86" s="691">
        <f>'RM_5.1.2.sz.mell'!C86</f>
        <v>0</v>
      </c>
      <c r="D86" s="691">
        <f>'RM_5.1.2.sz.mell'!D86</f>
        <v>0</v>
      </c>
      <c r="E86" s="691">
        <f>'RM_5.1.2.sz.mell'!E86</f>
        <v>0</v>
      </c>
      <c r="F86" s="691">
        <f>'RM_5.1.2.sz.mell'!F86</f>
        <v>0</v>
      </c>
      <c r="G86" s="691">
        <f>'RM_5.1.2.sz.mell'!G86</f>
        <v>0</v>
      </c>
      <c r="H86" s="691">
        <f>'RM_5.1.2.sz.mell'!H86</f>
        <v>0</v>
      </c>
      <c r="I86" s="691">
        <f>'RM_5.1.2.sz.mell'!I86</f>
        <v>0</v>
      </c>
      <c r="J86" s="691">
        <f>'RM_5.1.2.sz.mell'!J86</f>
        <v>0</v>
      </c>
      <c r="K86" s="769">
        <f>'RM_5.1.2.sz.mell'!K86</f>
        <v>0</v>
      </c>
    </row>
    <row r="87" spans="1:11" s="73" customFormat="1" ht="12" customHeight="1" thickBot="1" x14ac:dyDescent="0.25">
      <c r="A87" s="1310" t="s">
        <v>333</v>
      </c>
      <c r="B87" s="1201" t="s">
        <v>474</v>
      </c>
      <c r="C87" s="395">
        <f>'RM_5.1.2.sz.mell'!C87</f>
        <v>0</v>
      </c>
      <c r="D87" s="395">
        <f>'RM_5.1.2.sz.mell'!D87</f>
        <v>0</v>
      </c>
      <c r="E87" s="395">
        <f>'RM_5.1.2.sz.mell'!E87</f>
        <v>0</v>
      </c>
      <c r="F87" s="395">
        <f>'RM_5.1.2.sz.mell'!F87</f>
        <v>0</v>
      </c>
      <c r="G87" s="395">
        <f>'RM_5.1.2.sz.mell'!G87</f>
        <v>0</v>
      </c>
      <c r="H87" s="395">
        <f>'RM_5.1.2.sz.mell'!H87</f>
        <v>0</v>
      </c>
      <c r="I87" s="395">
        <f>'RM_5.1.2.sz.mell'!I87</f>
        <v>0</v>
      </c>
      <c r="J87" s="395">
        <f>'RM_5.1.2.sz.mell'!J87</f>
        <v>0</v>
      </c>
      <c r="K87" s="296">
        <f>'RM_5.1.2.sz.mell'!K87</f>
        <v>0</v>
      </c>
    </row>
    <row r="88" spans="1:11" s="73" customFormat="1" ht="12" customHeight="1" thickBot="1" x14ac:dyDescent="0.25">
      <c r="A88" s="1310" t="s">
        <v>506</v>
      </c>
      <c r="B88" s="1201" t="s">
        <v>334</v>
      </c>
      <c r="C88" s="395">
        <f>'RM_5.1.2.sz.mell'!C88</f>
        <v>0</v>
      </c>
      <c r="D88" s="395">
        <f>'RM_5.1.2.sz.mell'!D88</f>
        <v>0</v>
      </c>
      <c r="E88" s="395">
        <f>'RM_5.1.2.sz.mell'!E88</f>
        <v>0</v>
      </c>
      <c r="F88" s="395">
        <f>'RM_5.1.2.sz.mell'!F88</f>
        <v>0</v>
      </c>
      <c r="G88" s="395">
        <f>'RM_5.1.2.sz.mell'!G88</f>
        <v>0</v>
      </c>
      <c r="H88" s="395">
        <f>'RM_5.1.2.sz.mell'!H88</f>
        <v>0</v>
      </c>
      <c r="I88" s="395">
        <f>'RM_5.1.2.sz.mell'!I88</f>
        <v>0</v>
      </c>
      <c r="J88" s="395">
        <f>'RM_5.1.2.sz.mell'!J88</f>
        <v>0</v>
      </c>
      <c r="K88" s="296">
        <f>'RM_5.1.2.sz.mell'!K88</f>
        <v>0</v>
      </c>
    </row>
    <row r="89" spans="1:11" s="73" customFormat="1" ht="12" customHeight="1" thickBot="1" x14ac:dyDescent="0.25">
      <c r="A89" s="1310" t="s">
        <v>507</v>
      </c>
      <c r="B89" s="1201" t="s">
        <v>477</v>
      </c>
      <c r="C89" s="402">
        <f>'RM_5.1.2.sz.mell'!C89</f>
        <v>0</v>
      </c>
      <c r="D89" s="402">
        <f>'RM_5.1.2.sz.mell'!D89</f>
        <v>0</v>
      </c>
      <c r="E89" s="402">
        <f>'RM_5.1.2.sz.mell'!E89</f>
        <v>0</v>
      </c>
      <c r="F89" s="402">
        <f>'RM_5.1.2.sz.mell'!F89</f>
        <v>0</v>
      </c>
      <c r="G89" s="402">
        <f>'RM_5.1.2.sz.mell'!G89</f>
        <v>0</v>
      </c>
      <c r="H89" s="402">
        <f>'RM_5.1.2.sz.mell'!H89</f>
        <v>0</v>
      </c>
      <c r="I89" s="402">
        <f>'RM_5.1.2.sz.mell'!I89</f>
        <v>0</v>
      </c>
      <c r="J89" s="402">
        <f>'RM_5.1.2.sz.mell'!J89</f>
        <v>0</v>
      </c>
      <c r="K89" s="302">
        <f>'RM_5.1.2.sz.mell'!K89</f>
        <v>0</v>
      </c>
    </row>
    <row r="90" spans="1:11" s="73" customFormat="1" ht="12" customHeight="1" thickBot="1" x14ac:dyDescent="0.25">
      <c r="A90" s="1316" t="s">
        <v>508</v>
      </c>
      <c r="B90" s="1214" t="s">
        <v>509</v>
      </c>
      <c r="C90" s="402">
        <f>'RM_5.1.2.sz.mell'!C90</f>
        <v>0</v>
      </c>
      <c r="D90" s="402">
        <f>'RM_5.1.2.sz.mell'!D90</f>
        <v>0</v>
      </c>
      <c r="E90" s="402">
        <f>'RM_5.1.2.sz.mell'!E90</f>
        <v>0</v>
      </c>
      <c r="F90" s="402">
        <f>'RM_5.1.2.sz.mell'!F90</f>
        <v>0</v>
      </c>
      <c r="G90" s="402">
        <f>'RM_5.1.2.sz.mell'!G90</f>
        <v>0</v>
      </c>
      <c r="H90" s="402">
        <f>'RM_5.1.2.sz.mell'!H90</f>
        <v>0</v>
      </c>
      <c r="I90" s="402">
        <f>'RM_5.1.2.sz.mell'!I90</f>
        <v>0</v>
      </c>
      <c r="J90" s="402">
        <f>'RM_5.1.2.sz.mell'!J90</f>
        <v>0</v>
      </c>
      <c r="K90" s="302">
        <f>'RM_5.1.2.sz.mell'!K90</f>
        <v>0</v>
      </c>
    </row>
    <row r="91" spans="1:11" s="1306" customFormat="1" ht="15.15" customHeight="1" thickBot="1" x14ac:dyDescent="0.3">
      <c r="A91" s="1317"/>
      <c r="B91" s="1318"/>
      <c r="C91" s="361"/>
      <c r="D91" s="361"/>
      <c r="E91" s="361"/>
      <c r="F91" s="361"/>
      <c r="G91" s="361"/>
    </row>
    <row r="92" spans="1:11" s="1303" customFormat="1" ht="16.5" customHeight="1" thickBot="1" x14ac:dyDescent="0.3">
      <c r="A92" s="1682" t="s">
        <v>56</v>
      </c>
      <c r="B92" s="1683"/>
      <c r="C92" s="1683"/>
      <c r="D92" s="1683"/>
      <c r="E92" s="1683"/>
      <c r="F92" s="1683"/>
      <c r="G92" s="1683"/>
      <c r="H92" s="1683"/>
      <c r="I92" s="1683"/>
      <c r="J92" s="1683"/>
      <c r="K92" s="1684"/>
    </row>
    <row r="93" spans="1:11" s="1319" customFormat="1" ht="12" customHeight="1" thickBot="1" x14ac:dyDescent="0.3">
      <c r="A93" s="1190" t="s">
        <v>18</v>
      </c>
      <c r="B93" s="1222" t="s">
        <v>513</v>
      </c>
      <c r="C93" s="394">
        <f>'RM_5.1.2.sz.mell'!C93</f>
        <v>0</v>
      </c>
      <c r="D93" s="778">
        <f>'RM_5.1.2.sz.mell'!D93</f>
        <v>0</v>
      </c>
      <c r="E93" s="778">
        <f>'RM_5.1.2.sz.mell'!E93</f>
        <v>0</v>
      </c>
      <c r="F93" s="778">
        <f>'RM_5.1.2.sz.mell'!F93</f>
        <v>0</v>
      </c>
      <c r="G93" s="778">
        <f>'RM_5.1.2.sz.mell'!G93</f>
        <v>0</v>
      </c>
      <c r="H93" s="778">
        <f>'RM_5.1.2.sz.mell'!H93</f>
        <v>0</v>
      </c>
      <c r="I93" s="394">
        <f>'RM_5.1.2.sz.mell'!I93</f>
        <v>0</v>
      </c>
      <c r="J93" s="394">
        <f>'RM_5.1.2.sz.mell'!J93</f>
        <v>0</v>
      </c>
      <c r="K93" s="295">
        <f>'RM_5.1.2.sz.mell'!K93</f>
        <v>0</v>
      </c>
    </row>
    <row r="94" spans="1:11" ht="12" customHeight="1" x14ac:dyDescent="0.25">
      <c r="A94" s="1320" t="s">
        <v>97</v>
      </c>
      <c r="B94" s="1170" t="s">
        <v>49</v>
      </c>
      <c r="C94" s="696">
        <f>'RM_5.1.2.sz.mell'!C94</f>
        <v>0</v>
      </c>
      <c r="D94" s="1394">
        <f>'RM_5.1.2.sz.mell'!D94</f>
        <v>0</v>
      </c>
      <c r="E94" s="1394">
        <f>'RM_5.1.2.sz.mell'!E94</f>
        <v>0</v>
      </c>
      <c r="F94" s="1394">
        <f>'RM_5.1.2.sz.mell'!F94</f>
        <v>0</v>
      </c>
      <c r="G94" s="1394">
        <f>'RM_5.1.2.sz.mell'!G94</f>
        <v>0</v>
      </c>
      <c r="H94" s="1394">
        <f>'RM_5.1.2.sz.mell'!H94</f>
        <v>0</v>
      </c>
      <c r="I94" s="696">
        <f>'RM_5.1.2.sz.mell'!I94</f>
        <v>0</v>
      </c>
      <c r="J94" s="696">
        <f>'RM_5.1.2.sz.mell'!J94</f>
        <v>0</v>
      </c>
      <c r="K94" s="780">
        <f>'RM_5.1.2.sz.mell'!K94</f>
        <v>0</v>
      </c>
    </row>
    <row r="95" spans="1:11" ht="12" customHeight="1" x14ac:dyDescent="0.25">
      <c r="A95" s="1305" t="s">
        <v>98</v>
      </c>
      <c r="B95" s="1172" t="s">
        <v>182</v>
      </c>
      <c r="C95" s="698">
        <f>'RM_5.1.2.sz.mell'!C95</f>
        <v>0</v>
      </c>
      <c r="D95" s="698">
        <f>'RM_5.1.2.sz.mell'!D95</f>
        <v>0</v>
      </c>
      <c r="E95" s="698">
        <f>'RM_5.1.2.sz.mell'!E95</f>
        <v>0</v>
      </c>
      <c r="F95" s="698">
        <f>'RM_5.1.2.sz.mell'!F95</f>
        <v>0</v>
      </c>
      <c r="G95" s="698">
        <f>'RM_5.1.2.sz.mell'!G95</f>
        <v>0</v>
      </c>
      <c r="H95" s="698">
        <f>'RM_5.1.2.sz.mell'!H95</f>
        <v>0</v>
      </c>
      <c r="I95" s="698">
        <f>'RM_5.1.2.sz.mell'!I95</f>
        <v>0</v>
      </c>
      <c r="J95" s="698">
        <f>'RM_5.1.2.sz.mell'!J95</f>
        <v>0</v>
      </c>
      <c r="K95" s="766">
        <f>'RM_5.1.2.sz.mell'!K95</f>
        <v>0</v>
      </c>
    </row>
    <row r="96" spans="1:11" ht="12" customHeight="1" x14ac:dyDescent="0.25">
      <c r="A96" s="1305" t="s">
        <v>99</v>
      </c>
      <c r="B96" s="1172" t="s">
        <v>139</v>
      </c>
      <c r="C96" s="700">
        <f>'RM_5.1.2.sz.mell'!C96</f>
        <v>0</v>
      </c>
      <c r="D96" s="700">
        <f>'RM_5.1.2.sz.mell'!D96</f>
        <v>0</v>
      </c>
      <c r="E96" s="700">
        <f>'RM_5.1.2.sz.mell'!E96</f>
        <v>0</v>
      </c>
      <c r="F96" s="700">
        <f>'RM_5.1.2.sz.mell'!F96</f>
        <v>0</v>
      </c>
      <c r="G96" s="700">
        <f>'RM_5.1.2.sz.mell'!G96</f>
        <v>0</v>
      </c>
      <c r="H96" s="698">
        <f>'RM_5.1.2.sz.mell'!H96</f>
        <v>0</v>
      </c>
      <c r="I96" s="700">
        <f>'RM_5.1.2.sz.mell'!I96</f>
        <v>0</v>
      </c>
      <c r="J96" s="700">
        <f>'RM_5.1.2.sz.mell'!J96</f>
        <v>0</v>
      </c>
      <c r="K96" s="767">
        <f>'RM_5.1.2.sz.mell'!K96</f>
        <v>0</v>
      </c>
    </row>
    <row r="97" spans="1:11" ht="12" customHeight="1" x14ac:dyDescent="0.25">
      <c r="A97" s="1305" t="s">
        <v>100</v>
      </c>
      <c r="B97" s="1224" t="s">
        <v>183</v>
      </c>
      <c r="C97" s="700">
        <f>'RM_5.1.2.sz.mell'!C97</f>
        <v>0</v>
      </c>
      <c r="D97" s="700">
        <f>'RM_5.1.2.sz.mell'!D97</f>
        <v>0</v>
      </c>
      <c r="E97" s="700">
        <f>'RM_5.1.2.sz.mell'!E97</f>
        <v>0</v>
      </c>
      <c r="F97" s="700">
        <f>'RM_5.1.2.sz.mell'!F97</f>
        <v>0</v>
      </c>
      <c r="G97" s="700">
        <f>'RM_5.1.2.sz.mell'!G97</f>
        <v>0</v>
      </c>
      <c r="H97" s="700">
        <f>'RM_5.1.2.sz.mell'!H97</f>
        <v>0</v>
      </c>
      <c r="I97" s="700">
        <f>'RM_5.1.2.sz.mell'!I97</f>
        <v>0</v>
      </c>
      <c r="J97" s="700">
        <f>'RM_5.1.2.sz.mell'!J97</f>
        <v>0</v>
      </c>
      <c r="K97" s="767">
        <f>'RM_5.1.2.sz.mell'!K97</f>
        <v>0</v>
      </c>
    </row>
    <row r="98" spans="1:11" ht="12" customHeight="1" x14ac:dyDescent="0.25">
      <c r="A98" s="1305" t="s">
        <v>111</v>
      </c>
      <c r="B98" s="1225" t="s">
        <v>184</v>
      </c>
      <c r="C98" s="700">
        <f>'RM_5.1.2.sz.mell'!C98</f>
        <v>0</v>
      </c>
      <c r="D98" s="700">
        <f>'RM_5.1.2.sz.mell'!D98</f>
        <v>0</v>
      </c>
      <c r="E98" s="700">
        <f>'RM_5.1.2.sz.mell'!E98</f>
        <v>0</v>
      </c>
      <c r="F98" s="700">
        <f>'RM_5.1.2.sz.mell'!F98</f>
        <v>0</v>
      </c>
      <c r="G98" s="700">
        <f>'RM_5.1.2.sz.mell'!G98</f>
        <v>0</v>
      </c>
      <c r="H98" s="700">
        <f>'RM_5.1.2.sz.mell'!H98</f>
        <v>0</v>
      </c>
      <c r="I98" s="700">
        <f>'RM_5.1.2.sz.mell'!I98</f>
        <v>0</v>
      </c>
      <c r="J98" s="700">
        <f>'RM_5.1.2.sz.mell'!J98</f>
        <v>0</v>
      </c>
      <c r="K98" s="767">
        <f>'RM_5.1.2.sz.mell'!K98</f>
        <v>0</v>
      </c>
    </row>
    <row r="99" spans="1:11" ht="12" customHeight="1" x14ac:dyDescent="0.25">
      <c r="A99" s="1305" t="s">
        <v>101</v>
      </c>
      <c r="B99" s="1172" t="s">
        <v>510</v>
      </c>
      <c r="C99" s="700">
        <f>'RM_5.1.2.sz.mell'!C99</f>
        <v>0</v>
      </c>
      <c r="D99" s="700">
        <f>'RM_5.1.2.sz.mell'!D99</f>
        <v>0</v>
      </c>
      <c r="E99" s="700">
        <f>'RM_5.1.2.sz.mell'!E99</f>
        <v>0</v>
      </c>
      <c r="F99" s="700">
        <f>'RM_5.1.2.sz.mell'!F99</f>
        <v>0</v>
      </c>
      <c r="G99" s="700">
        <f>'RM_5.1.2.sz.mell'!G99</f>
        <v>0</v>
      </c>
      <c r="H99" s="700">
        <f>'RM_5.1.2.sz.mell'!H99</f>
        <v>0</v>
      </c>
      <c r="I99" s="700">
        <f>'RM_5.1.2.sz.mell'!I99</f>
        <v>0</v>
      </c>
      <c r="J99" s="700">
        <f>'RM_5.1.2.sz.mell'!J99</f>
        <v>0</v>
      </c>
      <c r="K99" s="767">
        <f>'RM_5.1.2.sz.mell'!K99</f>
        <v>0</v>
      </c>
    </row>
    <row r="100" spans="1:11" ht="12" customHeight="1" x14ac:dyDescent="0.2">
      <c r="A100" s="1305" t="s">
        <v>102</v>
      </c>
      <c r="B100" s="1227" t="s">
        <v>440</v>
      </c>
      <c r="C100" s="700">
        <f>'RM_5.1.2.sz.mell'!C100</f>
        <v>0</v>
      </c>
      <c r="D100" s="700">
        <f>'RM_5.1.2.sz.mell'!D100</f>
        <v>0</v>
      </c>
      <c r="E100" s="700">
        <f>'RM_5.1.2.sz.mell'!E100</f>
        <v>0</v>
      </c>
      <c r="F100" s="700">
        <f>'RM_5.1.2.sz.mell'!F100</f>
        <v>0</v>
      </c>
      <c r="G100" s="700">
        <f>'RM_5.1.2.sz.mell'!G100</f>
        <v>0</v>
      </c>
      <c r="H100" s="700">
        <f>'RM_5.1.2.sz.mell'!H100</f>
        <v>0</v>
      </c>
      <c r="I100" s="700">
        <f>'RM_5.1.2.sz.mell'!I100</f>
        <v>0</v>
      </c>
      <c r="J100" s="700">
        <f>'RM_5.1.2.sz.mell'!J100</f>
        <v>0</v>
      </c>
      <c r="K100" s="767">
        <f>'RM_5.1.2.sz.mell'!K100</f>
        <v>0</v>
      </c>
    </row>
    <row r="101" spans="1:11" ht="12" customHeight="1" x14ac:dyDescent="0.2">
      <c r="A101" s="1305" t="s">
        <v>112</v>
      </c>
      <c r="B101" s="1227" t="s">
        <v>439</v>
      </c>
      <c r="C101" s="700">
        <f>'RM_5.1.2.sz.mell'!C101</f>
        <v>0</v>
      </c>
      <c r="D101" s="700">
        <f>'RM_5.1.2.sz.mell'!D101</f>
        <v>0</v>
      </c>
      <c r="E101" s="700">
        <f>'RM_5.1.2.sz.mell'!E101</f>
        <v>0</v>
      </c>
      <c r="F101" s="700">
        <f>'RM_5.1.2.sz.mell'!F101</f>
        <v>0</v>
      </c>
      <c r="G101" s="700">
        <f>'RM_5.1.2.sz.mell'!G101</f>
        <v>0</v>
      </c>
      <c r="H101" s="700">
        <f>'RM_5.1.2.sz.mell'!H101</f>
        <v>0</v>
      </c>
      <c r="I101" s="700">
        <f>'RM_5.1.2.sz.mell'!I101</f>
        <v>0</v>
      </c>
      <c r="J101" s="700">
        <f>'RM_5.1.2.sz.mell'!J101</f>
        <v>0</v>
      </c>
      <c r="K101" s="767">
        <f>'RM_5.1.2.sz.mell'!K101</f>
        <v>0</v>
      </c>
    </row>
    <row r="102" spans="1:11" ht="12" customHeight="1" x14ac:dyDescent="0.2">
      <c r="A102" s="1305" t="s">
        <v>113</v>
      </c>
      <c r="B102" s="1227" t="s">
        <v>350</v>
      </c>
      <c r="C102" s="700">
        <f>'RM_5.1.2.sz.mell'!C102</f>
        <v>0</v>
      </c>
      <c r="D102" s="700">
        <f>'RM_5.1.2.sz.mell'!D102</f>
        <v>0</v>
      </c>
      <c r="E102" s="700">
        <f>'RM_5.1.2.sz.mell'!E102</f>
        <v>0</v>
      </c>
      <c r="F102" s="700">
        <f>'RM_5.1.2.sz.mell'!F102</f>
        <v>0</v>
      </c>
      <c r="G102" s="700">
        <f>'RM_5.1.2.sz.mell'!G102</f>
        <v>0</v>
      </c>
      <c r="H102" s="700">
        <f>'RM_5.1.2.sz.mell'!H102</f>
        <v>0</v>
      </c>
      <c r="I102" s="700">
        <f>'RM_5.1.2.sz.mell'!I102</f>
        <v>0</v>
      </c>
      <c r="J102" s="700">
        <f>'RM_5.1.2.sz.mell'!J102</f>
        <v>0</v>
      </c>
      <c r="K102" s="767">
        <f>'RM_5.1.2.sz.mell'!K102</f>
        <v>0</v>
      </c>
    </row>
    <row r="103" spans="1:11" ht="12" customHeight="1" x14ac:dyDescent="0.25">
      <c r="A103" s="1305" t="s">
        <v>114</v>
      </c>
      <c r="B103" s="1228" t="s">
        <v>351</v>
      </c>
      <c r="C103" s="700">
        <f>'RM_5.1.2.sz.mell'!C103</f>
        <v>0</v>
      </c>
      <c r="D103" s="700">
        <f>'RM_5.1.2.sz.mell'!D103</f>
        <v>0</v>
      </c>
      <c r="E103" s="700">
        <f>'RM_5.1.2.sz.mell'!E103</f>
        <v>0</v>
      </c>
      <c r="F103" s="700">
        <f>'RM_5.1.2.sz.mell'!F103</f>
        <v>0</v>
      </c>
      <c r="G103" s="700">
        <f>'RM_5.1.2.sz.mell'!G103</f>
        <v>0</v>
      </c>
      <c r="H103" s="700">
        <f>'RM_5.1.2.sz.mell'!H103</f>
        <v>0</v>
      </c>
      <c r="I103" s="700">
        <f>'RM_5.1.2.sz.mell'!I103</f>
        <v>0</v>
      </c>
      <c r="J103" s="700">
        <f>'RM_5.1.2.sz.mell'!J103</f>
        <v>0</v>
      </c>
      <c r="K103" s="767">
        <f>'RM_5.1.2.sz.mell'!K103</f>
        <v>0</v>
      </c>
    </row>
    <row r="104" spans="1:11" ht="12" customHeight="1" x14ac:dyDescent="0.25">
      <c r="A104" s="1305" t="s">
        <v>115</v>
      </c>
      <c r="B104" s="1228" t="s">
        <v>352</v>
      </c>
      <c r="C104" s="700">
        <f>'RM_5.1.2.sz.mell'!C104</f>
        <v>0</v>
      </c>
      <c r="D104" s="700">
        <f>'RM_5.1.2.sz.mell'!D104</f>
        <v>0</v>
      </c>
      <c r="E104" s="700">
        <f>'RM_5.1.2.sz.mell'!E104</f>
        <v>0</v>
      </c>
      <c r="F104" s="700">
        <f>'RM_5.1.2.sz.mell'!F104</f>
        <v>0</v>
      </c>
      <c r="G104" s="700">
        <f>'RM_5.1.2.sz.mell'!G104</f>
        <v>0</v>
      </c>
      <c r="H104" s="700">
        <f>'RM_5.1.2.sz.mell'!H104</f>
        <v>0</v>
      </c>
      <c r="I104" s="700">
        <f>'RM_5.1.2.sz.mell'!I104</f>
        <v>0</v>
      </c>
      <c r="J104" s="700">
        <f>'RM_5.1.2.sz.mell'!J104</f>
        <v>0</v>
      </c>
      <c r="K104" s="767">
        <f>'RM_5.1.2.sz.mell'!K104</f>
        <v>0</v>
      </c>
    </row>
    <row r="105" spans="1:11" ht="12" customHeight="1" x14ac:dyDescent="0.2">
      <c r="A105" s="1305" t="s">
        <v>117</v>
      </c>
      <c r="B105" s="1227" t="s">
        <v>353</v>
      </c>
      <c r="C105" s="700">
        <f>'RM_5.1.2.sz.mell'!C105</f>
        <v>0</v>
      </c>
      <c r="D105" s="700">
        <f>'RM_5.1.2.sz.mell'!D105</f>
        <v>0</v>
      </c>
      <c r="E105" s="700">
        <f>'RM_5.1.2.sz.mell'!E105</f>
        <v>0</v>
      </c>
      <c r="F105" s="700">
        <f>'RM_5.1.2.sz.mell'!F105</f>
        <v>0</v>
      </c>
      <c r="G105" s="700">
        <f>'RM_5.1.2.sz.mell'!G105</f>
        <v>0</v>
      </c>
      <c r="H105" s="700">
        <f>'RM_5.1.2.sz.mell'!H105</f>
        <v>0</v>
      </c>
      <c r="I105" s="700">
        <f>'RM_5.1.2.sz.mell'!I105</f>
        <v>0</v>
      </c>
      <c r="J105" s="700">
        <f>'RM_5.1.2.sz.mell'!J105</f>
        <v>0</v>
      </c>
      <c r="K105" s="767">
        <f>'RM_5.1.2.sz.mell'!K105</f>
        <v>0</v>
      </c>
    </row>
    <row r="106" spans="1:11" ht="12" customHeight="1" x14ac:dyDescent="0.2">
      <c r="A106" s="1305" t="s">
        <v>185</v>
      </c>
      <c r="B106" s="1227" t="s">
        <v>354</v>
      </c>
      <c r="C106" s="700">
        <f>'RM_5.1.2.sz.mell'!C106</f>
        <v>0</v>
      </c>
      <c r="D106" s="700">
        <f>'RM_5.1.2.sz.mell'!D106</f>
        <v>0</v>
      </c>
      <c r="E106" s="700">
        <f>'RM_5.1.2.sz.mell'!E106</f>
        <v>0</v>
      </c>
      <c r="F106" s="700">
        <f>'RM_5.1.2.sz.mell'!F106</f>
        <v>0</v>
      </c>
      <c r="G106" s="700">
        <f>'RM_5.1.2.sz.mell'!G106</f>
        <v>0</v>
      </c>
      <c r="H106" s="700">
        <f>'RM_5.1.2.sz.mell'!H106</f>
        <v>0</v>
      </c>
      <c r="I106" s="700">
        <f>'RM_5.1.2.sz.mell'!I106</f>
        <v>0</v>
      </c>
      <c r="J106" s="700">
        <f>'RM_5.1.2.sz.mell'!J106</f>
        <v>0</v>
      </c>
      <c r="K106" s="767">
        <f>'RM_5.1.2.sz.mell'!K106</f>
        <v>0</v>
      </c>
    </row>
    <row r="107" spans="1:11" ht="12" customHeight="1" x14ac:dyDescent="0.25">
      <c r="A107" s="1305" t="s">
        <v>348</v>
      </c>
      <c r="B107" s="1228" t="s">
        <v>355</v>
      </c>
      <c r="C107" s="698">
        <f>'RM_5.1.2.sz.mell'!C107</f>
        <v>0</v>
      </c>
      <c r="D107" s="700">
        <f>'RM_5.1.2.sz.mell'!D107</f>
        <v>0</v>
      </c>
      <c r="E107" s="700">
        <f>'RM_5.1.2.sz.mell'!E107</f>
        <v>0</v>
      </c>
      <c r="F107" s="700">
        <f>'RM_5.1.2.sz.mell'!F107</f>
        <v>0</v>
      </c>
      <c r="G107" s="700">
        <f>'RM_5.1.2.sz.mell'!G107</f>
        <v>0</v>
      </c>
      <c r="H107" s="700">
        <f>'RM_5.1.2.sz.mell'!H107</f>
        <v>0</v>
      </c>
      <c r="I107" s="700">
        <f>'RM_5.1.2.sz.mell'!I107</f>
        <v>0</v>
      </c>
      <c r="J107" s="700">
        <f>'RM_5.1.2.sz.mell'!J107</f>
        <v>0</v>
      </c>
      <c r="K107" s="767">
        <f>'RM_5.1.2.sz.mell'!K107</f>
        <v>0</v>
      </c>
    </row>
    <row r="108" spans="1:11" ht="12" customHeight="1" x14ac:dyDescent="0.25">
      <c r="A108" s="1321" t="s">
        <v>349</v>
      </c>
      <c r="B108" s="1226" t="s">
        <v>356</v>
      </c>
      <c r="C108" s="700">
        <f>'RM_5.1.2.sz.mell'!C108</f>
        <v>0</v>
      </c>
      <c r="D108" s="700">
        <f>'RM_5.1.2.sz.mell'!D108</f>
        <v>0</v>
      </c>
      <c r="E108" s="700">
        <f>'RM_5.1.2.sz.mell'!E108</f>
        <v>0</v>
      </c>
      <c r="F108" s="700">
        <f>'RM_5.1.2.sz.mell'!F108</f>
        <v>0</v>
      </c>
      <c r="G108" s="700">
        <f>'RM_5.1.2.sz.mell'!G108</f>
        <v>0</v>
      </c>
      <c r="H108" s="700">
        <f>'RM_5.1.2.sz.mell'!H108</f>
        <v>0</v>
      </c>
      <c r="I108" s="700">
        <f>'RM_5.1.2.sz.mell'!I108</f>
        <v>0</v>
      </c>
      <c r="J108" s="700">
        <f>'RM_5.1.2.sz.mell'!J108</f>
        <v>0</v>
      </c>
      <c r="K108" s="767">
        <f>'RM_5.1.2.sz.mell'!K108</f>
        <v>0</v>
      </c>
    </row>
    <row r="109" spans="1:11" ht="12" customHeight="1" x14ac:dyDescent="0.25">
      <c r="A109" s="1305" t="s">
        <v>437</v>
      </c>
      <c r="B109" s="1226" t="s">
        <v>357</v>
      </c>
      <c r="C109" s="700">
        <f>'RM_5.1.2.sz.mell'!C109</f>
        <v>0</v>
      </c>
      <c r="D109" s="700">
        <f>'RM_5.1.2.sz.mell'!D109</f>
        <v>0</v>
      </c>
      <c r="E109" s="700">
        <f>'RM_5.1.2.sz.mell'!E109</f>
        <v>0</v>
      </c>
      <c r="F109" s="700">
        <f>'RM_5.1.2.sz.mell'!F109</f>
        <v>0</v>
      </c>
      <c r="G109" s="700">
        <f>'RM_5.1.2.sz.mell'!G109</f>
        <v>0</v>
      </c>
      <c r="H109" s="700">
        <f>'RM_5.1.2.sz.mell'!H109</f>
        <v>0</v>
      </c>
      <c r="I109" s="700">
        <f>'RM_5.1.2.sz.mell'!I109</f>
        <v>0</v>
      </c>
      <c r="J109" s="700">
        <f>'RM_5.1.2.sz.mell'!J109</f>
        <v>0</v>
      </c>
      <c r="K109" s="767">
        <f>'RM_5.1.2.sz.mell'!K109</f>
        <v>0</v>
      </c>
    </row>
    <row r="110" spans="1:11" ht="12" customHeight="1" x14ac:dyDescent="0.25">
      <c r="A110" s="1305" t="s">
        <v>438</v>
      </c>
      <c r="B110" s="1228" t="s">
        <v>358</v>
      </c>
      <c r="C110" s="698">
        <f>'RM_5.1.2.sz.mell'!C110</f>
        <v>0</v>
      </c>
      <c r="D110" s="698">
        <f>'RM_5.1.2.sz.mell'!D110</f>
        <v>0</v>
      </c>
      <c r="E110" s="698">
        <f>'RM_5.1.2.sz.mell'!E110</f>
        <v>0</v>
      </c>
      <c r="F110" s="698">
        <f>'RM_5.1.2.sz.mell'!F110</f>
        <v>0</v>
      </c>
      <c r="G110" s="698">
        <f>'RM_5.1.2.sz.mell'!G110</f>
        <v>0</v>
      </c>
      <c r="H110" s="698">
        <f>'RM_5.1.2.sz.mell'!H110</f>
        <v>0</v>
      </c>
      <c r="I110" s="698">
        <f>'RM_5.1.2.sz.mell'!I110</f>
        <v>0</v>
      </c>
      <c r="J110" s="698">
        <f>'RM_5.1.2.sz.mell'!J110</f>
        <v>0</v>
      </c>
      <c r="K110" s="766">
        <f>'RM_5.1.2.sz.mell'!K110</f>
        <v>0</v>
      </c>
    </row>
    <row r="111" spans="1:11" ht="12" customHeight="1" x14ac:dyDescent="0.25">
      <c r="A111" s="1305" t="s">
        <v>442</v>
      </c>
      <c r="B111" s="1224" t="s">
        <v>50</v>
      </c>
      <c r="C111" s="698">
        <f>'RM_5.1.2.sz.mell'!C111</f>
        <v>0</v>
      </c>
      <c r="D111" s="698">
        <f>'RM_5.1.2.sz.mell'!D111</f>
        <v>0</v>
      </c>
      <c r="E111" s="698">
        <f>'RM_5.1.2.sz.mell'!E111</f>
        <v>0</v>
      </c>
      <c r="F111" s="698">
        <f>'RM_5.1.2.sz.mell'!F111</f>
        <v>0</v>
      </c>
      <c r="G111" s="698">
        <f>'RM_5.1.2.sz.mell'!G111</f>
        <v>0</v>
      </c>
      <c r="H111" s="698">
        <f>'RM_5.1.2.sz.mell'!H111</f>
        <v>0</v>
      </c>
      <c r="I111" s="698">
        <f>'RM_5.1.2.sz.mell'!I111</f>
        <v>0</v>
      </c>
      <c r="J111" s="698">
        <f>'RM_5.1.2.sz.mell'!J111</f>
        <v>0</v>
      </c>
      <c r="K111" s="766">
        <f>'RM_5.1.2.sz.mell'!K111</f>
        <v>0</v>
      </c>
    </row>
    <row r="112" spans="1:11" ht="12" customHeight="1" x14ac:dyDescent="0.25">
      <c r="A112" s="1307" t="s">
        <v>443</v>
      </c>
      <c r="B112" s="1172" t="s">
        <v>511</v>
      </c>
      <c r="C112" s="700">
        <f>'RM_5.1.2.sz.mell'!C112</f>
        <v>0</v>
      </c>
      <c r="D112" s="700">
        <f>'RM_5.1.2.sz.mell'!D112</f>
        <v>0</v>
      </c>
      <c r="E112" s="700">
        <f>'RM_5.1.2.sz.mell'!E112</f>
        <v>0</v>
      </c>
      <c r="F112" s="700">
        <f>'RM_5.1.2.sz.mell'!F112</f>
        <v>0</v>
      </c>
      <c r="G112" s="700">
        <f>'RM_5.1.2.sz.mell'!G112</f>
        <v>0</v>
      </c>
      <c r="H112" s="700">
        <f>'RM_5.1.2.sz.mell'!H112</f>
        <v>0</v>
      </c>
      <c r="I112" s="700">
        <f>'RM_5.1.2.sz.mell'!I112</f>
        <v>0</v>
      </c>
      <c r="J112" s="700">
        <f>'RM_5.1.2.sz.mell'!J112</f>
        <v>0</v>
      </c>
      <c r="K112" s="767">
        <f>'RM_5.1.2.sz.mell'!K112</f>
        <v>0</v>
      </c>
    </row>
    <row r="113" spans="1:11" ht="12" customHeight="1" thickBot="1" x14ac:dyDescent="0.3">
      <c r="A113" s="1308" t="s">
        <v>444</v>
      </c>
      <c r="B113" s="1322" t="s">
        <v>512</v>
      </c>
      <c r="C113" s="702">
        <f>'RM_5.1.2.sz.mell'!C113</f>
        <v>0</v>
      </c>
      <c r="D113" s="702">
        <f>'RM_5.1.2.sz.mell'!D113</f>
        <v>0</v>
      </c>
      <c r="E113" s="702">
        <f>'RM_5.1.2.sz.mell'!E113</f>
        <v>0</v>
      </c>
      <c r="F113" s="702">
        <f>'RM_5.1.2.sz.mell'!F113</f>
        <v>0</v>
      </c>
      <c r="G113" s="702">
        <f>'RM_5.1.2.sz.mell'!G113</f>
        <v>0</v>
      </c>
      <c r="H113" s="702">
        <f>'RM_5.1.2.sz.mell'!H113</f>
        <v>0</v>
      </c>
      <c r="I113" s="702">
        <f>'RM_5.1.2.sz.mell'!I113</f>
        <v>0</v>
      </c>
      <c r="J113" s="702">
        <f>'RM_5.1.2.sz.mell'!J113</f>
        <v>0</v>
      </c>
      <c r="K113" s="781">
        <f>'RM_5.1.2.sz.mell'!K113</f>
        <v>0</v>
      </c>
    </row>
    <row r="114" spans="1:11" ht="12" customHeight="1" thickBot="1" x14ac:dyDescent="0.3">
      <c r="A114" s="1220" t="s">
        <v>19</v>
      </c>
      <c r="B114" s="1268" t="s">
        <v>359</v>
      </c>
      <c r="C114" s="395">
        <f>'RM_5.1.2.sz.mell'!C114</f>
        <v>0</v>
      </c>
      <c r="D114" s="395">
        <f>'RM_5.1.2.sz.mell'!D114</f>
        <v>0</v>
      </c>
      <c r="E114" s="395">
        <f>'RM_5.1.2.sz.mell'!E114</f>
        <v>0</v>
      </c>
      <c r="F114" s="395">
        <f>'RM_5.1.2.sz.mell'!F114</f>
        <v>0</v>
      </c>
      <c r="G114" s="395">
        <f>'RM_5.1.2.sz.mell'!G114</f>
        <v>0</v>
      </c>
      <c r="H114" s="395">
        <f>'RM_5.1.2.sz.mell'!H114</f>
        <v>0</v>
      </c>
      <c r="I114" s="395">
        <f>'RM_5.1.2.sz.mell'!I114</f>
        <v>0</v>
      </c>
      <c r="J114" s="395">
        <f>'RM_5.1.2.sz.mell'!J114</f>
        <v>0</v>
      </c>
      <c r="K114" s="296">
        <f>'RM_5.1.2.sz.mell'!K114</f>
        <v>0</v>
      </c>
    </row>
    <row r="115" spans="1:11" ht="12" customHeight="1" x14ac:dyDescent="0.25">
      <c r="A115" s="1304" t="s">
        <v>103</v>
      </c>
      <c r="B115" s="1172" t="s">
        <v>229</v>
      </c>
      <c r="C115" s="680">
        <f>'RM_5.1.2.sz.mell'!C115</f>
        <v>0</v>
      </c>
      <c r="D115" s="680">
        <f>'RM_5.1.2.sz.mell'!D115</f>
        <v>0</v>
      </c>
      <c r="E115" s="680">
        <f>'RM_5.1.2.sz.mell'!E115</f>
        <v>0</v>
      </c>
      <c r="F115" s="680">
        <f>'RM_5.1.2.sz.mell'!F115</f>
        <v>0</v>
      </c>
      <c r="G115" s="680">
        <f>'RM_5.1.2.sz.mell'!G115</f>
        <v>0</v>
      </c>
      <c r="H115" s="680">
        <f>'RM_5.1.2.sz.mell'!H115</f>
        <v>0</v>
      </c>
      <c r="I115" s="680">
        <f>'RM_5.1.2.sz.mell'!I115</f>
        <v>0</v>
      </c>
      <c r="J115" s="680">
        <f>'RM_5.1.2.sz.mell'!J115</f>
        <v>0</v>
      </c>
      <c r="K115" s="408">
        <f>'RM_5.1.2.sz.mell'!K115</f>
        <v>0</v>
      </c>
    </row>
    <row r="116" spans="1:11" ht="12" customHeight="1" x14ac:dyDescent="0.25">
      <c r="A116" s="1304" t="s">
        <v>104</v>
      </c>
      <c r="B116" s="1177" t="s">
        <v>363</v>
      </c>
      <c r="C116" s="680">
        <f>'RM_5.1.2.sz.mell'!C116</f>
        <v>0</v>
      </c>
      <c r="D116" s="680">
        <f>'RM_5.1.2.sz.mell'!D116</f>
        <v>0</v>
      </c>
      <c r="E116" s="680">
        <f>'RM_5.1.2.sz.mell'!E116</f>
        <v>0</v>
      </c>
      <c r="F116" s="680">
        <f>'RM_5.1.2.sz.mell'!F116</f>
        <v>0</v>
      </c>
      <c r="G116" s="680">
        <f>'RM_5.1.2.sz.mell'!G116</f>
        <v>0</v>
      </c>
      <c r="H116" s="680">
        <f>'RM_5.1.2.sz.mell'!H116</f>
        <v>0</v>
      </c>
      <c r="I116" s="680">
        <f>'RM_5.1.2.sz.mell'!I116</f>
        <v>0</v>
      </c>
      <c r="J116" s="680">
        <f>'RM_5.1.2.sz.mell'!J116</f>
        <v>0</v>
      </c>
      <c r="K116" s="408">
        <f>'RM_5.1.2.sz.mell'!K116</f>
        <v>0</v>
      </c>
    </row>
    <row r="117" spans="1:11" ht="12" customHeight="1" x14ac:dyDescent="0.25">
      <c r="A117" s="1304" t="s">
        <v>105</v>
      </c>
      <c r="B117" s="1177" t="s">
        <v>186</v>
      </c>
      <c r="C117" s="698">
        <f>'RM_5.1.2.sz.mell'!C117</f>
        <v>0</v>
      </c>
      <c r="D117" s="698">
        <f>'RM_5.1.2.sz.mell'!D117</f>
        <v>0</v>
      </c>
      <c r="E117" s="698">
        <f>'RM_5.1.2.sz.mell'!E117</f>
        <v>0</v>
      </c>
      <c r="F117" s="698">
        <f>'RM_5.1.2.sz.mell'!F117</f>
        <v>0</v>
      </c>
      <c r="G117" s="698">
        <f>'RM_5.1.2.sz.mell'!G117</f>
        <v>0</v>
      </c>
      <c r="H117" s="698">
        <f>'RM_5.1.2.sz.mell'!H117</f>
        <v>0</v>
      </c>
      <c r="I117" s="698">
        <f>'RM_5.1.2.sz.mell'!I117</f>
        <v>0</v>
      </c>
      <c r="J117" s="698">
        <f>'RM_5.1.2.sz.mell'!J117</f>
        <v>0</v>
      </c>
      <c r="K117" s="766">
        <f>'RM_5.1.2.sz.mell'!K117</f>
        <v>0</v>
      </c>
    </row>
    <row r="118" spans="1:11" ht="12" customHeight="1" x14ac:dyDescent="0.25">
      <c r="A118" s="1304" t="s">
        <v>106</v>
      </c>
      <c r="B118" s="1177" t="s">
        <v>364</v>
      </c>
      <c r="C118" s="698">
        <f>'RM_5.1.2.sz.mell'!C118</f>
        <v>0</v>
      </c>
      <c r="D118" s="698">
        <f>'RM_5.1.2.sz.mell'!D118</f>
        <v>0</v>
      </c>
      <c r="E118" s="698">
        <f>'RM_5.1.2.sz.mell'!E118</f>
        <v>0</v>
      </c>
      <c r="F118" s="698">
        <f>'RM_5.1.2.sz.mell'!F118</f>
        <v>0</v>
      </c>
      <c r="G118" s="698">
        <f>'RM_5.1.2.sz.mell'!G118</f>
        <v>0</v>
      </c>
      <c r="H118" s="698">
        <f>'RM_5.1.2.sz.mell'!H118</f>
        <v>0</v>
      </c>
      <c r="I118" s="698">
        <f>'RM_5.1.2.sz.mell'!I118</f>
        <v>0</v>
      </c>
      <c r="J118" s="698">
        <f>'RM_5.1.2.sz.mell'!J118</f>
        <v>0</v>
      </c>
      <c r="K118" s="766">
        <f>'RM_5.1.2.sz.mell'!K118</f>
        <v>0</v>
      </c>
    </row>
    <row r="119" spans="1:11" ht="12" customHeight="1" x14ac:dyDescent="0.25">
      <c r="A119" s="1304" t="s">
        <v>107</v>
      </c>
      <c r="B119" s="1200" t="s">
        <v>231</v>
      </c>
      <c r="C119" s="698">
        <f>'RM_5.1.2.sz.mell'!C119</f>
        <v>0</v>
      </c>
      <c r="D119" s="698">
        <f>'RM_5.1.2.sz.mell'!D119</f>
        <v>0</v>
      </c>
      <c r="E119" s="698">
        <f>'RM_5.1.2.sz.mell'!E119</f>
        <v>0</v>
      </c>
      <c r="F119" s="698">
        <f>'RM_5.1.2.sz.mell'!F119</f>
        <v>0</v>
      </c>
      <c r="G119" s="698">
        <f>'RM_5.1.2.sz.mell'!G119</f>
        <v>0</v>
      </c>
      <c r="H119" s="698">
        <f>'RM_5.1.2.sz.mell'!H119</f>
        <v>0</v>
      </c>
      <c r="I119" s="698">
        <f>'RM_5.1.2.sz.mell'!I119</f>
        <v>0</v>
      </c>
      <c r="J119" s="698">
        <f>'RM_5.1.2.sz.mell'!J119</f>
        <v>0</v>
      </c>
      <c r="K119" s="766">
        <f>'RM_5.1.2.sz.mell'!K119</f>
        <v>0</v>
      </c>
    </row>
    <row r="120" spans="1:11" ht="12" customHeight="1" x14ac:dyDescent="0.25">
      <c r="A120" s="1304" t="s">
        <v>116</v>
      </c>
      <c r="B120" s="1198" t="s">
        <v>427</v>
      </c>
      <c r="C120" s="698">
        <f>'RM_5.1.2.sz.mell'!C120</f>
        <v>0</v>
      </c>
      <c r="D120" s="698">
        <f>'RM_5.1.2.sz.mell'!D120</f>
        <v>0</v>
      </c>
      <c r="E120" s="698">
        <f>'RM_5.1.2.sz.mell'!E120</f>
        <v>0</v>
      </c>
      <c r="F120" s="698">
        <f>'RM_5.1.2.sz.mell'!F120</f>
        <v>0</v>
      </c>
      <c r="G120" s="698">
        <f>'RM_5.1.2.sz.mell'!G120</f>
        <v>0</v>
      </c>
      <c r="H120" s="698">
        <f>'RM_5.1.2.sz.mell'!H120</f>
        <v>0</v>
      </c>
      <c r="I120" s="698">
        <f>'RM_5.1.2.sz.mell'!I120</f>
        <v>0</v>
      </c>
      <c r="J120" s="698">
        <f>'RM_5.1.2.sz.mell'!J120</f>
        <v>0</v>
      </c>
      <c r="K120" s="766">
        <f>'RM_5.1.2.sz.mell'!K120</f>
        <v>0</v>
      </c>
    </row>
    <row r="121" spans="1:11" ht="12" customHeight="1" x14ac:dyDescent="0.25">
      <c r="A121" s="1304" t="s">
        <v>118</v>
      </c>
      <c r="B121" s="1231" t="s">
        <v>369</v>
      </c>
      <c r="C121" s="698">
        <f>'RM_5.1.2.sz.mell'!C121</f>
        <v>0</v>
      </c>
      <c r="D121" s="698">
        <f>'RM_5.1.2.sz.mell'!D121</f>
        <v>0</v>
      </c>
      <c r="E121" s="698">
        <f>'RM_5.1.2.sz.mell'!E121</f>
        <v>0</v>
      </c>
      <c r="F121" s="698">
        <f>'RM_5.1.2.sz.mell'!F121</f>
        <v>0</v>
      </c>
      <c r="G121" s="698">
        <f>'RM_5.1.2.sz.mell'!G121</f>
        <v>0</v>
      </c>
      <c r="H121" s="698">
        <f>'RM_5.1.2.sz.mell'!H121</f>
        <v>0</v>
      </c>
      <c r="I121" s="698">
        <f>'RM_5.1.2.sz.mell'!I121</f>
        <v>0</v>
      </c>
      <c r="J121" s="698">
        <f>'RM_5.1.2.sz.mell'!J121</f>
        <v>0</v>
      </c>
      <c r="K121" s="766">
        <f>'RM_5.1.2.sz.mell'!K121</f>
        <v>0</v>
      </c>
    </row>
    <row r="122" spans="1:11" ht="12" customHeight="1" x14ac:dyDescent="0.25">
      <c r="A122" s="1304" t="s">
        <v>187</v>
      </c>
      <c r="B122" s="1228" t="s">
        <v>352</v>
      </c>
      <c r="C122" s="698">
        <f>'RM_5.1.2.sz.mell'!C122</f>
        <v>0</v>
      </c>
      <c r="D122" s="698">
        <f>'RM_5.1.2.sz.mell'!D122</f>
        <v>0</v>
      </c>
      <c r="E122" s="698">
        <f>'RM_5.1.2.sz.mell'!E122</f>
        <v>0</v>
      </c>
      <c r="F122" s="698">
        <f>'RM_5.1.2.sz.mell'!F122</f>
        <v>0</v>
      </c>
      <c r="G122" s="698">
        <f>'RM_5.1.2.sz.mell'!G122</f>
        <v>0</v>
      </c>
      <c r="H122" s="698">
        <f>'RM_5.1.2.sz.mell'!H122</f>
        <v>0</v>
      </c>
      <c r="I122" s="698">
        <f>'RM_5.1.2.sz.mell'!I122</f>
        <v>0</v>
      </c>
      <c r="J122" s="698">
        <f>'RM_5.1.2.sz.mell'!J122</f>
        <v>0</v>
      </c>
      <c r="K122" s="766">
        <f>'RM_5.1.2.sz.mell'!K122</f>
        <v>0</v>
      </c>
    </row>
    <row r="123" spans="1:11" ht="12" customHeight="1" x14ac:dyDescent="0.25">
      <c r="A123" s="1304" t="s">
        <v>188</v>
      </c>
      <c r="B123" s="1228" t="s">
        <v>368</v>
      </c>
      <c r="C123" s="698">
        <f>'RM_5.1.2.sz.mell'!C123</f>
        <v>0</v>
      </c>
      <c r="D123" s="698">
        <f>'RM_5.1.2.sz.mell'!D123</f>
        <v>0</v>
      </c>
      <c r="E123" s="698">
        <f>'RM_5.1.2.sz.mell'!E123</f>
        <v>0</v>
      </c>
      <c r="F123" s="698">
        <f>'RM_5.1.2.sz.mell'!F123</f>
        <v>0</v>
      </c>
      <c r="G123" s="698">
        <f>'RM_5.1.2.sz.mell'!G123</f>
        <v>0</v>
      </c>
      <c r="H123" s="698">
        <f>'RM_5.1.2.sz.mell'!H123</f>
        <v>0</v>
      </c>
      <c r="I123" s="698">
        <f>'RM_5.1.2.sz.mell'!I123</f>
        <v>0</v>
      </c>
      <c r="J123" s="698">
        <f>'RM_5.1.2.sz.mell'!J123</f>
        <v>0</v>
      </c>
      <c r="K123" s="766">
        <f>'RM_5.1.2.sz.mell'!K123</f>
        <v>0</v>
      </c>
    </row>
    <row r="124" spans="1:11" ht="12" customHeight="1" x14ac:dyDescent="0.25">
      <c r="A124" s="1304" t="s">
        <v>189</v>
      </c>
      <c r="B124" s="1228" t="s">
        <v>367</v>
      </c>
      <c r="C124" s="698">
        <f>'RM_5.1.2.sz.mell'!C124</f>
        <v>0</v>
      </c>
      <c r="D124" s="698">
        <f>'RM_5.1.2.sz.mell'!D124</f>
        <v>0</v>
      </c>
      <c r="E124" s="698">
        <f>'RM_5.1.2.sz.mell'!E124</f>
        <v>0</v>
      </c>
      <c r="F124" s="698">
        <f>'RM_5.1.2.sz.mell'!F124</f>
        <v>0</v>
      </c>
      <c r="G124" s="698">
        <f>'RM_5.1.2.sz.mell'!G124</f>
        <v>0</v>
      </c>
      <c r="H124" s="698">
        <f>'RM_5.1.2.sz.mell'!H124</f>
        <v>0</v>
      </c>
      <c r="I124" s="698">
        <f>'RM_5.1.2.sz.mell'!I124</f>
        <v>0</v>
      </c>
      <c r="J124" s="698">
        <f>'RM_5.1.2.sz.mell'!J124</f>
        <v>0</v>
      </c>
      <c r="K124" s="766">
        <f>'RM_5.1.2.sz.mell'!K124</f>
        <v>0</v>
      </c>
    </row>
    <row r="125" spans="1:11" ht="12" customHeight="1" x14ac:dyDescent="0.25">
      <c r="A125" s="1304" t="s">
        <v>360</v>
      </c>
      <c r="B125" s="1228" t="s">
        <v>355</v>
      </c>
      <c r="C125" s="698">
        <f>'RM_5.1.2.sz.mell'!C125</f>
        <v>0</v>
      </c>
      <c r="D125" s="698">
        <f>'RM_5.1.2.sz.mell'!D125</f>
        <v>0</v>
      </c>
      <c r="E125" s="698">
        <f>'RM_5.1.2.sz.mell'!E125</f>
        <v>0</v>
      </c>
      <c r="F125" s="698">
        <f>'RM_5.1.2.sz.mell'!F125</f>
        <v>0</v>
      </c>
      <c r="G125" s="698">
        <f>'RM_5.1.2.sz.mell'!G125</f>
        <v>0</v>
      </c>
      <c r="H125" s="698">
        <f>'RM_5.1.2.sz.mell'!H125</f>
        <v>0</v>
      </c>
      <c r="I125" s="698">
        <f>'RM_5.1.2.sz.mell'!I125</f>
        <v>0</v>
      </c>
      <c r="J125" s="698">
        <f>'RM_5.1.2.sz.mell'!J125</f>
        <v>0</v>
      </c>
      <c r="K125" s="766">
        <f>'RM_5.1.2.sz.mell'!K125</f>
        <v>0</v>
      </c>
    </row>
    <row r="126" spans="1:11" ht="12" customHeight="1" x14ac:dyDescent="0.25">
      <c r="A126" s="1304" t="s">
        <v>361</v>
      </c>
      <c r="B126" s="1228" t="s">
        <v>366</v>
      </c>
      <c r="C126" s="698">
        <f>'RM_5.1.2.sz.mell'!C126</f>
        <v>0</v>
      </c>
      <c r="D126" s="698">
        <f>'RM_5.1.2.sz.mell'!D126</f>
        <v>0</v>
      </c>
      <c r="E126" s="698">
        <f>'RM_5.1.2.sz.mell'!E126</f>
        <v>0</v>
      </c>
      <c r="F126" s="698">
        <f>'RM_5.1.2.sz.mell'!F126</f>
        <v>0</v>
      </c>
      <c r="G126" s="698">
        <f>'RM_5.1.2.sz.mell'!G126</f>
        <v>0</v>
      </c>
      <c r="H126" s="698">
        <f>'RM_5.1.2.sz.mell'!H126</f>
        <v>0</v>
      </c>
      <c r="I126" s="698">
        <f>'RM_5.1.2.sz.mell'!I126</f>
        <v>0</v>
      </c>
      <c r="J126" s="698">
        <f>'RM_5.1.2.sz.mell'!J126</f>
        <v>0</v>
      </c>
      <c r="K126" s="766">
        <f>'RM_5.1.2.sz.mell'!K126</f>
        <v>0</v>
      </c>
    </row>
    <row r="127" spans="1:11" ht="12" customHeight="1" thickBot="1" x14ac:dyDescent="0.3">
      <c r="A127" s="1321" t="s">
        <v>362</v>
      </c>
      <c r="B127" s="1228" t="s">
        <v>365</v>
      </c>
      <c r="C127" s="700">
        <f>'RM_5.1.2.sz.mell'!C127</f>
        <v>0</v>
      </c>
      <c r="D127" s="700">
        <f>'RM_5.1.2.sz.mell'!D127</f>
        <v>0</v>
      </c>
      <c r="E127" s="700">
        <f>'RM_5.1.2.sz.mell'!E127</f>
        <v>0</v>
      </c>
      <c r="F127" s="700">
        <f>'RM_5.1.2.sz.mell'!F127</f>
        <v>0</v>
      </c>
      <c r="G127" s="700">
        <f>'RM_5.1.2.sz.mell'!G127</f>
        <v>0</v>
      </c>
      <c r="H127" s="700">
        <f>'RM_5.1.2.sz.mell'!H127</f>
        <v>0</v>
      </c>
      <c r="I127" s="700">
        <f>'RM_5.1.2.sz.mell'!I127</f>
        <v>0</v>
      </c>
      <c r="J127" s="700">
        <f>'RM_5.1.2.sz.mell'!J127</f>
        <v>0</v>
      </c>
      <c r="K127" s="767">
        <f>'RM_5.1.2.sz.mell'!K127</f>
        <v>0</v>
      </c>
    </row>
    <row r="128" spans="1:11" ht="12" customHeight="1" thickBot="1" x14ac:dyDescent="0.3">
      <c r="A128" s="1220" t="s">
        <v>20</v>
      </c>
      <c r="B128" s="1178" t="s">
        <v>447</v>
      </c>
      <c r="C128" s="395">
        <f>'RM_5.1.2.sz.mell'!C128</f>
        <v>0</v>
      </c>
      <c r="D128" s="395">
        <f>'RM_5.1.2.sz.mell'!D128</f>
        <v>0</v>
      </c>
      <c r="E128" s="395">
        <f>'RM_5.1.2.sz.mell'!E128</f>
        <v>0</v>
      </c>
      <c r="F128" s="395">
        <f>'RM_5.1.2.sz.mell'!F128</f>
        <v>0</v>
      </c>
      <c r="G128" s="395">
        <f>'RM_5.1.2.sz.mell'!G128</f>
        <v>0</v>
      </c>
      <c r="H128" s="395">
        <f>'RM_5.1.2.sz.mell'!H128</f>
        <v>0</v>
      </c>
      <c r="I128" s="395">
        <f>'RM_5.1.2.sz.mell'!I128</f>
        <v>0</v>
      </c>
      <c r="J128" s="395">
        <f>'RM_5.1.2.sz.mell'!J128</f>
        <v>0</v>
      </c>
      <c r="K128" s="296">
        <f>'RM_5.1.2.sz.mell'!K128</f>
        <v>0</v>
      </c>
    </row>
    <row r="129" spans="1:11" ht="12" customHeight="1" thickBot="1" x14ac:dyDescent="0.3">
      <c r="A129" s="1220" t="s">
        <v>21</v>
      </c>
      <c r="B129" s="1178" t="s">
        <v>448</v>
      </c>
      <c r="C129" s="395">
        <f>'RM_5.1.2.sz.mell'!C129</f>
        <v>0</v>
      </c>
      <c r="D129" s="395">
        <f>'RM_5.1.2.sz.mell'!D129</f>
        <v>0</v>
      </c>
      <c r="E129" s="395">
        <f>'RM_5.1.2.sz.mell'!E129</f>
        <v>0</v>
      </c>
      <c r="F129" s="395">
        <f>'RM_5.1.2.sz.mell'!F129</f>
        <v>0</v>
      </c>
      <c r="G129" s="395">
        <f>'RM_5.1.2.sz.mell'!G129</f>
        <v>0</v>
      </c>
      <c r="H129" s="395">
        <f>'RM_5.1.2.sz.mell'!H129</f>
        <v>0</v>
      </c>
      <c r="I129" s="395">
        <f>'RM_5.1.2.sz.mell'!I129</f>
        <v>0</v>
      </c>
      <c r="J129" s="395">
        <f>'RM_5.1.2.sz.mell'!J129</f>
        <v>0</v>
      </c>
      <c r="K129" s="296">
        <f>'RM_5.1.2.sz.mell'!K129</f>
        <v>0</v>
      </c>
    </row>
    <row r="130" spans="1:11" s="1319" customFormat="1" ht="12" customHeight="1" x14ac:dyDescent="0.25">
      <c r="A130" s="1304" t="s">
        <v>267</v>
      </c>
      <c r="B130" s="1176" t="s">
        <v>516</v>
      </c>
      <c r="C130" s="698">
        <f>'RM_5.1.2.sz.mell'!C130</f>
        <v>0</v>
      </c>
      <c r="D130" s="698">
        <f>'RM_5.1.2.sz.mell'!D130</f>
        <v>0</v>
      </c>
      <c r="E130" s="698">
        <f>'RM_5.1.2.sz.mell'!E130</f>
        <v>0</v>
      </c>
      <c r="F130" s="698">
        <f>'RM_5.1.2.sz.mell'!F130</f>
        <v>0</v>
      </c>
      <c r="G130" s="698">
        <f>'RM_5.1.2.sz.mell'!G130</f>
        <v>0</v>
      </c>
      <c r="H130" s="698">
        <f>'RM_5.1.2.sz.mell'!H130</f>
        <v>0</v>
      </c>
      <c r="I130" s="698">
        <f>'RM_5.1.2.sz.mell'!I130</f>
        <v>0</v>
      </c>
      <c r="J130" s="698">
        <f>'RM_5.1.2.sz.mell'!J130</f>
        <v>0</v>
      </c>
      <c r="K130" s="766">
        <f>'RM_5.1.2.sz.mell'!K130</f>
        <v>0</v>
      </c>
    </row>
    <row r="131" spans="1:11" ht="12" customHeight="1" x14ac:dyDescent="0.25">
      <c r="A131" s="1304" t="s">
        <v>268</v>
      </c>
      <c r="B131" s="1176" t="s">
        <v>456</v>
      </c>
      <c r="C131" s="698">
        <f>'RM_5.1.2.sz.mell'!C131</f>
        <v>0</v>
      </c>
      <c r="D131" s="698">
        <f>'RM_5.1.2.sz.mell'!D131</f>
        <v>0</v>
      </c>
      <c r="E131" s="698">
        <f>'RM_5.1.2.sz.mell'!E131</f>
        <v>0</v>
      </c>
      <c r="F131" s="698">
        <f>'RM_5.1.2.sz.mell'!F131</f>
        <v>0</v>
      </c>
      <c r="G131" s="698">
        <f>'RM_5.1.2.sz.mell'!G131</f>
        <v>0</v>
      </c>
      <c r="H131" s="698">
        <f>'RM_5.1.2.sz.mell'!H131</f>
        <v>0</v>
      </c>
      <c r="I131" s="698">
        <f>'RM_5.1.2.sz.mell'!I131</f>
        <v>0</v>
      </c>
      <c r="J131" s="698">
        <f>'RM_5.1.2.sz.mell'!J131</f>
        <v>0</v>
      </c>
      <c r="K131" s="766">
        <f>'RM_5.1.2.sz.mell'!K131</f>
        <v>0</v>
      </c>
    </row>
    <row r="132" spans="1:11" ht="12" customHeight="1" thickBot="1" x14ac:dyDescent="0.3">
      <c r="A132" s="1321" t="s">
        <v>269</v>
      </c>
      <c r="B132" s="1173" t="s">
        <v>515</v>
      </c>
      <c r="C132" s="698">
        <f>'RM_5.1.2.sz.mell'!C132</f>
        <v>0</v>
      </c>
      <c r="D132" s="698">
        <f>'RM_5.1.2.sz.mell'!D132</f>
        <v>0</v>
      </c>
      <c r="E132" s="698">
        <f>'RM_5.1.2.sz.mell'!E132</f>
        <v>0</v>
      </c>
      <c r="F132" s="698">
        <f>'RM_5.1.2.sz.mell'!F132</f>
        <v>0</v>
      </c>
      <c r="G132" s="698">
        <f>'RM_5.1.2.sz.mell'!G132</f>
        <v>0</v>
      </c>
      <c r="H132" s="698">
        <f>'RM_5.1.2.sz.mell'!H132</f>
        <v>0</v>
      </c>
      <c r="I132" s="698">
        <f>'RM_5.1.2.sz.mell'!I132</f>
        <v>0</v>
      </c>
      <c r="J132" s="698">
        <f>'RM_5.1.2.sz.mell'!J132</f>
        <v>0</v>
      </c>
      <c r="K132" s="766">
        <f>'RM_5.1.2.sz.mell'!K132</f>
        <v>0</v>
      </c>
    </row>
    <row r="133" spans="1:11" ht="12" customHeight="1" thickBot="1" x14ac:dyDescent="0.3">
      <c r="A133" s="1220" t="s">
        <v>22</v>
      </c>
      <c r="B133" s="1178" t="s">
        <v>449</v>
      </c>
      <c r="C133" s="395">
        <f>'RM_5.1.2.sz.mell'!C133</f>
        <v>0</v>
      </c>
      <c r="D133" s="395">
        <f>'RM_5.1.2.sz.mell'!D133</f>
        <v>0</v>
      </c>
      <c r="E133" s="395">
        <f>'RM_5.1.2.sz.mell'!E133</f>
        <v>0</v>
      </c>
      <c r="F133" s="395">
        <f>'RM_5.1.2.sz.mell'!F133</f>
        <v>0</v>
      </c>
      <c r="G133" s="395">
        <f>'RM_5.1.2.sz.mell'!G133</f>
        <v>0</v>
      </c>
      <c r="H133" s="395">
        <f>'RM_5.1.2.sz.mell'!H133</f>
        <v>0</v>
      </c>
      <c r="I133" s="395">
        <f>'RM_5.1.2.sz.mell'!I133</f>
        <v>0</v>
      </c>
      <c r="J133" s="395">
        <f>'RM_5.1.2.sz.mell'!J133</f>
        <v>0</v>
      </c>
      <c r="K133" s="296">
        <f>'RM_5.1.2.sz.mell'!K133</f>
        <v>0</v>
      </c>
    </row>
    <row r="134" spans="1:11" ht="12" customHeight="1" x14ac:dyDescent="0.25">
      <c r="A134" s="1304" t="s">
        <v>90</v>
      </c>
      <c r="B134" s="1176" t="s">
        <v>458</v>
      </c>
      <c r="C134" s="698">
        <f>'RM_5.1.2.sz.mell'!C134</f>
        <v>0</v>
      </c>
      <c r="D134" s="698">
        <f>'RM_5.1.2.sz.mell'!D134</f>
        <v>0</v>
      </c>
      <c r="E134" s="698">
        <f>'RM_5.1.2.sz.mell'!E134</f>
        <v>0</v>
      </c>
      <c r="F134" s="698">
        <f>'RM_5.1.2.sz.mell'!F134</f>
        <v>0</v>
      </c>
      <c r="G134" s="698">
        <f>'RM_5.1.2.sz.mell'!G134</f>
        <v>0</v>
      </c>
      <c r="H134" s="698">
        <f>'RM_5.1.2.sz.mell'!H134</f>
        <v>0</v>
      </c>
      <c r="I134" s="698">
        <f>'RM_5.1.2.sz.mell'!I134</f>
        <v>0</v>
      </c>
      <c r="J134" s="698">
        <f>'RM_5.1.2.sz.mell'!J134</f>
        <v>0</v>
      </c>
      <c r="K134" s="766">
        <f>'RM_5.1.2.sz.mell'!K134</f>
        <v>0</v>
      </c>
    </row>
    <row r="135" spans="1:11" ht="12" customHeight="1" x14ac:dyDescent="0.25">
      <c r="A135" s="1304" t="s">
        <v>91</v>
      </c>
      <c r="B135" s="1176" t="s">
        <v>450</v>
      </c>
      <c r="C135" s="698">
        <f>'RM_5.1.2.sz.mell'!C135</f>
        <v>0</v>
      </c>
      <c r="D135" s="698">
        <f>'RM_5.1.2.sz.mell'!D135</f>
        <v>0</v>
      </c>
      <c r="E135" s="698">
        <f>'RM_5.1.2.sz.mell'!E135</f>
        <v>0</v>
      </c>
      <c r="F135" s="698">
        <f>'RM_5.1.2.sz.mell'!F135</f>
        <v>0</v>
      </c>
      <c r="G135" s="698">
        <f>'RM_5.1.2.sz.mell'!G135</f>
        <v>0</v>
      </c>
      <c r="H135" s="698">
        <f>'RM_5.1.2.sz.mell'!H135</f>
        <v>0</v>
      </c>
      <c r="I135" s="698">
        <f>'RM_5.1.2.sz.mell'!I135</f>
        <v>0</v>
      </c>
      <c r="J135" s="698">
        <f>'RM_5.1.2.sz.mell'!J135</f>
        <v>0</v>
      </c>
      <c r="K135" s="766">
        <f>'RM_5.1.2.sz.mell'!K135</f>
        <v>0</v>
      </c>
    </row>
    <row r="136" spans="1:11" ht="12" customHeight="1" x14ac:dyDescent="0.25">
      <c r="A136" s="1304" t="s">
        <v>92</v>
      </c>
      <c r="B136" s="1176" t="s">
        <v>451</v>
      </c>
      <c r="C136" s="698">
        <f>'RM_5.1.2.sz.mell'!C136</f>
        <v>0</v>
      </c>
      <c r="D136" s="698">
        <f>'RM_5.1.2.sz.mell'!D136</f>
        <v>0</v>
      </c>
      <c r="E136" s="698">
        <f>'RM_5.1.2.sz.mell'!E136</f>
        <v>0</v>
      </c>
      <c r="F136" s="698">
        <f>'RM_5.1.2.sz.mell'!F136</f>
        <v>0</v>
      </c>
      <c r="G136" s="698">
        <f>'RM_5.1.2.sz.mell'!G136</f>
        <v>0</v>
      </c>
      <c r="H136" s="698">
        <f>'RM_5.1.2.sz.mell'!H136</f>
        <v>0</v>
      </c>
      <c r="I136" s="698">
        <f>'RM_5.1.2.sz.mell'!I136</f>
        <v>0</v>
      </c>
      <c r="J136" s="698">
        <f>'RM_5.1.2.sz.mell'!J136</f>
        <v>0</v>
      </c>
      <c r="K136" s="766">
        <f>'RM_5.1.2.sz.mell'!K136</f>
        <v>0</v>
      </c>
    </row>
    <row r="137" spans="1:11" ht="12" customHeight="1" x14ac:dyDescent="0.25">
      <c r="A137" s="1304" t="s">
        <v>174</v>
      </c>
      <c r="B137" s="1176" t="s">
        <v>514</v>
      </c>
      <c r="C137" s="698">
        <f>'RM_5.1.2.sz.mell'!C137</f>
        <v>0</v>
      </c>
      <c r="D137" s="698">
        <f>'RM_5.1.2.sz.mell'!D137</f>
        <v>0</v>
      </c>
      <c r="E137" s="698">
        <f>'RM_5.1.2.sz.mell'!E137</f>
        <v>0</v>
      </c>
      <c r="F137" s="698">
        <f>'RM_5.1.2.sz.mell'!F137</f>
        <v>0</v>
      </c>
      <c r="G137" s="698">
        <f>'RM_5.1.2.sz.mell'!G137</f>
        <v>0</v>
      </c>
      <c r="H137" s="698">
        <f>'RM_5.1.2.sz.mell'!H137</f>
        <v>0</v>
      </c>
      <c r="I137" s="698">
        <f>'RM_5.1.2.sz.mell'!I137</f>
        <v>0</v>
      </c>
      <c r="J137" s="698">
        <f>'RM_5.1.2.sz.mell'!J137</f>
        <v>0</v>
      </c>
      <c r="K137" s="766">
        <f>'RM_5.1.2.sz.mell'!K137</f>
        <v>0</v>
      </c>
    </row>
    <row r="138" spans="1:11" ht="12" customHeight="1" x14ac:dyDescent="0.25">
      <c r="A138" s="1304" t="s">
        <v>175</v>
      </c>
      <c r="B138" s="1176" t="s">
        <v>453</v>
      </c>
      <c r="C138" s="698">
        <f>'RM_5.1.2.sz.mell'!C138</f>
        <v>0</v>
      </c>
      <c r="D138" s="698">
        <f>'RM_5.1.2.sz.mell'!D138</f>
        <v>0</v>
      </c>
      <c r="E138" s="698">
        <f>'RM_5.1.2.sz.mell'!E138</f>
        <v>0</v>
      </c>
      <c r="F138" s="698">
        <f>'RM_5.1.2.sz.mell'!F138</f>
        <v>0</v>
      </c>
      <c r="G138" s="698">
        <f>'RM_5.1.2.sz.mell'!G138</f>
        <v>0</v>
      </c>
      <c r="H138" s="698">
        <f>'RM_5.1.2.sz.mell'!H138</f>
        <v>0</v>
      </c>
      <c r="I138" s="698">
        <f>'RM_5.1.2.sz.mell'!I138</f>
        <v>0</v>
      </c>
      <c r="J138" s="698">
        <f>'RM_5.1.2.sz.mell'!J138</f>
        <v>0</v>
      </c>
      <c r="K138" s="766">
        <f>'RM_5.1.2.sz.mell'!K138</f>
        <v>0</v>
      </c>
    </row>
    <row r="139" spans="1:11" s="1319" customFormat="1" ht="12" customHeight="1" thickBot="1" x14ac:dyDescent="0.3">
      <c r="A139" s="1321" t="s">
        <v>176</v>
      </c>
      <c r="B139" s="1173" t="s">
        <v>454</v>
      </c>
      <c r="C139" s="698">
        <f>'RM_5.1.2.sz.mell'!C139</f>
        <v>0</v>
      </c>
      <c r="D139" s="698">
        <f>'RM_5.1.2.sz.mell'!D139</f>
        <v>0</v>
      </c>
      <c r="E139" s="698">
        <f>'RM_5.1.2.sz.mell'!E139</f>
        <v>0</v>
      </c>
      <c r="F139" s="698">
        <f>'RM_5.1.2.sz.mell'!F139</f>
        <v>0</v>
      </c>
      <c r="G139" s="698">
        <f>'RM_5.1.2.sz.mell'!G139</f>
        <v>0</v>
      </c>
      <c r="H139" s="698">
        <f>'RM_5.1.2.sz.mell'!H139</f>
        <v>0</v>
      </c>
      <c r="I139" s="698">
        <f>'RM_5.1.2.sz.mell'!I139</f>
        <v>0</v>
      </c>
      <c r="J139" s="698">
        <f>'RM_5.1.2.sz.mell'!J139</f>
        <v>0</v>
      </c>
      <c r="K139" s="766">
        <f>'RM_5.1.2.sz.mell'!K139</f>
        <v>0</v>
      </c>
    </row>
    <row r="140" spans="1:11" ht="12" customHeight="1" thickBot="1" x14ac:dyDescent="0.3">
      <c r="A140" s="1220" t="s">
        <v>23</v>
      </c>
      <c r="B140" s="1178" t="s">
        <v>540</v>
      </c>
      <c r="C140" s="402">
        <f>'RM_5.1.2.sz.mell'!C140</f>
        <v>0</v>
      </c>
      <c r="D140" s="402">
        <f>'RM_5.1.2.sz.mell'!D140</f>
        <v>0</v>
      </c>
      <c r="E140" s="402">
        <f>'RM_5.1.2.sz.mell'!E140</f>
        <v>0</v>
      </c>
      <c r="F140" s="402">
        <f>'RM_5.1.2.sz.mell'!F140</f>
        <v>0</v>
      </c>
      <c r="G140" s="402">
        <f>'RM_5.1.2.sz.mell'!G140</f>
        <v>0</v>
      </c>
      <c r="H140" s="402">
        <f>'RM_5.1.2.sz.mell'!H140</f>
        <v>0</v>
      </c>
      <c r="I140" s="402">
        <f>'RM_5.1.2.sz.mell'!I140</f>
        <v>0</v>
      </c>
      <c r="J140" s="402">
        <f>'RM_5.1.2.sz.mell'!J140</f>
        <v>0</v>
      </c>
      <c r="K140" s="302">
        <f>'RM_5.1.2.sz.mell'!K140</f>
        <v>0</v>
      </c>
    </row>
    <row r="141" spans="1:11" x14ac:dyDescent="0.25">
      <c r="A141" s="1304" t="s">
        <v>93</v>
      </c>
      <c r="B141" s="1176" t="s">
        <v>370</v>
      </c>
      <c r="C141" s="698">
        <f>'RM_5.1.2.sz.mell'!C141</f>
        <v>0</v>
      </c>
      <c r="D141" s="698">
        <f>'RM_5.1.2.sz.mell'!D141</f>
        <v>0</v>
      </c>
      <c r="E141" s="698">
        <f>'RM_5.1.2.sz.mell'!E141</f>
        <v>0</v>
      </c>
      <c r="F141" s="698">
        <f>'RM_5.1.2.sz.mell'!F141</f>
        <v>0</v>
      </c>
      <c r="G141" s="698">
        <f>'RM_5.1.2.sz.mell'!G141</f>
        <v>0</v>
      </c>
      <c r="H141" s="698">
        <f>'RM_5.1.2.sz.mell'!H141</f>
        <v>0</v>
      </c>
      <c r="I141" s="698">
        <f>'RM_5.1.2.sz.mell'!I141</f>
        <v>0</v>
      </c>
      <c r="J141" s="698">
        <f>'RM_5.1.2.sz.mell'!J141</f>
        <v>0</v>
      </c>
      <c r="K141" s="766">
        <f>'RM_5.1.2.sz.mell'!K141</f>
        <v>0</v>
      </c>
    </row>
    <row r="142" spans="1:11" ht="12" customHeight="1" x14ac:dyDescent="0.25">
      <c r="A142" s="1304" t="s">
        <v>94</v>
      </c>
      <c r="B142" s="1176" t="s">
        <v>371</v>
      </c>
      <c r="C142" s="698">
        <f>'RM_5.1.2.sz.mell'!C142</f>
        <v>0</v>
      </c>
      <c r="D142" s="698">
        <f>'RM_5.1.2.sz.mell'!D142</f>
        <v>0</v>
      </c>
      <c r="E142" s="698">
        <f>'RM_5.1.2.sz.mell'!E142</f>
        <v>0</v>
      </c>
      <c r="F142" s="698">
        <f>'RM_5.1.2.sz.mell'!F142</f>
        <v>0</v>
      </c>
      <c r="G142" s="698">
        <f>'RM_5.1.2.sz.mell'!G142</f>
        <v>0</v>
      </c>
      <c r="H142" s="698">
        <f>'RM_5.1.2.sz.mell'!H142</f>
        <v>0</v>
      </c>
      <c r="I142" s="698">
        <f>'RM_5.1.2.sz.mell'!I142</f>
        <v>0</v>
      </c>
      <c r="J142" s="698">
        <f>'RM_5.1.2.sz.mell'!J142</f>
        <v>0</v>
      </c>
      <c r="K142" s="766">
        <f>'RM_5.1.2.sz.mell'!K142</f>
        <v>0</v>
      </c>
    </row>
    <row r="143" spans="1:11" ht="12" customHeight="1" x14ac:dyDescent="0.25">
      <c r="A143" s="1304" t="s">
        <v>287</v>
      </c>
      <c r="B143" s="1176" t="s">
        <v>539</v>
      </c>
      <c r="C143" s="698">
        <f>'RM_5.1.2.sz.mell'!C143</f>
        <v>0</v>
      </c>
      <c r="D143" s="698">
        <f>'RM_5.1.2.sz.mell'!D143</f>
        <v>0</v>
      </c>
      <c r="E143" s="698">
        <f>'RM_5.1.2.sz.mell'!E143</f>
        <v>0</v>
      </c>
      <c r="F143" s="698">
        <f>'RM_5.1.2.sz.mell'!F143</f>
        <v>0</v>
      </c>
      <c r="G143" s="698">
        <f>'RM_5.1.2.sz.mell'!G143</f>
        <v>0</v>
      </c>
      <c r="H143" s="698">
        <f>'RM_5.1.2.sz.mell'!H143</f>
        <v>0</v>
      </c>
      <c r="I143" s="698">
        <f>'RM_5.1.2.sz.mell'!I143</f>
        <v>0</v>
      </c>
      <c r="J143" s="698">
        <f>'RM_5.1.2.sz.mell'!J143</f>
        <v>0</v>
      </c>
      <c r="K143" s="766">
        <f>'RM_5.1.2.sz.mell'!K143</f>
        <v>0</v>
      </c>
    </row>
    <row r="144" spans="1:11" s="1319" customFormat="1" ht="12" customHeight="1" x14ac:dyDescent="0.25">
      <c r="A144" s="1304" t="s">
        <v>288</v>
      </c>
      <c r="B144" s="1176" t="s">
        <v>463</v>
      </c>
      <c r="C144" s="698">
        <f>'RM_5.1.2.sz.mell'!C144</f>
        <v>0</v>
      </c>
      <c r="D144" s="698">
        <f>'RM_5.1.2.sz.mell'!D144</f>
        <v>0</v>
      </c>
      <c r="E144" s="698">
        <f>'RM_5.1.2.sz.mell'!E144</f>
        <v>0</v>
      </c>
      <c r="F144" s="698">
        <f>'RM_5.1.2.sz.mell'!F144</f>
        <v>0</v>
      </c>
      <c r="G144" s="698">
        <f>'RM_5.1.2.sz.mell'!G144</f>
        <v>0</v>
      </c>
      <c r="H144" s="698">
        <f>'RM_5.1.2.sz.mell'!H144</f>
        <v>0</v>
      </c>
      <c r="I144" s="698">
        <f>'RM_5.1.2.sz.mell'!I144</f>
        <v>0</v>
      </c>
      <c r="J144" s="698">
        <f>'RM_5.1.2.sz.mell'!J144</f>
        <v>0</v>
      </c>
      <c r="K144" s="766">
        <f>'RM_5.1.2.sz.mell'!K144</f>
        <v>0</v>
      </c>
    </row>
    <row r="145" spans="1:11" s="1319" customFormat="1" ht="12" customHeight="1" thickBot="1" x14ac:dyDescent="0.3">
      <c r="A145" s="1321" t="s">
        <v>289</v>
      </c>
      <c r="B145" s="1173" t="s">
        <v>389</v>
      </c>
      <c r="C145" s="698">
        <f>'RM_5.1.2.sz.mell'!C145</f>
        <v>0</v>
      </c>
      <c r="D145" s="698">
        <f>'RM_5.1.2.sz.mell'!D145</f>
        <v>0</v>
      </c>
      <c r="E145" s="698">
        <f>'RM_5.1.2.sz.mell'!E145</f>
        <v>0</v>
      </c>
      <c r="F145" s="698">
        <f>'RM_5.1.2.sz.mell'!F145</f>
        <v>0</v>
      </c>
      <c r="G145" s="698">
        <f>'RM_5.1.2.sz.mell'!G145</f>
        <v>0</v>
      </c>
      <c r="H145" s="698">
        <f>'RM_5.1.2.sz.mell'!H145</f>
        <v>0</v>
      </c>
      <c r="I145" s="698">
        <f>'RM_5.1.2.sz.mell'!I145</f>
        <v>0</v>
      </c>
      <c r="J145" s="698">
        <f>'RM_5.1.2.sz.mell'!J145</f>
        <v>0</v>
      </c>
      <c r="K145" s="766">
        <f>'RM_5.1.2.sz.mell'!K145</f>
        <v>0</v>
      </c>
    </row>
    <row r="146" spans="1:11" s="1319" customFormat="1" ht="12" customHeight="1" thickBot="1" x14ac:dyDescent="0.3">
      <c r="A146" s="1220" t="s">
        <v>24</v>
      </c>
      <c r="B146" s="1178" t="s">
        <v>464</v>
      </c>
      <c r="C146" s="497">
        <f>'RM_5.1.2.sz.mell'!C146</f>
        <v>0</v>
      </c>
      <c r="D146" s="497">
        <f>'RM_5.1.2.sz.mell'!D146</f>
        <v>0</v>
      </c>
      <c r="E146" s="497">
        <f>'RM_5.1.2.sz.mell'!E146</f>
        <v>0</v>
      </c>
      <c r="F146" s="497">
        <f>'RM_5.1.2.sz.mell'!F146</f>
        <v>0</v>
      </c>
      <c r="G146" s="497">
        <f>'RM_5.1.2.sz.mell'!G146</f>
        <v>0</v>
      </c>
      <c r="H146" s="497">
        <f>'RM_5.1.2.sz.mell'!H146</f>
        <v>0</v>
      </c>
      <c r="I146" s="497">
        <f>'RM_5.1.2.sz.mell'!I146</f>
        <v>0</v>
      </c>
      <c r="J146" s="497">
        <f>'RM_5.1.2.sz.mell'!J146</f>
        <v>0</v>
      </c>
      <c r="K146" s="305">
        <f>'RM_5.1.2.sz.mell'!K146</f>
        <v>0</v>
      </c>
    </row>
    <row r="147" spans="1:11" s="1319" customFormat="1" ht="12" customHeight="1" x14ac:dyDescent="0.25">
      <c r="A147" s="1304" t="s">
        <v>95</v>
      </c>
      <c r="B147" s="1176" t="s">
        <v>459</v>
      </c>
      <c r="C147" s="698">
        <f>'RM_5.1.2.sz.mell'!C147</f>
        <v>0</v>
      </c>
      <c r="D147" s="698">
        <f>'RM_5.1.2.sz.mell'!D147</f>
        <v>0</v>
      </c>
      <c r="E147" s="698">
        <f>'RM_5.1.2.sz.mell'!E147</f>
        <v>0</v>
      </c>
      <c r="F147" s="698">
        <f>'RM_5.1.2.sz.mell'!F147</f>
        <v>0</v>
      </c>
      <c r="G147" s="698">
        <f>'RM_5.1.2.sz.mell'!G147</f>
        <v>0</v>
      </c>
      <c r="H147" s="698">
        <f>'RM_5.1.2.sz.mell'!H147</f>
        <v>0</v>
      </c>
      <c r="I147" s="698">
        <f>'RM_5.1.2.sz.mell'!I147</f>
        <v>0</v>
      </c>
      <c r="J147" s="698">
        <f>'RM_5.1.2.sz.mell'!J147</f>
        <v>0</v>
      </c>
      <c r="K147" s="766">
        <f>'RM_5.1.2.sz.mell'!K147</f>
        <v>0</v>
      </c>
    </row>
    <row r="148" spans="1:11" s="1319" customFormat="1" ht="12" customHeight="1" x14ac:dyDescent="0.25">
      <c r="A148" s="1304" t="s">
        <v>96</v>
      </c>
      <c r="B148" s="1176" t="s">
        <v>466</v>
      </c>
      <c r="C148" s="698">
        <f>'RM_5.1.2.sz.mell'!C148</f>
        <v>0</v>
      </c>
      <c r="D148" s="698">
        <f>'RM_5.1.2.sz.mell'!D148</f>
        <v>0</v>
      </c>
      <c r="E148" s="698">
        <f>'RM_5.1.2.sz.mell'!E148</f>
        <v>0</v>
      </c>
      <c r="F148" s="698">
        <f>'RM_5.1.2.sz.mell'!F148</f>
        <v>0</v>
      </c>
      <c r="G148" s="698">
        <f>'RM_5.1.2.sz.mell'!G148</f>
        <v>0</v>
      </c>
      <c r="H148" s="698">
        <f>'RM_5.1.2.sz.mell'!H148</f>
        <v>0</v>
      </c>
      <c r="I148" s="698">
        <f>'RM_5.1.2.sz.mell'!I148</f>
        <v>0</v>
      </c>
      <c r="J148" s="698">
        <f>'RM_5.1.2.sz.mell'!J148</f>
        <v>0</v>
      </c>
      <c r="K148" s="766">
        <f>'RM_5.1.2.sz.mell'!K148</f>
        <v>0</v>
      </c>
    </row>
    <row r="149" spans="1:11" s="1319" customFormat="1" ht="12" customHeight="1" x14ac:dyDescent="0.25">
      <c r="A149" s="1304" t="s">
        <v>299</v>
      </c>
      <c r="B149" s="1176" t="s">
        <v>461</v>
      </c>
      <c r="C149" s="698">
        <f>'RM_5.1.2.sz.mell'!C149</f>
        <v>0</v>
      </c>
      <c r="D149" s="698">
        <f>'RM_5.1.2.sz.mell'!D149</f>
        <v>0</v>
      </c>
      <c r="E149" s="698">
        <f>'RM_5.1.2.sz.mell'!E149</f>
        <v>0</v>
      </c>
      <c r="F149" s="698">
        <f>'RM_5.1.2.sz.mell'!F149</f>
        <v>0</v>
      </c>
      <c r="G149" s="698">
        <f>'RM_5.1.2.sz.mell'!G149</f>
        <v>0</v>
      </c>
      <c r="H149" s="698">
        <f>'RM_5.1.2.sz.mell'!H149</f>
        <v>0</v>
      </c>
      <c r="I149" s="698">
        <f>'RM_5.1.2.sz.mell'!I149</f>
        <v>0</v>
      </c>
      <c r="J149" s="698">
        <f>'RM_5.1.2.sz.mell'!J149</f>
        <v>0</v>
      </c>
      <c r="K149" s="766">
        <f>'RM_5.1.2.sz.mell'!K149</f>
        <v>0</v>
      </c>
    </row>
    <row r="150" spans="1:11" s="1319" customFormat="1" ht="12" customHeight="1" x14ac:dyDescent="0.25">
      <c r="A150" s="1304" t="s">
        <v>300</v>
      </c>
      <c r="B150" s="1176" t="s">
        <v>517</v>
      </c>
      <c r="C150" s="698">
        <f>'RM_5.1.2.sz.mell'!C150</f>
        <v>0</v>
      </c>
      <c r="D150" s="698">
        <f>'RM_5.1.2.sz.mell'!D150</f>
        <v>0</v>
      </c>
      <c r="E150" s="698">
        <f>'RM_5.1.2.sz.mell'!E150</f>
        <v>0</v>
      </c>
      <c r="F150" s="698">
        <f>'RM_5.1.2.sz.mell'!F150</f>
        <v>0</v>
      </c>
      <c r="G150" s="698">
        <f>'RM_5.1.2.sz.mell'!G150</f>
        <v>0</v>
      </c>
      <c r="H150" s="698">
        <f>'RM_5.1.2.sz.mell'!H150</f>
        <v>0</v>
      </c>
      <c r="I150" s="698">
        <f>'RM_5.1.2.sz.mell'!I150</f>
        <v>0</v>
      </c>
      <c r="J150" s="698">
        <f>'RM_5.1.2.sz.mell'!J150</f>
        <v>0</v>
      </c>
      <c r="K150" s="766">
        <f>'RM_5.1.2.sz.mell'!K150</f>
        <v>0</v>
      </c>
    </row>
    <row r="151" spans="1:11" ht="12.75" customHeight="1" thickBot="1" x14ac:dyDescent="0.3">
      <c r="A151" s="1321" t="s">
        <v>465</v>
      </c>
      <c r="B151" s="1173" t="s">
        <v>468</v>
      </c>
      <c r="C151" s="700">
        <f>'RM_5.1.2.sz.mell'!C151</f>
        <v>0</v>
      </c>
      <c r="D151" s="700">
        <f>'RM_5.1.2.sz.mell'!D151</f>
        <v>0</v>
      </c>
      <c r="E151" s="700">
        <f>'RM_5.1.2.sz.mell'!E151</f>
        <v>0</v>
      </c>
      <c r="F151" s="700">
        <f>'RM_5.1.2.sz.mell'!F151</f>
        <v>0</v>
      </c>
      <c r="G151" s="700">
        <f>'RM_5.1.2.sz.mell'!G151</f>
        <v>0</v>
      </c>
      <c r="H151" s="700">
        <f>'RM_5.1.2.sz.mell'!H151</f>
        <v>0</v>
      </c>
      <c r="I151" s="700">
        <f>'RM_5.1.2.sz.mell'!I151</f>
        <v>0</v>
      </c>
      <c r="J151" s="700">
        <f>'RM_5.1.2.sz.mell'!J151</f>
        <v>0</v>
      </c>
      <c r="K151" s="767">
        <f>'RM_5.1.2.sz.mell'!K151</f>
        <v>0</v>
      </c>
    </row>
    <row r="152" spans="1:11" ht="12.75" customHeight="1" thickBot="1" x14ac:dyDescent="0.3">
      <c r="A152" s="1323" t="s">
        <v>25</v>
      </c>
      <c r="B152" s="1178" t="s">
        <v>469</v>
      </c>
      <c r="C152" s="497">
        <f>'RM_5.1.2.sz.mell'!C152</f>
        <v>0</v>
      </c>
      <c r="D152" s="497">
        <f>'RM_5.1.2.sz.mell'!D152</f>
        <v>0</v>
      </c>
      <c r="E152" s="497">
        <f>'RM_5.1.2.sz.mell'!E152</f>
        <v>0</v>
      </c>
      <c r="F152" s="497">
        <f>'RM_5.1.2.sz.mell'!F152</f>
        <v>0</v>
      </c>
      <c r="G152" s="497">
        <f>'RM_5.1.2.sz.mell'!G152</f>
        <v>0</v>
      </c>
      <c r="H152" s="497">
        <f>'RM_5.1.2.sz.mell'!H152</f>
        <v>0</v>
      </c>
      <c r="I152" s="497">
        <f>'RM_5.1.2.sz.mell'!I152</f>
        <v>0</v>
      </c>
      <c r="J152" s="497">
        <f>'RM_5.1.2.sz.mell'!J152</f>
        <v>0</v>
      </c>
      <c r="K152" s="305">
        <f>'RM_5.1.2.sz.mell'!K152</f>
        <v>0</v>
      </c>
    </row>
    <row r="153" spans="1:11" ht="12.75" customHeight="1" thickBot="1" x14ac:dyDescent="0.3">
      <c r="A153" s="1323" t="s">
        <v>26</v>
      </c>
      <c r="B153" s="1178" t="s">
        <v>470</v>
      </c>
      <c r="C153" s="497">
        <f>'RM_5.1.2.sz.mell'!C153</f>
        <v>0</v>
      </c>
      <c r="D153" s="497">
        <f>'RM_5.1.2.sz.mell'!D153</f>
        <v>0</v>
      </c>
      <c r="E153" s="497">
        <f>'RM_5.1.2.sz.mell'!E153</f>
        <v>0</v>
      </c>
      <c r="F153" s="497">
        <f>'RM_5.1.2.sz.mell'!F153</f>
        <v>0</v>
      </c>
      <c r="G153" s="497">
        <f>'RM_5.1.2.sz.mell'!G153</f>
        <v>0</v>
      </c>
      <c r="H153" s="497">
        <f>'RM_5.1.2.sz.mell'!H153</f>
        <v>0</v>
      </c>
      <c r="I153" s="497">
        <f>'RM_5.1.2.sz.mell'!I153</f>
        <v>0</v>
      </c>
      <c r="J153" s="497">
        <f>'RM_5.1.2.sz.mell'!J153</f>
        <v>0</v>
      </c>
      <c r="K153" s="305">
        <f>'RM_5.1.2.sz.mell'!K153</f>
        <v>0</v>
      </c>
    </row>
    <row r="154" spans="1:11" ht="12" customHeight="1" thickBot="1" x14ac:dyDescent="0.3">
      <c r="A154" s="1220" t="s">
        <v>27</v>
      </c>
      <c r="B154" s="1178" t="s">
        <v>472</v>
      </c>
      <c r="C154" s="499">
        <f>'RM_5.1.2.sz.mell'!C154</f>
        <v>0</v>
      </c>
      <c r="D154" s="499">
        <f>'RM_5.1.2.sz.mell'!D154</f>
        <v>0</v>
      </c>
      <c r="E154" s="499">
        <f>'RM_5.1.2.sz.mell'!E154</f>
        <v>0</v>
      </c>
      <c r="F154" s="499">
        <f>'RM_5.1.2.sz.mell'!F154</f>
        <v>0</v>
      </c>
      <c r="G154" s="499">
        <f>'RM_5.1.2.sz.mell'!G154</f>
        <v>0</v>
      </c>
      <c r="H154" s="499">
        <f>'RM_5.1.2.sz.mell'!H154</f>
        <v>0</v>
      </c>
      <c r="I154" s="499">
        <f>'RM_5.1.2.sz.mell'!I154</f>
        <v>0</v>
      </c>
      <c r="J154" s="499">
        <f>'RM_5.1.2.sz.mell'!J154</f>
        <v>0</v>
      </c>
      <c r="K154" s="423">
        <f>'RM_5.1.2.sz.mell'!K154</f>
        <v>0</v>
      </c>
    </row>
    <row r="155" spans="1:11" ht="15.15" customHeight="1" thickBot="1" x14ac:dyDescent="0.3">
      <c r="A155" s="1324" t="s">
        <v>28</v>
      </c>
      <c r="B155" s="1233" t="s">
        <v>471</v>
      </c>
      <c r="C155" s="499">
        <f>'RM_5.1.2.sz.mell'!C155</f>
        <v>0</v>
      </c>
      <c r="D155" s="499">
        <f>'RM_5.1.2.sz.mell'!D155</f>
        <v>0</v>
      </c>
      <c r="E155" s="499">
        <f>'RM_5.1.2.sz.mell'!E155</f>
        <v>0</v>
      </c>
      <c r="F155" s="499">
        <f>'RM_5.1.2.sz.mell'!F155</f>
        <v>0</v>
      </c>
      <c r="G155" s="499">
        <f>'RM_5.1.2.sz.mell'!G155</f>
        <v>0</v>
      </c>
      <c r="H155" s="499">
        <f>'RM_5.1.2.sz.mell'!H155</f>
        <v>0</v>
      </c>
      <c r="I155" s="499">
        <f>'RM_5.1.2.sz.mell'!I155</f>
        <v>0</v>
      </c>
      <c r="J155" s="499">
        <f>'RM_5.1.2.sz.mell'!J155</f>
        <v>0</v>
      </c>
      <c r="K155" s="423">
        <f>'RM_5.1.2.sz.mell'!K155</f>
        <v>0</v>
      </c>
    </row>
    <row r="156" spans="1:11" s="1339" customFormat="1" ht="13.8" thickBot="1" x14ac:dyDescent="0.3">
      <c r="A156" s="1335"/>
      <c r="B156" s="1336"/>
      <c r="C156" s="1337">
        <f>'RM_5.1.2.sz.mell'!C156</f>
        <v>0</v>
      </c>
      <c r="D156" s="1337">
        <f>'RM_5.1.2.sz.mell'!D156</f>
        <v>0</v>
      </c>
      <c r="E156" s="1337">
        <f>'RM_5.1.2.sz.mell'!E156</f>
        <v>0</v>
      </c>
      <c r="F156" s="1337">
        <f>'RM_5.1.2.sz.mell'!F156</f>
        <v>0</v>
      </c>
      <c r="G156" s="1337">
        <f>'RM_5.1.2.sz.mell'!G156</f>
        <v>0</v>
      </c>
      <c r="H156" s="1337">
        <f>'RM_5.1.2.sz.mell'!H156</f>
        <v>0</v>
      </c>
      <c r="I156" s="1338">
        <f>'RM_5.1.2.sz.mell'!I156</f>
        <v>0</v>
      </c>
      <c r="J156" s="1338">
        <f>'RM_5.1.2.sz.mell'!J156</f>
        <v>0</v>
      </c>
      <c r="K156" s="1338">
        <f>'RM_5.1.2.sz.mell'!K156</f>
        <v>0</v>
      </c>
    </row>
    <row r="157" spans="1:11" ht="15.15" customHeight="1" thickBot="1" x14ac:dyDescent="0.3">
      <c r="A157" s="1187" t="s">
        <v>518</v>
      </c>
      <c r="B157" s="1188"/>
      <c r="C157" s="1413">
        <f>'RM_5.1.2.sz.mell'!C157</f>
        <v>0</v>
      </c>
      <c r="D157" s="1395">
        <f>'RM_5.1.2.sz.mell'!D157</f>
        <v>0</v>
      </c>
      <c r="E157" s="1395">
        <f>'RM_5.1.2.sz.mell'!E157</f>
        <v>0</v>
      </c>
      <c r="F157" s="1395">
        <f>'RM_5.1.2.sz.mell'!F157</f>
        <v>0</v>
      </c>
      <c r="G157" s="1395">
        <f>'RM_5.1.2.sz.mell'!G157</f>
        <v>0</v>
      </c>
      <c r="H157" s="1395">
        <f>'RM_5.1.2.sz.mell'!H157</f>
        <v>0</v>
      </c>
      <c r="I157" s="1413">
        <f>'RM_5.1.2.sz.mell'!I157</f>
        <v>0</v>
      </c>
      <c r="J157" s="783">
        <f>'RM_5.1.2.sz.mell'!J157</f>
        <v>0</v>
      </c>
      <c r="K157" s="305">
        <f>'RM_5.1.2.sz.mell'!K157</f>
        <v>0</v>
      </c>
    </row>
    <row r="158" spans="1:11" ht="14.4" customHeight="1" thickBot="1" x14ac:dyDescent="0.3">
      <c r="A158" s="1187" t="s">
        <v>205</v>
      </c>
      <c r="B158" s="1188"/>
      <c r="C158" s="1413">
        <f>'RM_5.1.2.sz.mell'!C158</f>
        <v>0</v>
      </c>
      <c r="D158" s="1395">
        <f>'RM_5.1.2.sz.mell'!D158</f>
        <v>0</v>
      </c>
      <c r="E158" s="1395">
        <f>'RM_5.1.2.sz.mell'!E158</f>
        <v>0</v>
      </c>
      <c r="F158" s="1395">
        <f>'RM_5.1.2.sz.mell'!F158</f>
        <v>0</v>
      </c>
      <c r="G158" s="1395">
        <f>'RM_5.1.2.sz.mell'!G158</f>
        <v>0</v>
      </c>
      <c r="H158" s="1395">
        <f>'RM_5.1.2.sz.mell'!H158</f>
        <v>0</v>
      </c>
      <c r="I158" s="1413">
        <f>'RM_5.1.2.sz.mell'!I158</f>
        <v>0</v>
      </c>
      <c r="J158" s="783">
        <f>'RM_5.1.2.sz.mell'!J158</f>
        <v>0</v>
      </c>
      <c r="K158" s="305">
        <f>'RM_5.1.2.sz.mell'!K158</f>
        <v>0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sheetPr>
    <tabColor theme="7"/>
  </sheetPr>
  <dimension ref="A1:K158"/>
  <sheetViews>
    <sheetView view="pageBreakPreview" topLeftCell="A138" zoomScaleNormal="120" zoomScaleSheetLayoutView="100" workbookViewId="0">
      <selection activeCell="K26" sqref="K26"/>
    </sheetView>
  </sheetViews>
  <sheetFormatPr defaultColWidth="9.33203125" defaultRowHeight="13.2" x14ac:dyDescent="0.25"/>
  <cols>
    <col min="1" max="1" width="12.44140625" style="1325" customWidth="1"/>
    <col min="2" max="2" width="62" style="1326" customWidth="1"/>
    <col min="3" max="3" width="15.77734375" style="1327" customWidth="1"/>
    <col min="4" max="7" width="14.77734375" style="1327" customWidth="1"/>
    <col min="8" max="9" width="14.77734375" style="41" customWidth="1"/>
    <col min="10" max="11" width="15.77734375" style="41" customWidth="1"/>
    <col min="12" max="16384" width="9.33203125" style="41"/>
  </cols>
  <sheetData>
    <row r="1" spans="1:11" s="764" customFormat="1" ht="16.5" customHeight="1" thickBot="1" x14ac:dyDescent="0.3">
      <c r="A1" s="763"/>
      <c r="B1" s="1672" t="str">
        <f>CONCATENATE("5.1.3. melléklet ",E_ALAPADATOK!A7," ",E_ALAPADATOK!B7," ",E_ALAPADATOK!C7," ",E_ALAPADATOK!D7," ",E_ALAPADATOK!E7," ",E_ALAPADATOK!F7," ",E_ALAPADATOK!G7," ",E_ALAPADATOK!H7)</f>
        <v>5.1.3. melléklet a Hercegkút Község Önkormányzat Polgármesterének 5 / 2019 ( VI.17. ) önkormányzati rendelete</v>
      </c>
      <c r="C1" s="1673"/>
      <c r="D1" s="1673"/>
      <c r="E1" s="1673"/>
      <c r="F1" s="1673"/>
      <c r="G1" s="1673"/>
      <c r="H1" s="1673"/>
      <c r="I1" s="1673"/>
      <c r="J1" s="1673"/>
      <c r="K1" s="1673"/>
    </row>
    <row r="2" spans="1:11" s="1292" customFormat="1" ht="21.15" customHeight="1" thickBot="1" x14ac:dyDescent="0.3">
      <c r="A2" s="1290" t="s">
        <v>60</v>
      </c>
      <c r="B2" s="1674" t="str">
        <f>CONCATENATE(E_ALAPADATOK!A3)</f>
        <v>Hercegkút Község Önkormányzata</v>
      </c>
      <c r="C2" s="1675"/>
      <c r="D2" s="1675"/>
      <c r="E2" s="1675"/>
      <c r="F2" s="1675"/>
      <c r="G2" s="1675"/>
      <c r="H2" s="1675"/>
      <c r="I2" s="1676"/>
      <c r="J2" s="1677"/>
      <c r="K2" s="1332" t="s">
        <v>53</v>
      </c>
    </row>
    <row r="3" spans="1:11" s="1292" customFormat="1" ht="23.4" thickBot="1" x14ac:dyDescent="0.3">
      <c r="A3" s="1290" t="s">
        <v>202</v>
      </c>
      <c r="B3" s="1678" t="s">
        <v>773</v>
      </c>
      <c r="C3" s="1679"/>
      <c r="D3" s="1679"/>
      <c r="E3" s="1679"/>
      <c r="F3" s="1679"/>
      <c r="G3" s="1679"/>
      <c r="H3" s="1679"/>
      <c r="I3" s="1680"/>
      <c r="J3" s="1681"/>
      <c r="K3" s="1291" t="s">
        <v>430</v>
      </c>
    </row>
    <row r="4" spans="1:11" s="1297" customFormat="1" ht="15.9" customHeight="1" thickBot="1" x14ac:dyDescent="0.35">
      <c r="A4" s="1405"/>
      <c r="B4" s="1405"/>
      <c r="C4" s="1406"/>
      <c r="D4" s="1406"/>
      <c r="E4" s="1406"/>
      <c r="F4" s="1406"/>
      <c r="G4" s="1406"/>
      <c r="H4" s="1407"/>
      <c r="I4" s="1407"/>
      <c r="J4" s="1407"/>
      <c r="K4" s="1408" t="str">
        <f>CONCATENATE('E_2.2.sz.mell.'!I2)</f>
        <v>Forintban!</v>
      </c>
    </row>
    <row r="5" spans="1:11" ht="40.5" customHeight="1" thickBot="1" x14ac:dyDescent="0.3">
      <c r="A5" s="1353" t="s">
        <v>204</v>
      </c>
      <c r="B5" s="1354" t="s">
        <v>562</v>
      </c>
      <c r="C5" s="1409" t="str">
        <f>'RM_5.1.3.sz.mell'!C5</f>
        <v>Eredeti
előirányzat</v>
      </c>
      <c r="D5" s="1410" t="str">
        <f>'RM_5.1.3.sz.mell'!D5</f>
        <v>Módosítás</v>
      </c>
      <c r="E5" s="1410" t="str">
        <f>'RM_5.1.3.sz.mell'!E5</f>
        <v xml:space="preserve">… . sz. módosítás </v>
      </c>
      <c r="F5" s="1410" t="str">
        <f>'RM_5.1.3.sz.mell'!F5</f>
        <v xml:space="preserve">… . sz. módosítás </v>
      </c>
      <c r="G5" s="1410" t="str">
        <f>'RM_5.1.3.sz.mell'!G5</f>
        <v xml:space="preserve">… . sz. módosítás </v>
      </c>
      <c r="H5" s="1410" t="str">
        <f>'RM_5.1.3.sz.mell'!H5</f>
        <v xml:space="preserve">… . sz. módosítás </v>
      </c>
      <c r="I5" s="1410" t="str">
        <f>'RM_5.1.3.sz.mell'!I5</f>
        <v xml:space="preserve">… . sz. módosítás </v>
      </c>
      <c r="J5" s="1410" t="str">
        <f>'RM_5.1.3.sz.mell'!J5</f>
        <v>Módosítások összesen</v>
      </c>
      <c r="K5" s="1411" t="str">
        <f>'RM_5.1.3.sz.mell'!K5</f>
        <v>….számú módosítás utáni előirányzat</v>
      </c>
    </row>
    <row r="6" spans="1:11" s="1303" customFormat="1" ht="12.9" customHeight="1" thickBot="1" x14ac:dyDescent="0.3">
      <c r="A6" s="276" t="s">
        <v>492</v>
      </c>
      <c r="B6" s="925" t="s">
        <v>493</v>
      </c>
      <c r="C6" s="1357" t="s">
        <v>494</v>
      </c>
      <c r="D6" s="1357" t="s">
        <v>496</v>
      </c>
      <c r="E6" s="1358" t="s">
        <v>495</v>
      </c>
      <c r="F6" s="1358" t="s">
        <v>497</v>
      </c>
      <c r="G6" s="1358" t="s">
        <v>498</v>
      </c>
      <c r="H6" s="1358" t="s">
        <v>499</v>
      </c>
      <c r="I6" s="1358" t="s">
        <v>735</v>
      </c>
      <c r="J6" s="1358" t="s">
        <v>736</v>
      </c>
      <c r="K6" s="679" t="s">
        <v>737</v>
      </c>
    </row>
    <row r="7" spans="1:11" s="1303" customFormat="1" ht="15.9" customHeight="1" thickBot="1" x14ac:dyDescent="0.3">
      <c r="A7" s="1682" t="s">
        <v>55</v>
      </c>
      <c r="B7" s="1683"/>
      <c r="C7" s="1683"/>
      <c r="D7" s="1683"/>
      <c r="E7" s="1683"/>
      <c r="F7" s="1683"/>
      <c r="G7" s="1683"/>
      <c r="H7" s="1683"/>
      <c r="I7" s="1683"/>
      <c r="J7" s="1683"/>
      <c r="K7" s="1684"/>
    </row>
    <row r="8" spans="1:11" s="1303" customFormat="1" ht="12" customHeight="1" thickBot="1" x14ac:dyDescent="0.3">
      <c r="A8" s="1220" t="s">
        <v>18</v>
      </c>
      <c r="B8" s="1193" t="s">
        <v>251</v>
      </c>
      <c r="C8" s="395">
        <f>'RM_5.1.3.sz.mell'!C8</f>
        <v>0</v>
      </c>
      <c r="D8" s="706">
        <f>'RM_5.1.3.sz.mell'!D8</f>
        <v>0</v>
      </c>
      <c r="E8" s="706">
        <f>'RM_5.1.3.sz.mell'!E8</f>
        <v>0</v>
      </c>
      <c r="F8" s="706">
        <f>'RM_5.1.3.sz.mell'!F8</f>
        <v>0</v>
      </c>
      <c r="G8" s="706">
        <f>'RM_5.1.3.sz.mell'!G8</f>
        <v>0</v>
      </c>
      <c r="H8" s="706">
        <f>'RM_5.1.3.sz.mell'!H8</f>
        <v>0</v>
      </c>
      <c r="I8" s="395">
        <f>'RM_5.1.3.sz.mell'!I8</f>
        <v>0</v>
      </c>
      <c r="J8" s="395">
        <f>'RM_5.1.3.sz.mell'!J8</f>
        <v>0</v>
      </c>
      <c r="K8" s="296">
        <f>'RM_5.1.3.sz.mell'!K8</f>
        <v>0</v>
      </c>
    </row>
    <row r="9" spans="1:11" s="73" customFormat="1" ht="12" customHeight="1" x14ac:dyDescent="0.2">
      <c r="A9" s="1304" t="s">
        <v>97</v>
      </c>
      <c r="B9" s="1195" t="s">
        <v>252</v>
      </c>
      <c r="C9" s="680">
        <f>'RM_5.1.3.sz.mell'!C9</f>
        <v>0</v>
      </c>
      <c r="D9" s="1381">
        <f>'RM_5.1.3.sz.mell'!D9</f>
        <v>0</v>
      </c>
      <c r="E9" s="1381">
        <f>'RM_5.1.3.sz.mell'!E9</f>
        <v>0</v>
      </c>
      <c r="F9" s="1381">
        <f>'RM_5.1.3.sz.mell'!F9</f>
        <v>0</v>
      </c>
      <c r="G9" s="1381">
        <f>'RM_5.1.3.sz.mell'!G9</f>
        <v>0</v>
      </c>
      <c r="H9" s="1381">
        <f>'RM_5.1.3.sz.mell'!H9</f>
        <v>0</v>
      </c>
      <c r="I9" s="680">
        <f>'RM_5.1.3.sz.mell'!I9</f>
        <v>0</v>
      </c>
      <c r="J9" s="680">
        <f>'RM_5.1.3.sz.mell'!J9</f>
        <v>0</v>
      </c>
      <c r="K9" s="408">
        <f>'RM_5.1.3.sz.mell'!K9</f>
        <v>0</v>
      </c>
    </row>
    <row r="10" spans="1:11" s="1306" customFormat="1" ht="12" customHeight="1" x14ac:dyDescent="0.2">
      <c r="A10" s="1305" t="s">
        <v>98</v>
      </c>
      <c r="B10" s="1197" t="s">
        <v>253</v>
      </c>
      <c r="C10" s="680">
        <f>'RM_5.1.3.sz.mell'!C10</f>
        <v>0</v>
      </c>
      <c r="D10" s="1382">
        <f>'RM_5.1.3.sz.mell'!D10</f>
        <v>0</v>
      </c>
      <c r="E10" s="1382">
        <f>'RM_5.1.3.sz.mell'!E10</f>
        <v>0</v>
      </c>
      <c r="F10" s="1382">
        <f>'RM_5.1.3.sz.mell'!F10</f>
        <v>0</v>
      </c>
      <c r="G10" s="1382">
        <f>'RM_5.1.3.sz.mell'!G10</f>
        <v>0</v>
      </c>
      <c r="H10" s="1382">
        <f>'RM_5.1.3.sz.mell'!H10</f>
        <v>0</v>
      </c>
      <c r="I10" s="698">
        <f>'RM_5.1.3.sz.mell'!I10</f>
        <v>0</v>
      </c>
      <c r="J10" s="680">
        <f>'RM_5.1.3.sz.mell'!J10</f>
        <v>0</v>
      </c>
      <c r="K10" s="408">
        <f>'RM_5.1.3.sz.mell'!K10</f>
        <v>0</v>
      </c>
    </row>
    <row r="11" spans="1:11" s="1306" customFormat="1" ht="12" customHeight="1" x14ac:dyDescent="0.2">
      <c r="A11" s="1305" t="s">
        <v>99</v>
      </c>
      <c r="B11" s="1197" t="s">
        <v>254</v>
      </c>
      <c r="C11" s="680">
        <f>'RM_5.1.3.sz.mell'!C11</f>
        <v>0</v>
      </c>
      <c r="D11" s="1382">
        <f>'RM_5.1.3.sz.mell'!D11</f>
        <v>0</v>
      </c>
      <c r="E11" s="1382">
        <f>'RM_5.1.3.sz.mell'!E11</f>
        <v>0</v>
      </c>
      <c r="F11" s="1382">
        <f>'RM_5.1.3.sz.mell'!F11</f>
        <v>0</v>
      </c>
      <c r="G11" s="1382">
        <f>'RM_5.1.3.sz.mell'!G11</f>
        <v>0</v>
      </c>
      <c r="H11" s="1382">
        <f>'RM_5.1.3.sz.mell'!H11</f>
        <v>0</v>
      </c>
      <c r="I11" s="698">
        <f>'RM_5.1.3.sz.mell'!I11</f>
        <v>0</v>
      </c>
      <c r="J11" s="680">
        <f>'RM_5.1.3.sz.mell'!J11</f>
        <v>0</v>
      </c>
      <c r="K11" s="408">
        <f>'RM_5.1.3.sz.mell'!K11</f>
        <v>0</v>
      </c>
    </row>
    <row r="12" spans="1:11" s="1306" customFormat="1" ht="12" customHeight="1" x14ac:dyDescent="0.2">
      <c r="A12" s="1305" t="s">
        <v>100</v>
      </c>
      <c r="B12" s="1197" t="s">
        <v>255</v>
      </c>
      <c r="C12" s="680">
        <f>'RM_5.1.3.sz.mell'!C12</f>
        <v>0</v>
      </c>
      <c r="D12" s="1382">
        <f>'RM_5.1.3.sz.mell'!D12</f>
        <v>0</v>
      </c>
      <c r="E12" s="1382">
        <f>'RM_5.1.3.sz.mell'!E12</f>
        <v>0</v>
      </c>
      <c r="F12" s="1382">
        <f>'RM_5.1.3.sz.mell'!F12</f>
        <v>0</v>
      </c>
      <c r="G12" s="1382">
        <f>'RM_5.1.3.sz.mell'!G12</f>
        <v>0</v>
      </c>
      <c r="H12" s="1382">
        <f>'RM_5.1.3.sz.mell'!H12</f>
        <v>0</v>
      </c>
      <c r="I12" s="698">
        <f>'RM_5.1.3.sz.mell'!I12</f>
        <v>0</v>
      </c>
      <c r="J12" s="680">
        <f>'RM_5.1.3.sz.mell'!J12</f>
        <v>0</v>
      </c>
      <c r="K12" s="408">
        <f>'RM_5.1.3.sz.mell'!K12</f>
        <v>0</v>
      </c>
    </row>
    <row r="13" spans="1:11" s="1306" customFormat="1" ht="12" customHeight="1" x14ac:dyDescent="0.2">
      <c r="A13" s="1305" t="s">
        <v>147</v>
      </c>
      <c r="B13" s="1197" t="s">
        <v>505</v>
      </c>
      <c r="C13" s="680">
        <f>'RM_5.1.3.sz.mell'!C13</f>
        <v>0</v>
      </c>
      <c r="D13" s="1382">
        <f>'RM_5.1.3.sz.mell'!D13</f>
        <v>0</v>
      </c>
      <c r="E13" s="1382">
        <f>'RM_5.1.3.sz.mell'!E13</f>
        <v>0</v>
      </c>
      <c r="F13" s="1382">
        <f>'RM_5.1.3.sz.mell'!F13</f>
        <v>0</v>
      </c>
      <c r="G13" s="1382">
        <f>'RM_5.1.3.sz.mell'!G13</f>
        <v>0</v>
      </c>
      <c r="H13" s="1382">
        <f>'RM_5.1.3.sz.mell'!H13</f>
        <v>0</v>
      </c>
      <c r="I13" s="698">
        <f>'RM_5.1.3.sz.mell'!I13</f>
        <v>0</v>
      </c>
      <c r="J13" s="680">
        <f>'RM_5.1.3.sz.mell'!J13</f>
        <v>0</v>
      </c>
      <c r="K13" s="408">
        <f>'RM_5.1.3.sz.mell'!K13</f>
        <v>0</v>
      </c>
    </row>
    <row r="14" spans="1:11" s="73" customFormat="1" ht="12" customHeight="1" thickBot="1" x14ac:dyDescent="0.25">
      <c r="A14" s="1307" t="s">
        <v>101</v>
      </c>
      <c r="B14" s="1202" t="s">
        <v>432</v>
      </c>
      <c r="C14" s="680">
        <f>'RM_5.1.3.sz.mell'!C14</f>
        <v>0</v>
      </c>
      <c r="D14" s="1382">
        <f>'RM_5.1.3.sz.mell'!D14</f>
        <v>0</v>
      </c>
      <c r="E14" s="1382">
        <f>'RM_5.1.3.sz.mell'!E14</f>
        <v>0</v>
      </c>
      <c r="F14" s="1382">
        <f>'RM_5.1.3.sz.mell'!F14</f>
        <v>0</v>
      </c>
      <c r="G14" s="1382">
        <f>'RM_5.1.3.sz.mell'!G14</f>
        <v>0</v>
      </c>
      <c r="H14" s="1382">
        <f>'RM_5.1.3.sz.mell'!H14</f>
        <v>0</v>
      </c>
      <c r="I14" s="698">
        <f>'RM_5.1.3.sz.mell'!I14</f>
        <v>0</v>
      </c>
      <c r="J14" s="680">
        <f>'RM_5.1.3.sz.mell'!J14</f>
        <v>0</v>
      </c>
      <c r="K14" s="408">
        <f>'RM_5.1.3.sz.mell'!K14</f>
        <v>0</v>
      </c>
    </row>
    <row r="15" spans="1:11" s="73" customFormat="1" ht="12" customHeight="1" thickBot="1" x14ac:dyDescent="0.3">
      <c r="A15" s="1220" t="s">
        <v>19</v>
      </c>
      <c r="B15" s="1201" t="s">
        <v>256</v>
      </c>
      <c r="C15" s="395">
        <f>'RM_5.1.3.sz.mell'!C15</f>
        <v>0</v>
      </c>
      <c r="D15" s="706">
        <f>'RM_5.1.3.sz.mell'!D15</f>
        <v>0</v>
      </c>
      <c r="E15" s="706">
        <f>'RM_5.1.3.sz.mell'!E15</f>
        <v>0</v>
      </c>
      <c r="F15" s="706">
        <f>'RM_5.1.3.sz.mell'!F15</f>
        <v>0</v>
      </c>
      <c r="G15" s="706">
        <f>'RM_5.1.3.sz.mell'!G15</f>
        <v>0</v>
      </c>
      <c r="H15" s="706">
        <f>'RM_5.1.3.sz.mell'!H15</f>
        <v>0</v>
      </c>
      <c r="I15" s="395">
        <f>'RM_5.1.3.sz.mell'!I15</f>
        <v>0</v>
      </c>
      <c r="J15" s="395">
        <f>'RM_5.1.3.sz.mell'!J15</f>
        <v>0</v>
      </c>
      <c r="K15" s="296">
        <f>'RM_5.1.3.sz.mell'!K15</f>
        <v>0</v>
      </c>
    </row>
    <row r="16" spans="1:11" s="73" customFormat="1" ht="12" customHeight="1" x14ac:dyDescent="0.2">
      <c r="A16" s="1304" t="s">
        <v>103</v>
      </c>
      <c r="B16" s="1195" t="s">
        <v>257</v>
      </c>
      <c r="C16" s="680">
        <f>'RM_5.1.3.sz.mell'!C16</f>
        <v>0</v>
      </c>
      <c r="D16" s="1381">
        <f>'RM_5.1.3.sz.mell'!D16</f>
        <v>0</v>
      </c>
      <c r="E16" s="1381">
        <f>'RM_5.1.3.sz.mell'!E16</f>
        <v>0</v>
      </c>
      <c r="F16" s="1381">
        <f>'RM_5.1.3.sz.mell'!F16</f>
        <v>0</v>
      </c>
      <c r="G16" s="1381">
        <f>'RM_5.1.3.sz.mell'!G16</f>
        <v>0</v>
      </c>
      <c r="H16" s="1381">
        <f>'RM_5.1.3.sz.mell'!H16</f>
        <v>0</v>
      </c>
      <c r="I16" s="680">
        <f>'RM_5.1.3.sz.mell'!I16</f>
        <v>0</v>
      </c>
      <c r="J16" s="680">
        <f>'RM_5.1.3.sz.mell'!J16</f>
        <v>0</v>
      </c>
      <c r="K16" s="408">
        <f>'RM_5.1.3.sz.mell'!K16</f>
        <v>0</v>
      </c>
    </row>
    <row r="17" spans="1:11" s="73" customFormat="1" ht="12" customHeight="1" x14ac:dyDescent="0.2">
      <c r="A17" s="1305" t="s">
        <v>104</v>
      </c>
      <c r="B17" s="1197" t="s">
        <v>258</v>
      </c>
      <c r="C17" s="680">
        <f>'RM_5.1.3.sz.mell'!C17</f>
        <v>0</v>
      </c>
      <c r="D17" s="1382">
        <f>'RM_5.1.3.sz.mell'!D17</f>
        <v>0</v>
      </c>
      <c r="E17" s="1382">
        <f>'RM_5.1.3.sz.mell'!E17</f>
        <v>0</v>
      </c>
      <c r="F17" s="1382">
        <f>'RM_5.1.3.sz.mell'!F17</f>
        <v>0</v>
      </c>
      <c r="G17" s="1382">
        <f>'RM_5.1.3.sz.mell'!G17</f>
        <v>0</v>
      </c>
      <c r="H17" s="1382">
        <f>'RM_5.1.3.sz.mell'!H17</f>
        <v>0</v>
      </c>
      <c r="I17" s="698">
        <f>'RM_5.1.3.sz.mell'!I17</f>
        <v>0</v>
      </c>
      <c r="J17" s="698">
        <f>'RM_5.1.3.sz.mell'!J17</f>
        <v>0</v>
      </c>
      <c r="K17" s="766">
        <f>'RM_5.1.3.sz.mell'!K17</f>
        <v>0</v>
      </c>
    </row>
    <row r="18" spans="1:11" s="73" customFormat="1" ht="12" customHeight="1" x14ac:dyDescent="0.2">
      <c r="A18" s="1305" t="s">
        <v>105</v>
      </c>
      <c r="B18" s="1197" t="s">
        <v>421</v>
      </c>
      <c r="C18" s="680">
        <f>'RM_5.1.3.sz.mell'!C18</f>
        <v>0</v>
      </c>
      <c r="D18" s="1382">
        <f>'RM_5.1.3.sz.mell'!D18</f>
        <v>0</v>
      </c>
      <c r="E18" s="1382">
        <f>'RM_5.1.3.sz.mell'!E18</f>
        <v>0</v>
      </c>
      <c r="F18" s="1382">
        <f>'RM_5.1.3.sz.mell'!F18</f>
        <v>0</v>
      </c>
      <c r="G18" s="1382">
        <f>'RM_5.1.3.sz.mell'!G18</f>
        <v>0</v>
      </c>
      <c r="H18" s="1382">
        <f>'RM_5.1.3.sz.mell'!H18</f>
        <v>0</v>
      </c>
      <c r="I18" s="698">
        <f>'RM_5.1.3.sz.mell'!I18</f>
        <v>0</v>
      </c>
      <c r="J18" s="698">
        <f>'RM_5.1.3.sz.mell'!J18</f>
        <v>0</v>
      </c>
      <c r="K18" s="766">
        <f>'RM_5.1.3.sz.mell'!K18</f>
        <v>0</v>
      </c>
    </row>
    <row r="19" spans="1:11" s="73" customFormat="1" ht="12" customHeight="1" x14ac:dyDescent="0.2">
      <c r="A19" s="1305" t="s">
        <v>106</v>
      </c>
      <c r="B19" s="1197" t="s">
        <v>422</v>
      </c>
      <c r="C19" s="680">
        <f>'RM_5.1.3.sz.mell'!C19</f>
        <v>0</v>
      </c>
      <c r="D19" s="1382">
        <f>'RM_5.1.3.sz.mell'!D19</f>
        <v>0</v>
      </c>
      <c r="E19" s="1382">
        <f>'RM_5.1.3.sz.mell'!E19</f>
        <v>0</v>
      </c>
      <c r="F19" s="1382">
        <f>'RM_5.1.3.sz.mell'!F19</f>
        <v>0</v>
      </c>
      <c r="G19" s="1382">
        <f>'RM_5.1.3.sz.mell'!G19</f>
        <v>0</v>
      </c>
      <c r="H19" s="1382">
        <f>'RM_5.1.3.sz.mell'!H19</f>
        <v>0</v>
      </c>
      <c r="I19" s="698">
        <f>'RM_5.1.3.sz.mell'!I19</f>
        <v>0</v>
      </c>
      <c r="J19" s="698">
        <f>'RM_5.1.3.sz.mell'!J19</f>
        <v>0</v>
      </c>
      <c r="K19" s="766">
        <f>'RM_5.1.3.sz.mell'!K19</f>
        <v>0</v>
      </c>
    </row>
    <row r="20" spans="1:11" s="73" customFormat="1" ht="12" customHeight="1" x14ac:dyDescent="0.2">
      <c r="A20" s="1305" t="s">
        <v>107</v>
      </c>
      <c r="B20" s="1197" t="s">
        <v>259</v>
      </c>
      <c r="C20" s="680">
        <f>'RM_5.1.3.sz.mell'!C20</f>
        <v>0</v>
      </c>
      <c r="D20" s="1382">
        <f>'RM_5.1.3.sz.mell'!D20</f>
        <v>0</v>
      </c>
      <c r="E20" s="1382">
        <f>'RM_5.1.3.sz.mell'!E20</f>
        <v>0</v>
      </c>
      <c r="F20" s="1382">
        <f>'RM_5.1.3.sz.mell'!F20</f>
        <v>0</v>
      </c>
      <c r="G20" s="1382">
        <f>'RM_5.1.3.sz.mell'!G20</f>
        <v>0</v>
      </c>
      <c r="H20" s="1382">
        <f>'RM_5.1.3.sz.mell'!H20</f>
        <v>0</v>
      </c>
      <c r="I20" s="698">
        <f>'RM_5.1.3.sz.mell'!I20</f>
        <v>0</v>
      </c>
      <c r="J20" s="698">
        <f>'RM_5.1.3.sz.mell'!J20</f>
        <v>0</v>
      </c>
      <c r="K20" s="766">
        <f>'RM_5.1.3.sz.mell'!K20</f>
        <v>0</v>
      </c>
    </row>
    <row r="21" spans="1:11" s="1306" customFormat="1" ht="12" customHeight="1" thickBot="1" x14ac:dyDescent="0.25">
      <c r="A21" s="1307" t="s">
        <v>116</v>
      </c>
      <c r="B21" s="1202" t="s">
        <v>260</v>
      </c>
      <c r="C21" s="680">
        <f>'RM_5.1.3.sz.mell'!C21</f>
        <v>0</v>
      </c>
      <c r="D21" s="1383">
        <f>'RM_5.1.3.sz.mell'!D21</f>
        <v>0</v>
      </c>
      <c r="E21" s="1383">
        <f>'RM_5.1.3.sz.mell'!E21</f>
        <v>0</v>
      </c>
      <c r="F21" s="1383">
        <f>'RM_5.1.3.sz.mell'!F21</f>
        <v>0</v>
      </c>
      <c r="G21" s="1383">
        <f>'RM_5.1.3.sz.mell'!G21</f>
        <v>0</v>
      </c>
      <c r="H21" s="1383">
        <f>'RM_5.1.3.sz.mell'!H21</f>
        <v>0</v>
      </c>
      <c r="I21" s="700">
        <f>'RM_5.1.3.sz.mell'!I21</f>
        <v>0</v>
      </c>
      <c r="J21" s="700">
        <f>'RM_5.1.3.sz.mell'!J21</f>
        <v>0</v>
      </c>
      <c r="K21" s="767">
        <f>'RM_5.1.3.sz.mell'!K21</f>
        <v>0</v>
      </c>
    </row>
    <row r="22" spans="1:11" s="1306" customFormat="1" ht="12" customHeight="1" thickBot="1" x14ac:dyDescent="0.3">
      <c r="A22" s="1220" t="s">
        <v>20</v>
      </c>
      <c r="B22" s="1193" t="s">
        <v>261</v>
      </c>
      <c r="C22" s="395">
        <f>'RM_5.1.3.sz.mell'!C22</f>
        <v>0</v>
      </c>
      <c r="D22" s="706">
        <f>'RM_5.1.3.sz.mell'!D22</f>
        <v>0</v>
      </c>
      <c r="E22" s="706">
        <f>'RM_5.1.3.sz.mell'!E22</f>
        <v>0</v>
      </c>
      <c r="F22" s="706">
        <f>'RM_5.1.3.sz.mell'!F22</f>
        <v>0</v>
      </c>
      <c r="G22" s="706">
        <f>'RM_5.1.3.sz.mell'!G22</f>
        <v>0</v>
      </c>
      <c r="H22" s="706">
        <f>'RM_5.1.3.sz.mell'!H22</f>
        <v>0</v>
      </c>
      <c r="I22" s="395">
        <f>'RM_5.1.3.sz.mell'!I22</f>
        <v>0</v>
      </c>
      <c r="J22" s="395">
        <f>'RM_5.1.3.sz.mell'!J22</f>
        <v>0</v>
      </c>
      <c r="K22" s="296">
        <f>'RM_5.1.3.sz.mell'!K22</f>
        <v>0</v>
      </c>
    </row>
    <row r="23" spans="1:11" s="1306" customFormat="1" ht="12" customHeight="1" x14ac:dyDescent="0.2">
      <c r="A23" s="1304" t="s">
        <v>86</v>
      </c>
      <c r="B23" s="1195" t="s">
        <v>262</v>
      </c>
      <c r="C23" s="680">
        <f>'RM_5.1.3.sz.mell'!C23</f>
        <v>0</v>
      </c>
      <c r="D23" s="1381">
        <f>'RM_5.1.3.sz.mell'!D23</f>
        <v>0</v>
      </c>
      <c r="E23" s="1381">
        <f>'RM_5.1.3.sz.mell'!E23</f>
        <v>0</v>
      </c>
      <c r="F23" s="1381">
        <f>'RM_5.1.3.sz.mell'!F23</f>
        <v>0</v>
      </c>
      <c r="G23" s="1381">
        <f>'RM_5.1.3.sz.mell'!G23</f>
        <v>0</v>
      </c>
      <c r="H23" s="1381">
        <f>'RM_5.1.3.sz.mell'!H23</f>
        <v>0</v>
      </c>
      <c r="I23" s="680">
        <f>'RM_5.1.3.sz.mell'!I23</f>
        <v>0</v>
      </c>
      <c r="J23" s="680">
        <f>'RM_5.1.3.sz.mell'!J23</f>
        <v>0</v>
      </c>
      <c r="K23" s="408">
        <f>'RM_5.1.3.sz.mell'!K23</f>
        <v>0</v>
      </c>
    </row>
    <row r="24" spans="1:11" s="73" customFormat="1" ht="12" customHeight="1" x14ac:dyDescent="0.2">
      <c r="A24" s="1305" t="s">
        <v>87</v>
      </c>
      <c r="B24" s="1197" t="s">
        <v>263</v>
      </c>
      <c r="C24" s="698">
        <f>'RM_5.1.3.sz.mell'!C24</f>
        <v>0</v>
      </c>
      <c r="D24" s="1382">
        <f>'RM_5.1.3.sz.mell'!D24</f>
        <v>0</v>
      </c>
      <c r="E24" s="1382">
        <f>'RM_5.1.3.sz.mell'!E24</f>
        <v>0</v>
      </c>
      <c r="F24" s="1382">
        <f>'RM_5.1.3.sz.mell'!F24</f>
        <v>0</v>
      </c>
      <c r="G24" s="1382">
        <f>'RM_5.1.3.sz.mell'!G24</f>
        <v>0</v>
      </c>
      <c r="H24" s="1382">
        <f>'RM_5.1.3.sz.mell'!H24</f>
        <v>0</v>
      </c>
      <c r="I24" s="698">
        <f>'RM_5.1.3.sz.mell'!I24</f>
        <v>0</v>
      </c>
      <c r="J24" s="698">
        <f>'RM_5.1.3.sz.mell'!J24</f>
        <v>0</v>
      </c>
      <c r="K24" s="766">
        <f>'RM_5.1.3.sz.mell'!K24</f>
        <v>0</v>
      </c>
    </row>
    <row r="25" spans="1:11" s="1306" customFormat="1" ht="12" customHeight="1" x14ac:dyDescent="0.2">
      <c r="A25" s="1305" t="s">
        <v>88</v>
      </c>
      <c r="B25" s="1197" t="s">
        <v>423</v>
      </c>
      <c r="C25" s="698">
        <f>'RM_5.1.3.sz.mell'!C25</f>
        <v>0</v>
      </c>
      <c r="D25" s="1382">
        <f>'RM_5.1.3.sz.mell'!D25</f>
        <v>0</v>
      </c>
      <c r="E25" s="1382">
        <f>'RM_5.1.3.sz.mell'!E25</f>
        <v>0</v>
      </c>
      <c r="F25" s="1382">
        <f>'RM_5.1.3.sz.mell'!F25</f>
        <v>0</v>
      </c>
      <c r="G25" s="1382">
        <f>'RM_5.1.3.sz.mell'!G25</f>
        <v>0</v>
      </c>
      <c r="H25" s="1382">
        <f>'RM_5.1.3.sz.mell'!H25</f>
        <v>0</v>
      </c>
      <c r="I25" s="698">
        <f>'RM_5.1.3.sz.mell'!I25</f>
        <v>0</v>
      </c>
      <c r="J25" s="698">
        <f>'RM_5.1.3.sz.mell'!J25</f>
        <v>0</v>
      </c>
      <c r="K25" s="766">
        <f>'RM_5.1.3.sz.mell'!K25</f>
        <v>0</v>
      </c>
    </row>
    <row r="26" spans="1:11" s="1306" customFormat="1" ht="12" customHeight="1" x14ac:dyDescent="0.2">
      <c r="A26" s="1305" t="s">
        <v>89</v>
      </c>
      <c r="B26" s="1197" t="s">
        <v>424</v>
      </c>
      <c r="C26" s="698">
        <f>'RM_5.1.3.sz.mell'!C26</f>
        <v>0</v>
      </c>
      <c r="D26" s="1382">
        <f>'RM_5.1.3.sz.mell'!D26</f>
        <v>0</v>
      </c>
      <c r="E26" s="1382">
        <f>'RM_5.1.3.sz.mell'!E26</f>
        <v>0</v>
      </c>
      <c r="F26" s="1382">
        <f>'RM_5.1.3.sz.mell'!F26</f>
        <v>0</v>
      </c>
      <c r="G26" s="1382">
        <f>'RM_5.1.3.sz.mell'!G26</f>
        <v>0</v>
      </c>
      <c r="H26" s="1382">
        <f>'RM_5.1.3.sz.mell'!H26</f>
        <v>0</v>
      </c>
      <c r="I26" s="698">
        <f>'RM_5.1.3.sz.mell'!I26</f>
        <v>0</v>
      </c>
      <c r="J26" s="698">
        <f>'RM_5.1.3.sz.mell'!J26</f>
        <v>0</v>
      </c>
      <c r="K26" s="766">
        <f>'RM_5.1.3.sz.mell'!K26</f>
        <v>0</v>
      </c>
    </row>
    <row r="27" spans="1:11" s="1306" customFormat="1" ht="12" customHeight="1" x14ac:dyDescent="0.2">
      <c r="A27" s="1305" t="s">
        <v>170</v>
      </c>
      <c r="B27" s="1197" t="s">
        <v>264</v>
      </c>
      <c r="C27" s="698">
        <f>'RM_5.1.3.sz.mell'!C27</f>
        <v>0</v>
      </c>
      <c r="D27" s="1382">
        <f>'RM_5.1.3.sz.mell'!D27</f>
        <v>0</v>
      </c>
      <c r="E27" s="1382">
        <f>'RM_5.1.3.sz.mell'!E27</f>
        <v>0</v>
      </c>
      <c r="F27" s="1382">
        <f>'RM_5.1.3.sz.mell'!F27</f>
        <v>0</v>
      </c>
      <c r="G27" s="1382">
        <f>'RM_5.1.3.sz.mell'!G27</f>
        <v>0</v>
      </c>
      <c r="H27" s="1382">
        <f>'RM_5.1.3.sz.mell'!H27</f>
        <v>0</v>
      </c>
      <c r="I27" s="698">
        <f>'RM_5.1.3.sz.mell'!I27</f>
        <v>0</v>
      </c>
      <c r="J27" s="698">
        <f>'RM_5.1.3.sz.mell'!J27</f>
        <v>0</v>
      </c>
      <c r="K27" s="766">
        <f>'RM_5.1.3.sz.mell'!K27</f>
        <v>0</v>
      </c>
    </row>
    <row r="28" spans="1:11" s="1306" customFormat="1" ht="12" customHeight="1" thickBot="1" x14ac:dyDescent="0.25">
      <c r="A28" s="1307" t="s">
        <v>171</v>
      </c>
      <c r="B28" s="1202" t="s">
        <v>265</v>
      </c>
      <c r="C28" s="700">
        <f>'RM_5.1.3.sz.mell'!C28</f>
        <v>0</v>
      </c>
      <c r="D28" s="1383">
        <f>'RM_5.1.3.sz.mell'!D28</f>
        <v>0</v>
      </c>
      <c r="E28" s="1383">
        <f>'RM_5.1.3.sz.mell'!E28</f>
        <v>0</v>
      </c>
      <c r="F28" s="1383">
        <f>'RM_5.1.3.sz.mell'!F28</f>
        <v>0</v>
      </c>
      <c r="G28" s="1383">
        <f>'RM_5.1.3.sz.mell'!G28</f>
        <v>0</v>
      </c>
      <c r="H28" s="1383">
        <f>'RM_5.1.3.sz.mell'!H28</f>
        <v>0</v>
      </c>
      <c r="I28" s="700">
        <f>'RM_5.1.3.sz.mell'!I28</f>
        <v>0</v>
      </c>
      <c r="J28" s="700">
        <f>'RM_5.1.3.sz.mell'!J28</f>
        <v>0</v>
      </c>
      <c r="K28" s="767">
        <f>'RM_5.1.3.sz.mell'!K28</f>
        <v>0</v>
      </c>
    </row>
    <row r="29" spans="1:11" s="1306" customFormat="1" ht="12" customHeight="1" thickBot="1" x14ac:dyDescent="0.3">
      <c r="A29" s="1220" t="s">
        <v>172</v>
      </c>
      <c r="B29" s="1193" t="s">
        <v>559</v>
      </c>
      <c r="C29" s="402">
        <f>'RM_5.1.3.sz.mell'!C29</f>
        <v>0</v>
      </c>
      <c r="D29" s="402">
        <f>'RM_5.1.3.sz.mell'!D29</f>
        <v>0</v>
      </c>
      <c r="E29" s="402">
        <f>'RM_5.1.3.sz.mell'!E29</f>
        <v>0</v>
      </c>
      <c r="F29" s="402">
        <f>'RM_5.1.3.sz.mell'!F29</f>
        <v>0</v>
      </c>
      <c r="G29" s="402">
        <f>'RM_5.1.3.sz.mell'!G29</f>
        <v>0</v>
      </c>
      <c r="H29" s="402">
        <f>'RM_5.1.3.sz.mell'!H29</f>
        <v>0</v>
      </c>
      <c r="I29" s="402">
        <f>'RM_5.1.3.sz.mell'!I29</f>
        <v>0</v>
      </c>
      <c r="J29" s="402">
        <f>'RM_5.1.3.sz.mell'!J29</f>
        <v>0</v>
      </c>
      <c r="K29" s="302">
        <f>'RM_5.1.3.sz.mell'!K29</f>
        <v>0</v>
      </c>
    </row>
    <row r="30" spans="1:11" s="1306" customFormat="1" ht="12" customHeight="1" x14ac:dyDescent="0.2">
      <c r="A30" s="1304" t="s">
        <v>267</v>
      </c>
      <c r="B30" s="1195" t="s">
        <v>554</v>
      </c>
      <c r="C30" s="680">
        <f>'RM_5.1.3.sz.mell'!C30</f>
        <v>0</v>
      </c>
      <c r="D30" s="680">
        <f>'RM_5.1.3.sz.mell'!D30</f>
        <v>0</v>
      </c>
      <c r="E30" s="680">
        <f>'RM_5.1.3.sz.mell'!E30</f>
        <v>0</v>
      </c>
      <c r="F30" s="680">
        <f>'RM_5.1.3.sz.mell'!F30</f>
        <v>0</v>
      </c>
      <c r="G30" s="680">
        <f>'RM_5.1.3.sz.mell'!G30</f>
        <v>0</v>
      </c>
      <c r="H30" s="680">
        <f>'RM_5.1.3.sz.mell'!H30</f>
        <v>0</v>
      </c>
      <c r="I30" s="680">
        <f>'RM_5.1.3.sz.mell'!I30</f>
        <v>0</v>
      </c>
      <c r="J30" s="680">
        <f>'RM_5.1.3.sz.mell'!J30</f>
        <v>0</v>
      </c>
      <c r="K30" s="408">
        <f>'RM_5.1.3.sz.mell'!K30</f>
        <v>0</v>
      </c>
    </row>
    <row r="31" spans="1:11" s="1306" customFormat="1" ht="12" customHeight="1" x14ac:dyDescent="0.2">
      <c r="A31" s="1305" t="s">
        <v>268</v>
      </c>
      <c r="B31" s="1197" t="s">
        <v>555</v>
      </c>
      <c r="C31" s="698">
        <f>'RM_5.1.3.sz.mell'!C31</f>
        <v>0</v>
      </c>
      <c r="D31" s="698">
        <f>'RM_5.1.3.sz.mell'!D31</f>
        <v>0</v>
      </c>
      <c r="E31" s="698">
        <f>'RM_5.1.3.sz.mell'!E31</f>
        <v>0</v>
      </c>
      <c r="F31" s="698">
        <f>'RM_5.1.3.sz.mell'!F31</f>
        <v>0</v>
      </c>
      <c r="G31" s="698">
        <f>'RM_5.1.3.sz.mell'!G31</f>
        <v>0</v>
      </c>
      <c r="H31" s="698">
        <f>'RM_5.1.3.sz.mell'!H31</f>
        <v>0</v>
      </c>
      <c r="I31" s="698">
        <f>'RM_5.1.3.sz.mell'!I31</f>
        <v>0</v>
      </c>
      <c r="J31" s="698">
        <f>'RM_5.1.3.sz.mell'!J31</f>
        <v>0</v>
      </c>
      <c r="K31" s="766">
        <f>'RM_5.1.3.sz.mell'!K31</f>
        <v>0</v>
      </c>
    </row>
    <row r="32" spans="1:11" s="1306" customFormat="1" ht="12" customHeight="1" x14ac:dyDescent="0.2">
      <c r="A32" s="1305" t="s">
        <v>269</v>
      </c>
      <c r="B32" s="1197" t="s">
        <v>556</v>
      </c>
      <c r="C32" s="698">
        <f>'RM_5.1.3.sz.mell'!C32</f>
        <v>0</v>
      </c>
      <c r="D32" s="698">
        <f>'RM_5.1.3.sz.mell'!D32</f>
        <v>0</v>
      </c>
      <c r="E32" s="698">
        <f>'RM_5.1.3.sz.mell'!E32</f>
        <v>0</v>
      </c>
      <c r="F32" s="698">
        <f>'RM_5.1.3.sz.mell'!F32</f>
        <v>0</v>
      </c>
      <c r="G32" s="698">
        <f>'RM_5.1.3.sz.mell'!G32</f>
        <v>0</v>
      </c>
      <c r="H32" s="698">
        <f>'RM_5.1.3.sz.mell'!H32</f>
        <v>0</v>
      </c>
      <c r="I32" s="698">
        <f>'RM_5.1.3.sz.mell'!I32</f>
        <v>0</v>
      </c>
      <c r="J32" s="698">
        <f>'RM_5.1.3.sz.mell'!J32</f>
        <v>0</v>
      </c>
      <c r="K32" s="766">
        <f>'RM_5.1.3.sz.mell'!K32</f>
        <v>0</v>
      </c>
    </row>
    <row r="33" spans="1:11" s="1306" customFormat="1" ht="12" customHeight="1" x14ac:dyDescent="0.2">
      <c r="A33" s="1305" t="s">
        <v>270</v>
      </c>
      <c r="B33" s="1197" t="s">
        <v>557</v>
      </c>
      <c r="C33" s="698">
        <f>'RM_5.1.3.sz.mell'!C33</f>
        <v>0</v>
      </c>
      <c r="D33" s="698">
        <f>'RM_5.1.3.sz.mell'!D33</f>
        <v>0</v>
      </c>
      <c r="E33" s="698">
        <f>'RM_5.1.3.sz.mell'!E33</f>
        <v>0</v>
      </c>
      <c r="F33" s="698">
        <f>'RM_5.1.3.sz.mell'!F33</f>
        <v>0</v>
      </c>
      <c r="G33" s="698">
        <f>'RM_5.1.3.sz.mell'!G33</f>
        <v>0</v>
      </c>
      <c r="H33" s="698">
        <f>'RM_5.1.3.sz.mell'!H33</f>
        <v>0</v>
      </c>
      <c r="I33" s="698">
        <f>'RM_5.1.3.sz.mell'!I33</f>
        <v>0</v>
      </c>
      <c r="J33" s="698">
        <f>'RM_5.1.3.sz.mell'!J33</f>
        <v>0</v>
      </c>
      <c r="K33" s="766">
        <f>'RM_5.1.3.sz.mell'!K33</f>
        <v>0</v>
      </c>
    </row>
    <row r="34" spans="1:11" s="1306" customFormat="1" ht="12" customHeight="1" x14ac:dyDescent="0.2">
      <c r="A34" s="1305" t="s">
        <v>551</v>
      </c>
      <c r="B34" s="1197" t="s">
        <v>271</v>
      </c>
      <c r="C34" s="698">
        <f>'RM_5.1.3.sz.mell'!C34</f>
        <v>0</v>
      </c>
      <c r="D34" s="698">
        <f>'RM_5.1.3.sz.mell'!D34</f>
        <v>0</v>
      </c>
      <c r="E34" s="698">
        <f>'RM_5.1.3.sz.mell'!E34</f>
        <v>0</v>
      </c>
      <c r="F34" s="698">
        <f>'RM_5.1.3.sz.mell'!F34</f>
        <v>0</v>
      </c>
      <c r="G34" s="698">
        <f>'RM_5.1.3.sz.mell'!G34</f>
        <v>0</v>
      </c>
      <c r="H34" s="698">
        <f>'RM_5.1.3.sz.mell'!H34</f>
        <v>0</v>
      </c>
      <c r="I34" s="698">
        <f>'RM_5.1.3.sz.mell'!I34</f>
        <v>0</v>
      </c>
      <c r="J34" s="698">
        <f>'RM_5.1.3.sz.mell'!J34</f>
        <v>0</v>
      </c>
      <c r="K34" s="766">
        <f>'RM_5.1.3.sz.mell'!K34</f>
        <v>0</v>
      </c>
    </row>
    <row r="35" spans="1:11" s="1306" customFormat="1" ht="12" customHeight="1" x14ac:dyDescent="0.2">
      <c r="A35" s="1305" t="s">
        <v>552</v>
      </c>
      <c r="B35" s="1197" t="s">
        <v>272</v>
      </c>
      <c r="C35" s="698">
        <f>'RM_5.1.3.sz.mell'!C35</f>
        <v>0</v>
      </c>
      <c r="D35" s="698">
        <f>'RM_5.1.3.sz.mell'!D35</f>
        <v>0</v>
      </c>
      <c r="E35" s="698">
        <f>'RM_5.1.3.sz.mell'!E35</f>
        <v>0</v>
      </c>
      <c r="F35" s="698">
        <f>'RM_5.1.3.sz.mell'!F35</f>
        <v>0</v>
      </c>
      <c r="G35" s="698">
        <f>'RM_5.1.3.sz.mell'!G35</f>
        <v>0</v>
      </c>
      <c r="H35" s="698">
        <f>'RM_5.1.3.sz.mell'!H35</f>
        <v>0</v>
      </c>
      <c r="I35" s="698">
        <f>'RM_5.1.3.sz.mell'!I35</f>
        <v>0</v>
      </c>
      <c r="J35" s="698">
        <f>'RM_5.1.3.sz.mell'!J35</f>
        <v>0</v>
      </c>
      <c r="K35" s="766">
        <f>'RM_5.1.3.sz.mell'!K35</f>
        <v>0</v>
      </c>
    </row>
    <row r="36" spans="1:11" s="1306" customFormat="1" ht="12" customHeight="1" thickBot="1" x14ac:dyDescent="0.25">
      <c r="A36" s="1307" t="s">
        <v>553</v>
      </c>
      <c r="B36" s="1202" t="s">
        <v>273</v>
      </c>
      <c r="C36" s="700">
        <f>'RM_5.1.3.sz.mell'!C36</f>
        <v>0</v>
      </c>
      <c r="D36" s="700">
        <f>'RM_5.1.3.sz.mell'!D36</f>
        <v>0</v>
      </c>
      <c r="E36" s="700">
        <f>'RM_5.1.3.sz.mell'!E36</f>
        <v>0</v>
      </c>
      <c r="F36" s="700">
        <f>'RM_5.1.3.sz.mell'!F36</f>
        <v>0</v>
      </c>
      <c r="G36" s="700">
        <f>'RM_5.1.3.sz.mell'!G36</f>
        <v>0</v>
      </c>
      <c r="H36" s="700">
        <f>'RM_5.1.3.sz.mell'!H36</f>
        <v>0</v>
      </c>
      <c r="I36" s="700">
        <f>'RM_5.1.3.sz.mell'!I36</f>
        <v>0</v>
      </c>
      <c r="J36" s="700">
        <f>'RM_5.1.3.sz.mell'!J36</f>
        <v>0</v>
      </c>
      <c r="K36" s="767">
        <f>'RM_5.1.3.sz.mell'!K36</f>
        <v>0</v>
      </c>
    </row>
    <row r="37" spans="1:11" s="1306" customFormat="1" ht="12" customHeight="1" thickBot="1" x14ac:dyDescent="0.3">
      <c r="A37" s="1220" t="s">
        <v>22</v>
      </c>
      <c r="B37" s="1193" t="s">
        <v>433</v>
      </c>
      <c r="C37" s="395">
        <f>'RM_5.1.3.sz.mell'!C37</f>
        <v>0</v>
      </c>
      <c r="D37" s="706">
        <f>'RM_5.1.3.sz.mell'!D37</f>
        <v>0</v>
      </c>
      <c r="E37" s="706">
        <f>'RM_5.1.3.sz.mell'!E37</f>
        <v>0</v>
      </c>
      <c r="F37" s="706">
        <f>'RM_5.1.3.sz.mell'!F37</f>
        <v>0</v>
      </c>
      <c r="G37" s="706">
        <f>'RM_5.1.3.sz.mell'!G37</f>
        <v>0</v>
      </c>
      <c r="H37" s="706">
        <f>'RM_5.1.3.sz.mell'!H37</f>
        <v>0</v>
      </c>
      <c r="I37" s="395">
        <f>'RM_5.1.3.sz.mell'!I37</f>
        <v>0</v>
      </c>
      <c r="J37" s="395">
        <f>'RM_5.1.3.sz.mell'!J37</f>
        <v>0</v>
      </c>
      <c r="K37" s="296">
        <f>'RM_5.1.3.sz.mell'!K37</f>
        <v>0</v>
      </c>
    </row>
    <row r="38" spans="1:11" s="1306" customFormat="1" ht="12" customHeight="1" x14ac:dyDescent="0.2">
      <c r="A38" s="1304" t="s">
        <v>90</v>
      </c>
      <c r="B38" s="1195" t="s">
        <v>276</v>
      </c>
      <c r="C38" s="680">
        <f>'RM_5.1.3.sz.mell'!C38</f>
        <v>0</v>
      </c>
      <c r="D38" s="1381">
        <f>'RM_5.1.3.sz.mell'!D38</f>
        <v>0</v>
      </c>
      <c r="E38" s="1381">
        <f>'RM_5.1.3.sz.mell'!E38</f>
        <v>0</v>
      </c>
      <c r="F38" s="1381">
        <f>'RM_5.1.3.sz.mell'!F38</f>
        <v>0</v>
      </c>
      <c r="G38" s="1381">
        <f>'RM_5.1.3.sz.mell'!G38</f>
        <v>0</v>
      </c>
      <c r="H38" s="1381">
        <f>'RM_5.1.3.sz.mell'!H38</f>
        <v>0</v>
      </c>
      <c r="I38" s="680">
        <f>'RM_5.1.3.sz.mell'!I38</f>
        <v>0</v>
      </c>
      <c r="J38" s="680">
        <f>'RM_5.1.3.sz.mell'!J38</f>
        <v>0</v>
      </c>
      <c r="K38" s="408">
        <f>'RM_5.1.3.sz.mell'!K38</f>
        <v>0</v>
      </c>
    </row>
    <row r="39" spans="1:11" s="1306" customFormat="1" ht="12" customHeight="1" x14ac:dyDescent="0.2">
      <c r="A39" s="1305" t="s">
        <v>91</v>
      </c>
      <c r="B39" s="1197" t="s">
        <v>277</v>
      </c>
      <c r="C39" s="698">
        <f>'RM_5.1.3.sz.mell'!C39</f>
        <v>0</v>
      </c>
      <c r="D39" s="1382">
        <f>'RM_5.1.3.sz.mell'!D39</f>
        <v>0</v>
      </c>
      <c r="E39" s="1382">
        <f>'RM_5.1.3.sz.mell'!E39</f>
        <v>0</v>
      </c>
      <c r="F39" s="1382">
        <f>'RM_5.1.3.sz.mell'!F39</f>
        <v>0</v>
      </c>
      <c r="G39" s="1382">
        <f>'RM_5.1.3.sz.mell'!G39</f>
        <v>0</v>
      </c>
      <c r="H39" s="1382">
        <f>'RM_5.1.3.sz.mell'!H39</f>
        <v>0</v>
      </c>
      <c r="I39" s="698">
        <f>'RM_5.1.3.sz.mell'!I39</f>
        <v>0</v>
      </c>
      <c r="J39" s="698">
        <f>'RM_5.1.3.sz.mell'!J39</f>
        <v>0</v>
      </c>
      <c r="K39" s="766">
        <f>'RM_5.1.3.sz.mell'!K39</f>
        <v>0</v>
      </c>
    </row>
    <row r="40" spans="1:11" s="1306" customFormat="1" ht="12" customHeight="1" x14ac:dyDescent="0.2">
      <c r="A40" s="1305" t="s">
        <v>92</v>
      </c>
      <c r="B40" s="1197" t="s">
        <v>278</v>
      </c>
      <c r="C40" s="698">
        <f>'RM_5.1.3.sz.mell'!C40</f>
        <v>0</v>
      </c>
      <c r="D40" s="1382">
        <f>'RM_5.1.3.sz.mell'!D40</f>
        <v>0</v>
      </c>
      <c r="E40" s="1382">
        <f>'RM_5.1.3.sz.mell'!E40</f>
        <v>0</v>
      </c>
      <c r="F40" s="1382">
        <f>'RM_5.1.3.sz.mell'!F40</f>
        <v>0</v>
      </c>
      <c r="G40" s="1382">
        <f>'RM_5.1.3.sz.mell'!G40</f>
        <v>0</v>
      </c>
      <c r="H40" s="1382">
        <f>'RM_5.1.3.sz.mell'!H40</f>
        <v>0</v>
      </c>
      <c r="I40" s="698">
        <f>'RM_5.1.3.sz.mell'!I40</f>
        <v>0</v>
      </c>
      <c r="J40" s="698">
        <f>'RM_5.1.3.sz.mell'!J40</f>
        <v>0</v>
      </c>
      <c r="K40" s="766">
        <f>'RM_5.1.3.sz.mell'!K40</f>
        <v>0</v>
      </c>
    </row>
    <row r="41" spans="1:11" s="1306" customFormat="1" ht="12" customHeight="1" x14ac:dyDescent="0.2">
      <c r="A41" s="1305" t="s">
        <v>174</v>
      </c>
      <c r="B41" s="1197" t="s">
        <v>279</v>
      </c>
      <c r="C41" s="698">
        <f>'RM_5.1.3.sz.mell'!C41</f>
        <v>0</v>
      </c>
      <c r="D41" s="1382">
        <f>'RM_5.1.3.sz.mell'!D41</f>
        <v>0</v>
      </c>
      <c r="E41" s="1382">
        <f>'RM_5.1.3.sz.mell'!E41</f>
        <v>0</v>
      </c>
      <c r="F41" s="1382">
        <f>'RM_5.1.3.sz.mell'!F41</f>
        <v>0</v>
      </c>
      <c r="G41" s="1382">
        <f>'RM_5.1.3.sz.mell'!G41</f>
        <v>0</v>
      </c>
      <c r="H41" s="1382">
        <f>'RM_5.1.3.sz.mell'!H41</f>
        <v>0</v>
      </c>
      <c r="I41" s="698">
        <f>'RM_5.1.3.sz.mell'!I41</f>
        <v>0</v>
      </c>
      <c r="J41" s="698">
        <f>'RM_5.1.3.sz.mell'!J41</f>
        <v>0</v>
      </c>
      <c r="K41" s="766">
        <f>'RM_5.1.3.sz.mell'!K41</f>
        <v>0</v>
      </c>
    </row>
    <row r="42" spans="1:11" s="1306" customFormat="1" ht="12" customHeight="1" x14ac:dyDescent="0.2">
      <c r="A42" s="1305" t="s">
        <v>175</v>
      </c>
      <c r="B42" s="1197" t="s">
        <v>280</v>
      </c>
      <c r="C42" s="698">
        <f>'RM_5.1.3.sz.mell'!C42</f>
        <v>0</v>
      </c>
      <c r="D42" s="1382">
        <f>'RM_5.1.3.sz.mell'!D42</f>
        <v>0</v>
      </c>
      <c r="E42" s="1382">
        <f>'RM_5.1.3.sz.mell'!E42</f>
        <v>0</v>
      </c>
      <c r="F42" s="1382">
        <f>'RM_5.1.3.sz.mell'!F42</f>
        <v>0</v>
      </c>
      <c r="G42" s="1382">
        <f>'RM_5.1.3.sz.mell'!G42</f>
        <v>0</v>
      </c>
      <c r="H42" s="1382">
        <f>'RM_5.1.3.sz.mell'!H42</f>
        <v>0</v>
      </c>
      <c r="I42" s="698">
        <f>'RM_5.1.3.sz.mell'!I42</f>
        <v>0</v>
      </c>
      <c r="J42" s="698">
        <f>'RM_5.1.3.sz.mell'!J42</f>
        <v>0</v>
      </c>
      <c r="K42" s="766">
        <f>'RM_5.1.3.sz.mell'!K42</f>
        <v>0</v>
      </c>
    </row>
    <row r="43" spans="1:11" s="1306" customFormat="1" ht="12" customHeight="1" x14ac:dyDescent="0.2">
      <c r="A43" s="1305" t="s">
        <v>176</v>
      </c>
      <c r="B43" s="1197" t="s">
        <v>281</v>
      </c>
      <c r="C43" s="698">
        <f>'RM_5.1.3.sz.mell'!C43</f>
        <v>0</v>
      </c>
      <c r="D43" s="1382">
        <f>'RM_5.1.3.sz.mell'!D43</f>
        <v>0</v>
      </c>
      <c r="E43" s="1382">
        <f>'RM_5.1.3.sz.mell'!E43</f>
        <v>0</v>
      </c>
      <c r="F43" s="1382">
        <f>'RM_5.1.3.sz.mell'!F43</f>
        <v>0</v>
      </c>
      <c r="G43" s="1382">
        <f>'RM_5.1.3.sz.mell'!G43</f>
        <v>0</v>
      </c>
      <c r="H43" s="1382">
        <f>'RM_5.1.3.sz.mell'!H43</f>
        <v>0</v>
      </c>
      <c r="I43" s="698">
        <f>'RM_5.1.3.sz.mell'!I43</f>
        <v>0</v>
      </c>
      <c r="J43" s="698">
        <f>'RM_5.1.3.sz.mell'!J43</f>
        <v>0</v>
      </c>
      <c r="K43" s="766">
        <f>'RM_5.1.3.sz.mell'!K43</f>
        <v>0</v>
      </c>
    </row>
    <row r="44" spans="1:11" s="1306" customFormat="1" ht="12" customHeight="1" x14ac:dyDescent="0.2">
      <c r="A44" s="1305" t="s">
        <v>177</v>
      </c>
      <c r="B44" s="1197" t="s">
        <v>282</v>
      </c>
      <c r="C44" s="698">
        <f>'RM_5.1.3.sz.mell'!C44</f>
        <v>0</v>
      </c>
      <c r="D44" s="1382">
        <f>'RM_5.1.3.sz.mell'!D44</f>
        <v>0</v>
      </c>
      <c r="E44" s="1382">
        <f>'RM_5.1.3.sz.mell'!E44</f>
        <v>0</v>
      </c>
      <c r="F44" s="1382">
        <f>'RM_5.1.3.sz.mell'!F44</f>
        <v>0</v>
      </c>
      <c r="G44" s="1382">
        <f>'RM_5.1.3.sz.mell'!G44</f>
        <v>0</v>
      </c>
      <c r="H44" s="1382">
        <f>'RM_5.1.3.sz.mell'!H44</f>
        <v>0</v>
      </c>
      <c r="I44" s="698">
        <f>'RM_5.1.3.sz.mell'!I44</f>
        <v>0</v>
      </c>
      <c r="J44" s="698">
        <f>'RM_5.1.3.sz.mell'!J44</f>
        <v>0</v>
      </c>
      <c r="K44" s="766">
        <f>'RM_5.1.3.sz.mell'!K44</f>
        <v>0</v>
      </c>
    </row>
    <row r="45" spans="1:11" s="1306" customFormat="1" ht="12" customHeight="1" x14ac:dyDescent="0.2">
      <c r="A45" s="1305" t="s">
        <v>178</v>
      </c>
      <c r="B45" s="1197" t="s">
        <v>283</v>
      </c>
      <c r="C45" s="698">
        <f>'RM_5.1.3.sz.mell'!C45</f>
        <v>0</v>
      </c>
      <c r="D45" s="1382">
        <f>'RM_5.1.3.sz.mell'!D45</f>
        <v>0</v>
      </c>
      <c r="E45" s="1382">
        <f>'RM_5.1.3.sz.mell'!E45</f>
        <v>0</v>
      </c>
      <c r="F45" s="1382">
        <f>'RM_5.1.3.sz.mell'!F45</f>
        <v>0</v>
      </c>
      <c r="G45" s="1382">
        <f>'RM_5.1.3.sz.mell'!G45</f>
        <v>0</v>
      </c>
      <c r="H45" s="1382">
        <f>'RM_5.1.3.sz.mell'!H45</f>
        <v>0</v>
      </c>
      <c r="I45" s="698">
        <f>'RM_5.1.3.sz.mell'!I45</f>
        <v>0</v>
      </c>
      <c r="J45" s="698">
        <f>'RM_5.1.3.sz.mell'!J45</f>
        <v>0</v>
      </c>
      <c r="K45" s="766">
        <f>'RM_5.1.3.sz.mell'!K45</f>
        <v>0</v>
      </c>
    </row>
    <row r="46" spans="1:11" s="1306" customFormat="1" ht="12" customHeight="1" x14ac:dyDescent="0.2">
      <c r="A46" s="1305" t="s">
        <v>274</v>
      </c>
      <c r="B46" s="1197" t="s">
        <v>284</v>
      </c>
      <c r="C46" s="691">
        <f>'RM_5.1.3.sz.mell'!C46</f>
        <v>0</v>
      </c>
      <c r="D46" s="1390">
        <f>'RM_5.1.3.sz.mell'!D46</f>
        <v>0</v>
      </c>
      <c r="E46" s="1390">
        <f>'RM_5.1.3.sz.mell'!E46</f>
        <v>0</v>
      </c>
      <c r="F46" s="1390">
        <f>'RM_5.1.3.sz.mell'!F46</f>
        <v>0</v>
      </c>
      <c r="G46" s="1390">
        <f>'RM_5.1.3.sz.mell'!G46</f>
        <v>0</v>
      </c>
      <c r="H46" s="1390">
        <f>'RM_5.1.3.sz.mell'!H46</f>
        <v>0</v>
      </c>
      <c r="I46" s="691">
        <f>'RM_5.1.3.sz.mell'!I46</f>
        <v>0</v>
      </c>
      <c r="J46" s="691">
        <f>'RM_5.1.3.sz.mell'!J46</f>
        <v>0</v>
      </c>
      <c r="K46" s="769">
        <f>'RM_5.1.3.sz.mell'!K46</f>
        <v>0</v>
      </c>
    </row>
    <row r="47" spans="1:11" s="1306" customFormat="1" ht="12" customHeight="1" x14ac:dyDescent="0.2">
      <c r="A47" s="1307" t="s">
        <v>275</v>
      </c>
      <c r="B47" s="1202" t="s">
        <v>435</v>
      </c>
      <c r="C47" s="771">
        <f>'RM_5.1.3.sz.mell'!C47</f>
        <v>0</v>
      </c>
      <c r="D47" s="1391">
        <f>'RM_5.1.3.sz.mell'!D47</f>
        <v>0</v>
      </c>
      <c r="E47" s="1391">
        <f>'RM_5.1.3.sz.mell'!E47</f>
        <v>0</v>
      </c>
      <c r="F47" s="1391">
        <f>'RM_5.1.3.sz.mell'!F47</f>
        <v>0</v>
      </c>
      <c r="G47" s="1391">
        <f>'RM_5.1.3.sz.mell'!G47</f>
        <v>0</v>
      </c>
      <c r="H47" s="1391">
        <f>'RM_5.1.3.sz.mell'!H47</f>
        <v>0</v>
      </c>
      <c r="I47" s="771">
        <f>'RM_5.1.3.sz.mell'!I47</f>
        <v>0</v>
      </c>
      <c r="J47" s="771">
        <f>'RM_5.1.3.sz.mell'!J47</f>
        <v>0</v>
      </c>
      <c r="K47" s="772">
        <f>'RM_5.1.3.sz.mell'!K47</f>
        <v>0</v>
      </c>
    </row>
    <row r="48" spans="1:11" s="1306" customFormat="1" ht="12" customHeight="1" thickBot="1" x14ac:dyDescent="0.25">
      <c r="A48" s="1307" t="s">
        <v>434</v>
      </c>
      <c r="B48" s="1202" t="s">
        <v>285</v>
      </c>
      <c r="C48" s="771">
        <f>'RM_5.1.3.sz.mell'!C48</f>
        <v>0</v>
      </c>
      <c r="D48" s="1391">
        <f>'RM_5.1.3.sz.mell'!D48</f>
        <v>0</v>
      </c>
      <c r="E48" s="1391">
        <f>'RM_5.1.3.sz.mell'!E48</f>
        <v>0</v>
      </c>
      <c r="F48" s="1391">
        <f>'RM_5.1.3.sz.mell'!F48</f>
        <v>0</v>
      </c>
      <c r="G48" s="1391">
        <f>'RM_5.1.3.sz.mell'!G48</f>
        <v>0</v>
      </c>
      <c r="H48" s="1391">
        <f>'RM_5.1.3.sz.mell'!H48</f>
        <v>0</v>
      </c>
      <c r="I48" s="771">
        <f>'RM_5.1.3.sz.mell'!I48</f>
        <v>0</v>
      </c>
      <c r="J48" s="771">
        <f>'RM_5.1.3.sz.mell'!J48</f>
        <v>0</v>
      </c>
      <c r="K48" s="772">
        <f>'RM_5.1.3.sz.mell'!K48</f>
        <v>0</v>
      </c>
    </row>
    <row r="49" spans="1:11" s="1306" customFormat="1" ht="12" customHeight="1" thickBot="1" x14ac:dyDescent="0.3">
      <c r="A49" s="1220" t="s">
        <v>23</v>
      </c>
      <c r="B49" s="1193" t="s">
        <v>286</v>
      </c>
      <c r="C49" s="395">
        <f>'RM_5.1.3.sz.mell'!C49</f>
        <v>0</v>
      </c>
      <c r="D49" s="706">
        <f>'RM_5.1.3.sz.mell'!D49</f>
        <v>0</v>
      </c>
      <c r="E49" s="706">
        <f>'RM_5.1.3.sz.mell'!E49</f>
        <v>0</v>
      </c>
      <c r="F49" s="706">
        <f>'RM_5.1.3.sz.mell'!F49</f>
        <v>0</v>
      </c>
      <c r="G49" s="706">
        <f>'RM_5.1.3.sz.mell'!G49</f>
        <v>0</v>
      </c>
      <c r="H49" s="706">
        <f>'RM_5.1.3.sz.mell'!H49</f>
        <v>0</v>
      </c>
      <c r="I49" s="395">
        <f>'RM_5.1.3.sz.mell'!I49</f>
        <v>0</v>
      </c>
      <c r="J49" s="395">
        <f>'RM_5.1.3.sz.mell'!J49</f>
        <v>0</v>
      </c>
      <c r="K49" s="296">
        <f>'RM_5.1.3.sz.mell'!K49</f>
        <v>0</v>
      </c>
    </row>
    <row r="50" spans="1:11" s="1306" customFormat="1" ht="12" customHeight="1" x14ac:dyDescent="0.2">
      <c r="A50" s="1304" t="s">
        <v>93</v>
      </c>
      <c r="B50" s="1195" t="s">
        <v>290</v>
      </c>
      <c r="C50" s="684">
        <f>'RM_5.1.3.sz.mell'!C50</f>
        <v>0</v>
      </c>
      <c r="D50" s="1392">
        <f>'RM_5.1.3.sz.mell'!D50</f>
        <v>0</v>
      </c>
      <c r="E50" s="1392">
        <f>'RM_5.1.3.sz.mell'!E50</f>
        <v>0</v>
      </c>
      <c r="F50" s="1392">
        <f>'RM_5.1.3.sz.mell'!F50</f>
        <v>0</v>
      </c>
      <c r="G50" s="1392">
        <f>'RM_5.1.3.sz.mell'!G50</f>
        <v>0</v>
      </c>
      <c r="H50" s="1392">
        <f>'RM_5.1.3.sz.mell'!H50</f>
        <v>0</v>
      </c>
      <c r="I50" s="684">
        <f>'RM_5.1.3.sz.mell'!I50</f>
        <v>0</v>
      </c>
      <c r="J50" s="684">
        <f>'RM_5.1.3.sz.mell'!J50</f>
        <v>0</v>
      </c>
      <c r="K50" s="774">
        <f>'RM_5.1.3.sz.mell'!K50</f>
        <v>0</v>
      </c>
    </row>
    <row r="51" spans="1:11" s="1306" customFormat="1" ht="12" customHeight="1" x14ac:dyDescent="0.2">
      <c r="A51" s="1305" t="s">
        <v>94</v>
      </c>
      <c r="B51" s="1197" t="s">
        <v>291</v>
      </c>
      <c r="C51" s="691">
        <f>'RM_5.1.3.sz.mell'!C51</f>
        <v>0</v>
      </c>
      <c r="D51" s="1390">
        <f>'RM_5.1.3.sz.mell'!D51</f>
        <v>0</v>
      </c>
      <c r="E51" s="1390">
        <f>'RM_5.1.3.sz.mell'!E51</f>
        <v>0</v>
      </c>
      <c r="F51" s="1390">
        <f>'RM_5.1.3.sz.mell'!F51</f>
        <v>0</v>
      </c>
      <c r="G51" s="1390">
        <f>'RM_5.1.3.sz.mell'!G51</f>
        <v>0</v>
      </c>
      <c r="H51" s="1390">
        <f>'RM_5.1.3.sz.mell'!H51</f>
        <v>0</v>
      </c>
      <c r="I51" s="691">
        <f>'RM_5.1.3.sz.mell'!I51</f>
        <v>0</v>
      </c>
      <c r="J51" s="691">
        <f>'RM_5.1.3.sz.mell'!J51</f>
        <v>0</v>
      </c>
      <c r="K51" s="769">
        <f>'RM_5.1.3.sz.mell'!K51</f>
        <v>0</v>
      </c>
    </row>
    <row r="52" spans="1:11" s="1306" customFormat="1" ht="12" customHeight="1" x14ac:dyDescent="0.2">
      <c r="A52" s="1305" t="s">
        <v>287</v>
      </c>
      <c r="B52" s="1197" t="s">
        <v>292</v>
      </c>
      <c r="C52" s="691">
        <f>'RM_5.1.3.sz.mell'!C52</f>
        <v>0</v>
      </c>
      <c r="D52" s="1390">
        <f>'RM_5.1.3.sz.mell'!D52</f>
        <v>0</v>
      </c>
      <c r="E52" s="1390">
        <f>'RM_5.1.3.sz.mell'!E52</f>
        <v>0</v>
      </c>
      <c r="F52" s="1390">
        <f>'RM_5.1.3.sz.mell'!F52</f>
        <v>0</v>
      </c>
      <c r="G52" s="1390">
        <f>'RM_5.1.3.sz.mell'!G52</f>
        <v>0</v>
      </c>
      <c r="H52" s="1390">
        <f>'RM_5.1.3.sz.mell'!H52</f>
        <v>0</v>
      </c>
      <c r="I52" s="691">
        <f>'RM_5.1.3.sz.mell'!I52</f>
        <v>0</v>
      </c>
      <c r="J52" s="691">
        <f>'RM_5.1.3.sz.mell'!J52</f>
        <v>0</v>
      </c>
      <c r="K52" s="769">
        <f>'RM_5.1.3.sz.mell'!K52</f>
        <v>0</v>
      </c>
    </row>
    <row r="53" spans="1:11" s="1306" customFormat="1" ht="12" customHeight="1" x14ac:dyDescent="0.2">
      <c r="A53" s="1305" t="s">
        <v>288</v>
      </c>
      <c r="B53" s="1197" t="s">
        <v>293</v>
      </c>
      <c r="C53" s="691">
        <f>'RM_5.1.3.sz.mell'!C53</f>
        <v>0</v>
      </c>
      <c r="D53" s="1390">
        <f>'RM_5.1.3.sz.mell'!D53</f>
        <v>0</v>
      </c>
      <c r="E53" s="1390">
        <f>'RM_5.1.3.sz.mell'!E53</f>
        <v>0</v>
      </c>
      <c r="F53" s="1390">
        <f>'RM_5.1.3.sz.mell'!F53</f>
        <v>0</v>
      </c>
      <c r="G53" s="1390">
        <f>'RM_5.1.3.sz.mell'!G53</f>
        <v>0</v>
      </c>
      <c r="H53" s="1390">
        <f>'RM_5.1.3.sz.mell'!H53</f>
        <v>0</v>
      </c>
      <c r="I53" s="691">
        <f>'RM_5.1.3.sz.mell'!I53</f>
        <v>0</v>
      </c>
      <c r="J53" s="691">
        <f>'RM_5.1.3.sz.mell'!J53</f>
        <v>0</v>
      </c>
      <c r="K53" s="769">
        <f>'RM_5.1.3.sz.mell'!K53</f>
        <v>0</v>
      </c>
    </row>
    <row r="54" spans="1:11" s="1306" customFormat="1" ht="12" customHeight="1" thickBot="1" x14ac:dyDescent="0.25">
      <c r="A54" s="1308" t="s">
        <v>289</v>
      </c>
      <c r="B54" s="1309" t="s">
        <v>294</v>
      </c>
      <c r="C54" s="688">
        <f>'RM_5.1.3.sz.mell'!C54</f>
        <v>0</v>
      </c>
      <c r="D54" s="1393">
        <f>'RM_5.1.3.sz.mell'!D54</f>
        <v>0</v>
      </c>
      <c r="E54" s="1393">
        <f>'RM_5.1.3.sz.mell'!E54</f>
        <v>0</v>
      </c>
      <c r="F54" s="1393">
        <f>'RM_5.1.3.sz.mell'!F54</f>
        <v>0</v>
      </c>
      <c r="G54" s="1393">
        <f>'RM_5.1.3.sz.mell'!G54</f>
        <v>0</v>
      </c>
      <c r="H54" s="1393">
        <f>'RM_5.1.3.sz.mell'!H54</f>
        <v>0</v>
      </c>
      <c r="I54" s="688">
        <f>'RM_5.1.3.sz.mell'!I54</f>
        <v>0</v>
      </c>
      <c r="J54" s="688">
        <f>'RM_5.1.3.sz.mell'!J54</f>
        <v>0</v>
      </c>
      <c r="K54" s="776">
        <f>'RM_5.1.3.sz.mell'!K54</f>
        <v>0</v>
      </c>
    </row>
    <row r="55" spans="1:11" s="1306" customFormat="1" ht="12" customHeight="1" thickBot="1" x14ac:dyDescent="0.3">
      <c r="A55" s="1220" t="s">
        <v>179</v>
      </c>
      <c r="B55" s="1193" t="s">
        <v>295</v>
      </c>
      <c r="C55" s="395">
        <f>'RM_5.1.3.sz.mell'!C55</f>
        <v>0</v>
      </c>
      <c r="D55" s="706">
        <f>'RM_5.1.3.sz.mell'!D55</f>
        <v>0</v>
      </c>
      <c r="E55" s="706">
        <f>'RM_5.1.3.sz.mell'!E55</f>
        <v>0</v>
      </c>
      <c r="F55" s="706">
        <f>'RM_5.1.3.sz.mell'!F55</f>
        <v>0</v>
      </c>
      <c r="G55" s="706">
        <f>'RM_5.1.3.sz.mell'!G55</f>
        <v>0</v>
      </c>
      <c r="H55" s="706">
        <f>'RM_5.1.3.sz.mell'!H55</f>
        <v>0</v>
      </c>
      <c r="I55" s="395">
        <f>'RM_5.1.3.sz.mell'!I55</f>
        <v>0</v>
      </c>
      <c r="J55" s="395">
        <f>'RM_5.1.3.sz.mell'!J55</f>
        <v>0</v>
      </c>
      <c r="K55" s="296">
        <f>'RM_5.1.3.sz.mell'!K55</f>
        <v>0</v>
      </c>
    </row>
    <row r="56" spans="1:11" s="1306" customFormat="1" ht="12" customHeight="1" x14ac:dyDescent="0.2">
      <c r="A56" s="1304" t="s">
        <v>95</v>
      </c>
      <c r="B56" s="1195" t="s">
        <v>296</v>
      </c>
      <c r="C56" s="680">
        <f>'RM_5.1.3.sz.mell'!C56</f>
        <v>0</v>
      </c>
      <c r="D56" s="1381">
        <f>'RM_5.1.3.sz.mell'!D56</f>
        <v>0</v>
      </c>
      <c r="E56" s="1381">
        <f>'RM_5.1.3.sz.mell'!E56</f>
        <v>0</v>
      </c>
      <c r="F56" s="1381">
        <f>'RM_5.1.3.sz.mell'!F56</f>
        <v>0</v>
      </c>
      <c r="G56" s="1381">
        <f>'RM_5.1.3.sz.mell'!G56</f>
        <v>0</v>
      </c>
      <c r="H56" s="1381">
        <f>'RM_5.1.3.sz.mell'!H56</f>
        <v>0</v>
      </c>
      <c r="I56" s="680">
        <f>'RM_5.1.3.sz.mell'!I56</f>
        <v>0</v>
      </c>
      <c r="J56" s="680">
        <f>'RM_5.1.3.sz.mell'!J56</f>
        <v>0</v>
      </c>
      <c r="K56" s="408">
        <f>'RM_5.1.3.sz.mell'!K56</f>
        <v>0</v>
      </c>
    </row>
    <row r="57" spans="1:11" s="1306" customFormat="1" ht="12" customHeight="1" x14ac:dyDescent="0.2">
      <c r="A57" s="1305" t="s">
        <v>96</v>
      </c>
      <c r="B57" s="1197" t="s">
        <v>425</v>
      </c>
      <c r="C57" s="698">
        <f>'RM_5.1.3.sz.mell'!C57</f>
        <v>0</v>
      </c>
      <c r="D57" s="1382">
        <f>'RM_5.1.3.sz.mell'!D57</f>
        <v>0</v>
      </c>
      <c r="E57" s="1382">
        <f>'RM_5.1.3.sz.mell'!E57</f>
        <v>0</v>
      </c>
      <c r="F57" s="1382">
        <f>'RM_5.1.3.sz.mell'!F57</f>
        <v>0</v>
      </c>
      <c r="G57" s="1382">
        <f>'RM_5.1.3.sz.mell'!G57</f>
        <v>0</v>
      </c>
      <c r="H57" s="1382">
        <f>'RM_5.1.3.sz.mell'!H57</f>
        <v>0</v>
      </c>
      <c r="I57" s="698">
        <f>'RM_5.1.3.sz.mell'!I57</f>
        <v>0</v>
      </c>
      <c r="J57" s="698">
        <f>'RM_5.1.3.sz.mell'!J57</f>
        <v>0</v>
      </c>
      <c r="K57" s="766">
        <f>'RM_5.1.3.sz.mell'!K57</f>
        <v>0</v>
      </c>
    </row>
    <row r="58" spans="1:11" s="1306" customFormat="1" ht="12" customHeight="1" x14ac:dyDescent="0.2">
      <c r="A58" s="1305" t="s">
        <v>299</v>
      </c>
      <c r="B58" s="1197" t="s">
        <v>297</v>
      </c>
      <c r="C58" s="698">
        <f>'RM_5.1.3.sz.mell'!C58</f>
        <v>0</v>
      </c>
      <c r="D58" s="1382">
        <f>'RM_5.1.3.sz.mell'!D58</f>
        <v>0</v>
      </c>
      <c r="E58" s="1382">
        <f>'RM_5.1.3.sz.mell'!E58</f>
        <v>0</v>
      </c>
      <c r="F58" s="1382">
        <f>'RM_5.1.3.sz.mell'!F58</f>
        <v>0</v>
      </c>
      <c r="G58" s="1382">
        <f>'RM_5.1.3.sz.mell'!G58</f>
        <v>0</v>
      </c>
      <c r="H58" s="1382">
        <f>'RM_5.1.3.sz.mell'!H58</f>
        <v>0</v>
      </c>
      <c r="I58" s="698">
        <f>'RM_5.1.3.sz.mell'!I58</f>
        <v>0</v>
      </c>
      <c r="J58" s="698">
        <f>'RM_5.1.3.sz.mell'!J58</f>
        <v>0</v>
      </c>
      <c r="K58" s="766">
        <f>'RM_5.1.3.sz.mell'!K58</f>
        <v>0</v>
      </c>
    </row>
    <row r="59" spans="1:11" s="1306" customFormat="1" ht="12" customHeight="1" thickBot="1" x14ac:dyDescent="0.25">
      <c r="A59" s="1307" t="s">
        <v>300</v>
      </c>
      <c r="B59" s="1202" t="s">
        <v>298</v>
      </c>
      <c r="C59" s="700">
        <f>'RM_5.1.3.sz.mell'!C59</f>
        <v>0</v>
      </c>
      <c r="D59" s="1383">
        <f>'RM_5.1.3.sz.mell'!D59</f>
        <v>0</v>
      </c>
      <c r="E59" s="1383">
        <f>'RM_5.1.3.sz.mell'!E59</f>
        <v>0</v>
      </c>
      <c r="F59" s="1383">
        <f>'RM_5.1.3.sz.mell'!F59</f>
        <v>0</v>
      </c>
      <c r="G59" s="1383">
        <f>'RM_5.1.3.sz.mell'!G59</f>
        <v>0</v>
      </c>
      <c r="H59" s="1383">
        <f>'RM_5.1.3.sz.mell'!H59</f>
        <v>0</v>
      </c>
      <c r="I59" s="700">
        <f>'RM_5.1.3.sz.mell'!I59</f>
        <v>0</v>
      </c>
      <c r="J59" s="700">
        <f>'RM_5.1.3.sz.mell'!J59</f>
        <v>0</v>
      </c>
      <c r="K59" s="767">
        <f>'RM_5.1.3.sz.mell'!K59</f>
        <v>0</v>
      </c>
    </row>
    <row r="60" spans="1:11" s="1306" customFormat="1" ht="12" customHeight="1" thickBot="1" x14ac:dyDescent="0.3">
      <c r="A60" s="1220" t="s">
        <v>25</v>
      </c>
      <c r="B60" s="1201" t="s">
        <v>301</v>
      </c>
      <c r="C60" s="395">
        <f>'RM_5.1.3.sz.mell'!C60</f>
        <v>0</v>
      </c>
      <c r="D60" s="706">
        <f>'RM_5.1.3.sz.mell'!D60</f>
        <v>0</v>
      </c>
      <c r="E60" s="706">
        <f>'RM_5.1.3.sz.mell'!E60</f>
        <v>0</v>
      </c>
      <c r="F60" s="706">
        <f>'RM_5.1.3.sz.mell'!F60</f>
        <v>0</v>
      </c>
      <c r="G60" s="706">
        <f>'RM_5.1.3.sz.mell'!G60</f>
        <v>0</v>
      </c>
      <c r="H60" s="706">
        <f>'RM_5.1.3.sz.mell'!H60</f>
        <v>0</v>
      </c>
      <c r="I60" s="395">
        <f>'RM_5.1.3.sz.mell'!I60</f>
        <v>0</v>
      </c>
      <c r="J60" s="395">
        <f>'RM_5.1.3.sz.mell'!J60</f>
        <v>0</v>
      </c>
      <c r="K60" s="296">
        <f>'RM_5.1.3.sz.mell'!K60</f>
        <v>0</v>
      </c>
    </row>
    <row r="61" spans="1:11" s="1306" customFormat="1" ht="12" customHeight="1" x14ac:dyDescent="0.2">
      <c r="A61" s="1304" t="s">
        <v>180</v>
      </c>
      <c r="B61" s="1195" t="s">
        <v>303</v>
      </c>
      <c r="C61" s="691">
        <f>'RM_5.1.3.sz.mell'!C61</f>
        <v>0</v>
      </c>
      <c r="D61" s="1390">
        <f>'RM_5.1.3.sz.mell'!D61</f>
        <v>0</v>
      </c>
      <c r="E61" s="1390">
        <f>'RM_5.1.3.sz.mell'!E61</f>
        <v>0</v>
      </c>
      <c r="F61" s="1390">
        <f>'RM_5.1.3.sz.mell'!F61</f>
        <v>0</v>
      </c>
      <c r="G61" s="1390">
        <f>'RM_5.1.3.sz.mell'!G61</f>
        <v>0</v>
      </c>
      <c r="H61" s="1390">
        <f>'RM_5.1.3.sz.mell'!H61</f>
        <v>0</v>
      </c>
      <c r="I61" s="691">
        <f>'RM_5.1.3.sz.mell'!I61</f>
        <v>0</v>
      </c>
      <c r="J61" s="691">
        <f>'RM_5.1.3.sz.mell'!J61</f>
        <v>0</v>
      </c>
      <c r="K61" s="769">
        <f>'RM_5.1.3.sz.mell'!K61</f>
        <v>0</v>
      </c>
    </row>
    <row r="62" spans="1:11" s="1306" customFormat="1" ht="12" customHeight="1" x14ac:dyDescent="0.2">
      <c r="A62" s="1305" t="s">
        <v>181</v>
      </c>
      <c r="B62" s="1197" t="s">
        <v>426</v>
      </c>
      <c r="C62" s="691">
        <f>'RM_5.1.3.sz.mell'!C62</f>
        <v>0</v>
      </c>
      <c r="D62" s="1390">
        <f>'RM_5.1.3.sz.mell'!D62</f>
        <v>0</v>
      </c>
      <c r="E62" s="1390">
        <f>'RM_5.1.3.sz.mell'!E62</f>
        <v>0</v>
      </c>
      <c r="F62" s="1390">
        <f>'RM_5.1.3.sz.mell'!F62</f>
        <v>0</v>
      </c>
      <c r="G62" s="1390">
        <f>'RM_5.1.3.sz.mell'!G62</f>
        <v>0</v>
      </c>
      <c r="H62" s="1390">
        <f>'RM_5.1.3.sz.mell'!H62</f>
        <v>0</v>
      </c>
      <c r="I62" s="691">
        <f>'RM_5.1.3.sz.mell'!I62</f>
        <v>0</v>
      </c>
      <c r="J62" s="691">
        <f>'RM_5.1.3.sz.mell'!J62</f>
        <v>0</v>
      </c>
      <c r="K62" s="769">
        <f>'RM_5.1.3.sz.mell'!K62</f>
        <v>0</v>
      </c>
    </row>
    <row r="63" spans="1:11" s="1306" customFormat="1" ht="12" customHeight="1" x14ac:dyDescent="0.2">
      <c r="A63" s="1305" t="s">
        <v>230</v>
      </c>
      <c r="B63" s="1197" t="s">
        <v>304</v>
      </c>
      <c r="C63" s="691">
        <f>'RM_5.1.3.sz.mell'!C63</f>
        <v>0</v>
      </c>
      <c r="D63" s="1390">
        <f>'RM_5.1.3.sz.mell'!D63</f>
        <v>0</v>
      </c>
      <c r="E63" s="1390">
        <f>'RM_5.1.3.sz.mell'!E63</f>
        <v>0</v>
      </c>
      <c r="F63" s="1390">
        <f>'RM_5.1.3.sz.mell'!F63</f>
        <v>0</v>
      </c>
      <c r="G63" s="1390">
        <f>'RM_5.1.3.sz.mell'!G63</f>
        <v>0</v>
      </c>
      <c r="H63" s="1390">
        <f>'RM_5.1.3.sz.mell'!H63</f>
        <v>0</v>
      </c>
      <c r="I63" s="691">
        <f>'RM_5.1.3.sz.mell'!I63</f>
        <v>0</v>
      </c>
      <c r="J63" s="691">
        <f>'RM_5.1.3.sz.mell'!J63</f>
        <v>0</v>
      </c>
      <c r="K63" s="769">
        <f>'RM_5.1.3.sz.mell'!K63</f>
        <v>0</v>
      </c>
    </row>
    <row r="64" spans="1:11" s="1306" customFormat="1" ht="12" customHeight="1" thickBot="1" x14ac:dyDescent="0.25">
      <c r="A64" s="1307" t="s">
        <v>302</v>
      </c>
      <c r="B64" s="1202" t="s">
        <v>305</v>
      </c>
      <c r="C64" s="691">
        <f>'RM_5.1.3.sz.mell'!C64</f>
        <v>0</v>
      </c>
      <c r="D64" s="1390">
        <f>'RM_5.1.3.sz.mell'!D64</f>
        <v>0</v>
      </c>
      <c r="E64" s="1390">
        <f>'RM_5.1.3.sz.mell'!E64</f>
        <v>0</v>
      </c>
      <c r="F64" s="1390">
        <f>'RM_5.1.3.sz.mell'!F64</f>
        <v>0</v>
      </c>
      <c r="G64" s="1390">
        <f>'RM_5.1.3.sz.mell'!G64</f>
        <v>0</v>
      </c>
      <c r="H64" s="1390">
        <f>'RM_5.1.3.sz.mell'!H64</f>
        <v>0</v>
      </c>
      <c r="I64" s="691">
        <f>'RM_5.1.3.sz.mell'!I64</f>
        <v>0</v>
      </c>
      <c r="J64" s="691">
        <f>'RM_5.1.3.sz.mell'!J64</f>
        <v>0</v>
      </c>
      <c r="K64" s="769">
        <f>'RM_5.1.3.sz.mell'!K64</f>
        <v>0</v>
      </c>
    </row>
    <row r="65" spans="1:11" s="1306" customFormat="1" ht="12" customHeight="1" thickBot="1" x14ac:dyDescent="0.3">
      <c r="A65" s="1220" t="s">
        <v>26</v>
      </c>
      <c r="B65" s="1193" t="s">
        <v>306</v>
      </c>
      <c r="C65" s="402">
        <f>'RM_5.1.3.sz.mell'!C65</f>
        <v>0</v>
      </c>
      <c r="D65" s="707">
        <f>'RM_5.1.3.sz.mell'!D65</f>
        <v>0</v>
      </c>
      <c r="E65" s="707">
        <f>'RM_5.1.3.sz.mell'!E65</f>
        <v>0</v>
      </c>
      <c r="F65" s="707">
        <f>'RM_5.1.3.sz.mell'!F65</f>
        <v>0</v>
      </c>
      <c r="G65" s="707">
        <f>'RM_5.1.3.sz.mell'!G65</f>
        <v>0</v>
      </c>
      <c r="H65" s="707">
        <f>'RM_5.1.3.sz.mell'!H65</f>
        <v>0</v>
      </c>
      <c r="I65" s="402">
        <f>'RM_5.1.3.sz.mell'!I65</f>
        <v>0</v>
      </c>
      <c r="J65" s="402">
        <f>'RM_5.1.3.sz.mell'!J65</f>
        <v>0</v>
      </c>
      <c r="K65" s="302">
        <f>'RM_5.1.3.sz.mell'!K65</f>
        <v>0</v>
      </c>
    </row>
    <row r="66" spans="1:11" s="1306" customFormat="1" ht="12" customHeight="1" thickBot="1" x14ac:dyDescent="0.25">
      <c r="A66" s="1310" t="s">
        <v>393</v>
      </c>
      <c r="B66" s="1201" t="s">
        <v>308</v>
      </c>
      <c r="C66" s="395">
        <f>'RM_5.1.3.sz.mell'!C66</f>
        <v>0</v>
      </c>
      <c r="D66" s="706">
        <f>'RM_5.1.3.sz.mell'!D66</f>
        <v>0</v>
      </c>
      <c r="E66" s="706">
        <f>'RM_5.1.3.sz.mell'!E66</f>
        <v>0</v>
      </c>
      <c r="F66" s="706">
        <f>'RM_5.1.3.sz.mell'!F66</f>
        <v>0</v>
      </c>
      <c r="G66" s="706">
        <f>'RM_5.1.3.sz.mell'!G66</f>
        <v>0</v>
      </c>
      <c r="H66" s="706">
        <f>'RM_5.1.3.sz.mell'!H66</f>
        <v>0</v>
      </c>
      <c r="I66" s="395">
        <f>'RM_5.1.3.sz.mell'!I66</f>
        <v>0</v>
      </c>
      <c r="J66" s="395">
        <f>'RM_5.1.3.sz.mell'!J66</f>
        <v>0</v>
      </c>
      <c r="K66" s="296">
        <f>'RM_5.1.3.sz.mell'!K66</f>
        <v>0</v>
      </c>
    </row>
    <row r="67" spans="1:11" s="1306" customFormat="1" ht="12" customHeight="1" x14ac:dyDescent="0.2">
      <c r="A67" s="1304" t="s">
        <v>336</v>
      </c>
      <c r="B67" s="1195" t="s">
        <v>309</v>
      </c>
      <c r="C67" s="691">
        <f>'RM_5.1.3.sz.mell'!C67</f>
        <v>0</v>
      </c>
      <c r="D67" s="1390">
        <f>'RM_5.1.3.sz.mell'!D67</f>
        <v>0</v>
      </c>
      <c r="E67" s="1390">
        <f>'RM_5.1.3.sz.mell'!E67</f>
        <v>0</v>
      </c>
      <c r="F67" s="1390">
        <f>'RM_5.1.3.sz.mell'!F67</f>
        <v>0</v>
      </c>
      <c r="G67" s="1390">
        <f>'RM_5.1.3.sz.mell'!G67</f>
        <v>0</v>
      </c>
      <c r="H67" s="1390">
        <f>'RM_5.1.3.sz.mell'!H67</f>
        <v>0</v>
      </c>
      <c r="I67" s="691">
        <f>'RM_5.1.3.sz.mell'!I67</f>
        <v>0</v>
      </c>
      <c r="J67" s="691">
        <f>'RM_5.1.3.sz.mell'!J67</f>
        <v>0</v>
      </c>
      <c r="K67" s="769">
        <f>'RM_5.1.3.sz.mell'!K67</f>
        <v>0</v>
      </c>
    </row>
    <row r="68" spans="1:11" s="1306" customFormat="1" ht="12" customHeight="1" x14ac:dyDescent="0.2">
      <c r="A68" s="1305" t="s">
        <v>345</v>
      </c>
      <c r="B68" s="1197" t="s">
        <v>310</v>
      </c>
      <c r="C68" s="691">
        <f>'RM_5.1.3.sz.mell'!C68</f>
        <v>0</v>
      </c>
      <c r="D68" s="1390">
        <f>'RM_5.1.3.sz.mell'!D68</f>
        <v>0</v>
      </c>
      <c r="E68" s="1390">
        <f>'RM_5.1.3.sz.mell'!E68</f>
        <v>0</v>
      </c>
      <c r="F68" s="1390">
        <f>'RM_5.1.3.sz.mell'!F68</f>
        <v>0</v>
      </c>
      <c r="G68" s="1390">
        <f>'RM_5.1.3.sz.mell'!G68</f>
        <v>0</v>
      </c>
      <c r="H68" s="1390">
        <f>'RM_5.1.3.sz.mell'!H68</f>
        <v>0</v>
      </c>
      <c r="I68" s="691">
        <f>'RM_5.1.3.sz.mell'!I68</f>
        <v>0</v>
      </c>
      <c r="J68" s="691">
        <f>'RM_5.1.3.sz.mell'!J68</f>
        <v>0</v>
      </c>
      <c r="K68" s="769">
        <f>'RM_5.1.3.sz.mell'!K68</f>
        <v>0</v>
      </c>
    </row>
    <row r="69" spans="1:11" s="1306" customFormat="1" ht="12" customHeight="1" thickBot="1" x14ac:dyDescent="0.25">
      <c r="A69" s="1308" t="s">
        <v>346</v>
      </c>
      <c r="B69" s="1311" t="s">
        <v>311</v>
      </c>
      <c r="C69" s="688">
        <f>'RM_5.1.3.sz.mell'!C69</f>
        <v>0</v>
      </c>
      <c r="D69" s="1393">
        <f>'RM_5.1.3.sz.mell'!D69</f>
        <v>0</v>
      </c>
      <c r="E69" s="1393">
        <f>'RM_5.1.3.sz.mell'!E69</f>
        <v>0</v>
      </c>
      <c r="F69" s="1393">
        <f>'RM_5.1.3.sz.mell'!F69</f>
        <v>0</v>
      </c>
      <c r="G69" s="1393">
        <f>'RM_5.1.3.sz.mell'!G69</f>
        <v>0</v>
      </c>
      <c r="H69" s="1393">
        <f>'RM_5.1.3.sz.mell'!H69</f>
        <v>0</v>
      </c>
      <c r="I69" s="688">
        <f>'RM_5.1.3.sz.mell'!I69</f>
        <v>0</v>
      </c>
      <c r="J69" s="688">
        <f>'RM_5.1.3.sz.mell'!J69</f>
        <v>0</v>
      </c>
      <c r="K69" s="776">
        <f>'RM_5.1.3.sz.mell'!K69</f>
        <v>0</v>
      </c>
    </row>
    <row r="70" spans="1:11" s="1306" customFormat="1" ht="12" customHeight="1" thickBot="1" x14ac:dyDescent="0.25">
      <c r="A70" s="1310" t="s">
        <v>312</v>
      </c>
      <c r="B70" s="1201" t="s">
        <v>313</v>
      </c>
      <c r="C70" s="395">
        <f>'RM_5.1.3.sz.mell'!C70</f>
        <v>0</v>
      </c>
      <c r="D70" s="395">
        <f>'RM_5.1.3.sz.mell'!D70</f>
        <v>0</v>
      </c>
      <c r="E70" s="395">
        <f>'RM_5.1.3.sz.mell'!E70</f>
        <v>0</v>
      </c>
      <c r="F70" s="395">
        <f>'RM_5.1.3.sz.mell'!F70</f>
        <v>0</v>
      </c>
      <c r="G70" s="395">
        <f>'RM_5.1.3.sz.mell'!G70</f>
        <v>0</v>
      </c>
      <c r="H70" s="395">
        <f>'RM_5.1.3.sz.mell'!H70</f>
        <v>0</v>
      </c>
      <c r="I70" s="395">
        <f>'RM_5.1.3.sz.mell'!I70</f>
        <v>0</v>
      </c>
      <c r="J70" s="395">
        <f>'RM_5.1.3.sz.mell'!J70</f>
        <v>0</v>
      </c>
      <c r="K70" s="296">
        <f>'RM_5.1.3.sz.mell'!K70</f>
        <v>0</v>
      </c>
    </row>
    <row r="71" spans="1:11" s="1306" customFormat="1" ht="12" customHeight="1" x14ac:dyDescent="0.2">
      <c r="A71" s="1304" t="s">
        <v>148</v>
      </c>
      <c r="B71" s="1195" t="s">
        <v>314</v>
      </c>
      <c r="C71" s="691">
        <f>'RM_5.1.3.sz.mell'!C71</f>
        <v>0</v>
      </c>
      <c r="D71" s="691">
        <f>'RM_5.1.3.sz.mell'!D71</f>
        <v>0</v>
      </c>
      <c r="E71" s="691">
        <f>'RM_5.1.3.sz.mell'!E71</f>
        <v>0</v>
      </c>
      <c r="F71" s="691">
        <f>'RM_5.1.3.sz.mell'!F71</f>
        <v>0</v>
      </c>
      <c r="G71" s="691">
        <f>'RM_5.1.3.sz.mell'!G71</f>
        <v>0</v>
      </c>
      <c r="H71" s="691">
        <f>'RM_5.1.3.sz.mell'!H71</f>
        <v>0</v>
      </c>
      <c r="I71" s="691">
        <f>'RM_5.1.3.sz.mell'!I71</f>
        <v>0</v>
      </c>
      <c r="J71" s="691">
        <f>'RM_5.1.3.sz.mell'!J71</f>
        <v>0</v>
      </c>
      <c r="K71" s="769">
        <f>'RM_5.1.3.sz.mell'!K71</f>
        <v>0</v>
      </c>
    </row>
    <row r="72" spans="1:11" s="1306" customFormat="1" ht="12" customHeight="1" x14ac:dyDescent="0.2">
      <c r="A72" s="1305" t="s">
        <v>149</v>
      </c>
      <c r="B72" s="1195" t="s">
        <v>570</v>
      </c>
      <c r="C72" s="691">
        <f>'RM_5.1.3.sz.mell'!C72</f>
        <v>0</v>
      </c>
      <c r="D72" s="691">
        <f>'RM_5.1.3.sz.mell'!D72</f>
        <v>0</v>
      </c>
      <c r="E72" s="691">
        <f>'RM_5.1.3.sz.mell'!E72</f>
        <v>0</v>
      </c>
      <c r="F72" s="691">
        <f>'RM_5.1.3.sz.mell'!F72</f>
        <v>0</v>
      </c>
      <c r="G72" s="691">
        <f>'RM_5.1.3.sz.mell'!G72</f>
        <v>0</v>
      </c>
      <c r="H72" s="691">
        <f>'RM_5.1.3.sz.mell'!H72</f>
        <v>0</v>
      </c>
      <c r="I72" s="691">
        <f>'RM_5.1.3.sz.mell'!I72</f>
        <v>0</v>
      </c>
      <c r="J72" s="691">
        <f>'RM_5.1.3.sz.mell'!J72</f>
        <v>0</v>
      </c>
      <c r="K72" s="769">
        <f>'RM_5.1.3.sz.mell'!K72</f>
        <v>0</v>
      </c>
    </row>
    <row r="73" spans="1:11" s="1306" customFormat="1" ht="12" customHeight="1" x14ac:dyDescent="0.2">
      <c r="A73" s="1305" t="s">
        <v>337</v>
      </c>
      <c r="B73" s="1195" t="s">
        <v>315</v>
      </c>
      <c r="C73" s="691">
        <f>'RM_5.1.3.sz.mell'!C73</f>
        <v>0</v>
      </c>
      <c r="D73" s="691">
        <f>'RM_5.1.3.sz.mell'!D73</f>
        <v>0</v>
      </c>
      <c r="E73" s="691">
        <f>'RM_5.1.3.sz.mell'!E73</f>
        <v>0</v>
      </c>
      <c r="F73" s="691">
        <f>'RM_5.1.3.sz.mell'!F73</f>
        <v>0</v>
      </c>
      <c r="G73" s="691">
        <f>'RM_5.1.3.sz.mell'!G73</f>
        <v>0</v>
      </c>
      <c r="H73" s="691">
        <f>'RM_5.1.3.sz.mell'!H73</f>
        <v>0</v>
      </c>
      <c r="I73" s="691">
        <f>'RM_5.1.3.sz.mell'!I73</f>
        <v>0</v>
      </c>
      <c r="J73" s="691">
        <f>'RM_5.1.3.sz.mell'!J73</f>
        <v>0</v>
      </c>
      <c r="K73" s="769">
        <f>'RM_5.1.3.sz.mell'!K73</f>
        <v>0</v>
      </c>
    </row>
    <row r="74" spans="1:11" s="1306" customFormat="1" ht="12" customHeight="1" thickBot="1" x14ac:dyDescent="0.3">
      <c r="A74" s="1307" t="s">
        <v>338</v>
      </c>
      <c r="B74" s="1412" t="s">
        <v>571</v>
      </c>
      <c r="C74" s="691">
        <f>'RM_5.1.3.sz.mell'!C74</f>
        <v>0</v>
      </c>
      <c r="D74" s="691">
        <f>'RM_5.1.3.sz.mell'!D74</f>
        <v>0</v>
      </c>
      <c r="E74" s="691">
        <f>'RM_5.1.3.sz.mell'!E74</f>
        <v>0</v>
      </c>
      <c r="F74" s="691">
        <f>'RM_5.1.3.sz.mell'!F74</f>
        <v>0</v>
      </c>
      <c r="G74" s="691">
        <f>'RM_5.1.3.sz.mell'!G74</f>
        <v>0</v>
      </c>
      <c r="H74" s="691">
        <f>'RM_5.1.3.sz.mell'!H74</f>
        <v>0</v>
      </c>
      <c r="I74" s="691">
        <f>'RM_5.1.3.sz.mell'!I74</f>
        <v>0</v>
      </c>
      <c r="J74" s="691">
        <f>'RM_5.1.3.sz.mell'!J74</f>
        <v>0</v>
      </c>
      <c r="K74" s="769">
        <f>'RM_5.1.3.sz.mell'!K74</f>
        <v>0</v>
      </c>
    </row>
    <row r="75" spans="1:11" s="1306" customFormat="1" ht="12" customHeight="1" thickBot="1" x14ac:dyDescent="0.25">
      <c r="A75" s="1310" t="s">
        <v>316</v>
      </c>
      <c r="B75" s="1201" t="s">
        <v>317</v>
      </c>
      <c r="C75" s="395">
        <f>'RM_5.1.3.sz.mell'!C75</f>
        <v>0</v>
      </c>
      <c r="D75" s="395">
        <f>'RM_5.1.3.sz.mell'!D75</f>
        <v>0</v>
      </c>
      <c r="E75" s="395">
        <f>'RM_5.1.3.sz.mell'!E75</f>
        <v>0</v>
      </c>
      <c r="F75" s="395">
        <f>'RM_5.1.3.sz.mell'!F75</f>
        <v>0</v>
      </c>
      <c r="G75" s="395">
        <f>'RM_5.1.3.sz.mell'!G75</f>
        <v>0</v>
      </c>
      <c r="H75" s="395">
        <f>'RM_5.1.3.sz.mell'!H75</f>
        <v>0</v>
      </c>
      <c r="I75" s="395">
        <f>'RM_5.1.3.sz.mell'!I75</f>
        <v>0</v>
      </c>
      <c r="J75" s="395">
        <f>'RM_5.1.3.sz.mell'!J75</f>
        <v>0</v>
      </c>
      <c r="K75" s="296">
        <f>'RM_5.1.3.sz.mell'!K75</f>
        <v>0</v>
      </c>
    </row>
    <row r="76" spans="1:11" s="1306" customFormat="1" ht="12" customHeight="1" x14ac:dyDescent="0.2">
      <c r="A76" s="1304" t="s">
        <v>339</v>
      </c>
      <c r="B76" s="1195" t="s">
        <v>318</v>
      </c>
      <c r="C76" s="691">
        <f>'RM_5.1.3.sz.mell'!C76</f>
        <v>0</v>
      </c>
      <c r="D76" s="691">
        <f>'RM_5.1.3.sz.mell'!D76</f>
        <v>0</v>
      </c>
      <c r="E76" s="691">
        <f>'RM_5.1.3.sz.mell'!E76</f>
        <v>0</v>
      </c>
      <c r="F76" s="691">
        <f>'RM_5.1.3.sz.mell'!F76</f>
        <v>0</v>
      </c>
      <c r="G76" s="691">
        <f>'RM_5.1.3.sz.mell'!G76</f>
        <v>0</v>
      </c>
      <c r="H76" s="691">
        <f>'RM_5.1.3.sz.mell'!H76</f>
        <v>0</v>
      </c>
      <c r="I76" s="691">
        <f>'RM_5.1.3.sz.mell'!I76</f>
        <v>0</v>
      </c>
      <c r="J76" s="691">
        <f>'RM_5.1.3.sz.mell'!J76</f>
        <v>0</v>
      </c>
      <c r="K76" s="769">
        <f>'RM_5.1.3.sz.mell'!K76</f>
        <v>0</v>
      </c>
    </row>
    <row r="77" spans="1:11" s="1306" customFormat="1" ht="12" customHeight="1" thickBot="1" x14ac:dyDescent="0.25">
      <c r="A77" s="1307" t="s">
        <v>340</v>
      </c>
      <c r="B77" s="1202" t="s">
        <v>319</v>
      </c>
      <c r="C77" s="691">
        <f>'RM_5.1.3.sz.mell'!C77</f>
        <v>0</v>
      </c>
      <c r="D77" s="691">
        <f>'RM_5.1.3.sz.mell'!D77</f>
        <v>0</v>
      </c>
      <c r="E77" s="691">
        <f>'RM_5.1.3.sz.mell'!E77</f>
        <v>0</v>
      </c>
      <c r="F77" s="691">
        <f>'RM_5.1.3.sz.mell'!F77</f>
        <v>0</v>
      </c>
      <c r="G77" s="691">
        <f>'RM_5.1.3.sz.mell'!G77</f>
        <v>0</v>
      </c>
      <c r="H77" s="691">
        <f>'RM_5.1.3.sz.mell'!H77</f>
        <v>0</v>
      </c>
      <c r="I77" s="691">
        <f>'RM_5.1.3.sz.mell'!I77</f>
        <v>0</v>
      </c>
      <c r="J77" s="691">
        <f>'RM_5.1.3.sz.mell'!J77</f>
        <v>0</v>
      </c>
      <c r="K77" s="769">
        <f>'RM_5.1.3.sz.mell'!K77</f>
        <v>0</v>
      </c>
    </row>
    <row r="78" spans="1:11" s="73" customFormat="1" ht="12" customHeight="1" thickBot="1" x14ac:dyDescent="0.25">
      <c r="A78" s="1310" t="s">
        <v>320</v>
      </c>
      <c r="B78" s="1201" t="s">
        <v>321</v>
      </c>
      <c r="C78" s="395">
        <f>'RM_5.1.3.sz.mell'!C78</f>
        <v>0</v>
      </c>
      <c r="D78" s="395">
        <f>'RM_5.1.3.sz.mell'!D78</f>
        <v>0</v>
      </c>
      <c r="E78" s="395">
        <f>'RM_5.1.3.sz.mell'!E78</f>
        <v>0</v>
      </c>
      <c r="F78" s="395">
        <f>'RM_5.1.3.sz.mell'!F78</f>
        <v>0</v>
      </c>
      <c r="G78" s="395">
        <f>'RM_5.1.3.sz.mell'!G78</f>
        <v>0</v>
      </c>
      <c r="H78" s="395">
        <f>'RM_5.1.3.sz.mell'!H78</f>
        <v>0</v>
      </c>
      <c r="I78" s="395">
        <f>'RM_5.1.3.sz.mell'!I78</f>
        <v>0</v>
      </c>
      <c r="J78" s="395">
        <f>'RM_5.1.3.sz.mell'!J78</f>
        <v>0</v>
      </c>
      <c r="K78" s="296">
        <f>'RM_5.1.3.sz.mell'!K78</f>
        <v>0</v>
      </c>
    </row>
    <row r="79" spans="1:11" s="1306" customFormat="1" ht="12" customHeight="1" x14ac:dyDescent="0.2">
      <c r="A79" s="1304" t="s">
        <v>341</v>
      </c>
      <c r="B79" s="1195" t="s">
        <v>322</v>
      </c>
      <c r="C79" s="691">
        <f>'RM_5.1.3.sz.mell'!C79</f>
        <v>0</v>
      </c>
      <c r="D79" s="691">
        <f>'RM_5.1.3.sz.mell'!D79</f>
        <v>0</v>
      </c>
      <c r="E79" s="691">
        <f>'RM_5.1.3.sz.mell'!E79</f>
        <v>0</v>
      </c>
      <c r="F79" s="691">
        <f>'RM_5.1.3.sz.mell'!F79</f>
        <v>0</v>
      </c>
      <c r="G79" s="691">
        <f>'RM_5.1.3.sz.mell'!G79</f>
        <v>0</v>
      </c>
      <c r="H79" s="691">
        <f>'RM_5.1.3.sz.mell'!H79</f>
        <v>0</v>
      </c>
      <c r="I79" s="691">
        <f>'RM_5.1.3.sz.mell'!I79</f>
        <v>0</v>
      </c>
      <c r="J79" s="691">
        <f>'RM_5.1.3.sz.mell'!J79</f>
        <v>0</v>
      </c>
      <c r="K79" s="769">
        <f>'RM_5.1.3.sz.mell'!K79</f>
        <v>0</v>
      </c>
    </row>
    <row r="80" spans="1:11" s="1306" customFormat="1" ht="12" customHeight="1" x14ac:dyDescent="0.2">
      <c r="A80" s="1305" t="s">
        <v>342</v>
      </c>
      <c r="B80" s="1197" t="s">
        <v>323</v>
      </c>
      <c r="C80" s="691">
        <f>'RM_5.1.3.sz.mell'!C80</f>
        <v>0</v>
      </c>
      <c r="D80" s="691">
        <f>'RM_5.1.3.sz.mell'!D80</f>
        <v>0</v>
      </c>
      <c r="E80" s="691">
        <f>'RM_5.1.3.sz.mell'!E80</f>
        <v>0</v>
      </c>
      <c r="F80" s="691">
        <f>'RM_5.1.3.sz.mell'!F80</f>
        <v>0</v>
      </c>
      <c r="G80" s="691">
        <f>'RM_5.1.3.sz.mell'!G80</f>
        <v>0</v>
      </c>
      <c r="H80" s="691">
        <f>'RM_5.1.3.sz.mell'!H80</f>
        <v>0</v>
      </c>
      <c r="I80" s="691">
        <f>'RM_5.1.3.sz.mell'!I80</f>
        <v>0</v>
      </c>
      <c r="J80" s="691">
        <f>'RM_5.1.3.sz.mell'!J80</f>
        <v>0</v>
      </c>
      <c r="K80" s="769">
        <f>'RM_5.1.3.sz.mell'!K80</f>
        <v>0</v>
      </c>
    </row>
    <row r="81" spans="1:11" s="1306" customFormat="1" ht="12" customHeight="1" thickBot="1" x14ac:dyDescent="0.3">
      <c r="A81" s="1307" t="s">
        <v>343</v>
      </c>
      <c r="B81" s="1200" t="s">
        <v>738</v>
      </c>
      <c r="C81" s="691">
        <f>'RM_5.1.3.sz.mell'!C81</f>
        <v>0</v>
      </c>
      <c r="D81" s="691">
        <f>'RM_5.1.3.sz.mell'!D81</f>
        <v>0</v>
      </c>
      <c r="E81" s="691">
        <f>'RM_5.1.3.sz.mell'!E81</f>
        <v>0</v>
      </c>
      <c r="F81" s="691">
        <f>'RM_5.1.3.sz.mell'!F81</f>
        <v>0</v>
      </c>
      <c r="G81" s="691">
        <f>'RM_5.1.3.sz.mell'!G81</f>
        <v>0</v>
      </c>
      <c r="H81" s="691">
        <f>'RM_5.1.3.sz.mell'!H81</f>
        <v>0</v>
      </c>
      <c r="I81" s="691">
        <f>'RM_5.1.3.sz.mell'!I81</f>
        <v>0</v>
      </c>
      <c r="J81" s="691">
        <f>'RM_5.1.3.sz.mell'!J81</f>
        <v>0</v>
      </c>
      <c r="K81" s="769">
        <f>'RM_5.1.3.sz.mell'!K81</f>
        <v>0</v>
      </c>
    </row>
    <row r="82" spans="1:11" s="1306" customFormat="1" ht="12" customHeight="1" thickBot="1" x14ac:dyDescent="0.25">
      <c r="A82" s="1310" t="s">
        <v>324</v>
      </c>
      <c r="B82" s="1201" t="s">
        <v>344</v>
      </c>
      <c r="C82" s="395">
        <f>'RM_5.1.3.sz.mell'!C82</f>
        <v>0</v>
      </c>
      <c r="D82" s="395">
        <f>'RM_5.1.3.sz.mell'!D82</f>
        <v>0</v>
      </c>
      <c r="E82" s="395">
        <f>'RM_5.1.3.sz.mell'!E82</f>
        <v>0</v>
      </c>
      <c r="F82" s="395">
        <f>'RM_5.1.3.sz.mell'!F82</f>
        <v>0</v>
      </c>
      <c r="G82" s="395">
        <f>'RM_5.1.3.sz.mell'!G82</f>
        <v>0</v>
      </c>
      <c r="H82" s="395">
        <f>'RM_5.1.3.sz.mell'!H82</f>
        <v>0</v>
      </c>
      <c r="I82" s="395">
        <f>'RM_5.1.3.sz.mell'!I82</f>
        <v>0</v>
      </c>
      <c r="J82" s="395">
        <f>'RM_5.1.3.sz.mell'!J82</f>
        <v>0</v>
      </c>
      <c r="K82" s="296">
        <f>'RM_5.1.3.sz.mell'!K82</f>
        <v>0</v>
      </c>
    </row>
    <row r="83" spans="1:11" s="1306" customFormat="1" ht="12" customHeight="1" x14ac:dyDescent="0.2">
      <c r="A83" s="1313" t="s">
        <v>325</v>
      </c>
      <c r="B83" s="1195" t="s">
        <v>326</v>
      </c>
      <c r="C83" s="691">
        <f>'RM_5.1.3.sz.mell'!C83</f>
        <v>0</v>
      </c>
      <c r="D83" s="691">
        <f>'RM_5.1.3.sz.mell'!D83</f>
        <v>0</v>
      </c>
      <c r="E83" s="691">
        <f>'RM_5.1.3.sz.mell'!E83</f>
        <v>0</v>
      </c>
      <c r="F83" s="691">
        <f>'RM_5.1.3.sz.mell'!F83</f>
        <v>0</v>
      </c>
      <c r="G83" s="691">
        <f>'RM_5.1.3.sz.mell'!G83</f>
        <v>0</v>
      </c>
      <c r="H83" s="691">
        <f>'RM_5.1.3.sz.mell'!H83</f>
        <v>0</v>
      </c>
      <c r="I83" s="691">
        <f>'RM_5.1.3.sz.mell'!I83</f>
        <v>0</v>
      </c>
      <c r="J83" s="691">
        <f>'RM_5.1.3.sz.mell'!J83</f>
        <v>0</v>
      </c>
      <c r="K83" s="769">
        <f>'RM_5.1.3.sz.mell'!K83</f>
        <v>0</v>
      </c>
    </row>
    <row r="84" spans="1:11" s="1306" customFormat="1" ht="12" customHeight="1" x14ac:dyDescent="0.2">
      <c r="A84" s="1314" t="s">
        <v>327</v>
      </c>
      <c r="B84" s="1197" t="s">
        <v>328</v>
      </c>
      <c r="C84" s="691">
        <f>'RM_5.1.3.sz.mell'!C84</f>
        <v>0</v>
      </c>
      <c r="D84" s="691">
        <f>'RM_5.1.3.sz.mell'!D84</f>
        <v>0</v>
      </c>
      <c r="E84" s="691">
        <f>'RM_5.1.3.sz.mell'!E84</f>
        <v>0</v>
      </c>
      <c r="F84" s="691">
        <f>'RM_5.1.3.sz.mell'!F84</f>
        <v>0</v>
      </c>
      <c r="G84" s="691">
        <f>'RM_5.1.3.sz.mell'!G84</f>
        <v>0</v>
      </c>
      <c r="H84" s="691">
        <f>'RM_5.1.3.sz.mell'!H84</f>
        <v>0</v>
      </c>
      <c r="I84" s="691">
        <f>'RM_5.1.3.sz.mell'!I84</f>
        <v>0</v>
      </c>
      <c r="J84" s="691">
        <f>'RM_5.1.3.sz.mell'!J84</f>
        <v>0</v>
      </c>
      <c r="K84" s="769">
        <f>'RM_5.1.3.sz.mell'!K84</f>
        <v>0</v>
      </c>
    </row>
    <row r="85" spans="1:11" s="1306" customFormat="1" ht="12" customHeight="1" x14ac:dyDescent="0.2">
      <c r="A85" s="1314" t="s">
        <v>329</v>
      </c>
      <c r="B85" s="1197" t="s">
        <v>330</v>
      </c>
      <c r="C85" s="691">
        <f>'RM_5.1.3.sz.mell'!C85</f>
        <v>0</v>
      </c>
      <c r="D85" s="691">
        <f>'RM_5.1.3.sz.mell'!D85</f>
        <v>0</v>
      </c>
      <c r="E85" s="691">
        <f>'RM_5.1.3.sz.mell'!E85</f>
        <v>0</v>
      </c>
      <c r="F85" s="691">
        <f>'RM_5.1.3.sz.mell'!F85</f>
        <v>0</v>
      </c>
      <c r="G85" s="691">
        <f>'RM_5.1.3.sz.mell'!G85</f>
        <v>0</v>
      </c>
      <c r="H85" s="691">
        <f>'RM_5.1.3.sz.mell'!H85</f>
        <v>0</v>
      </c>
      <c r="I85" s="691">
        <f>'RM_5.1.3.sz.mell'!I85</f>
        <v>0</v>
      </c>
      <c r="J85" s="691">
        <f>'RM_5.1.3.sz.mell'!J85</f>
        <v>0</v>
      </c>
      <c r="K85" s="769">
        <f>'RM_5.1.3.sz.mell'!K85</f>
        <v>0</v>
      </c>
    </row>
    <row r="86" spans="1:11" s="73" customFormat="1" ht="12" customHeight="1" thickBot="1" x14ac:dyDescent="0.25">
      <c r="A86" s="1315" t="s">
        <v>331</v>
      </c>
      <c r="B86" s="1202" t="s">
        <v>332</v>
      </c>
      <c r="C86" s="691">
        <f>'RM_5.1.3.sz.mell'!C86</f>
        <v>0</v>
      </c>
      <c r="D86" s="691">
        <f>'RM_5.1.3.sz.mell'!D86</f>
        <v>0</v>
      </c>
      <c r="E86" s="691">
        <f>'RM_5.1.3.sz.mell'!E86</f>
        <v>0</v>
      </c>
      <c r="F86" s="691">
        <f>'RM_5.1.3.sz.mell'!F86</f>
        <v>0</v>
      </c>
      <c r="G86" s="691">
        <f>'RM_5.1.3.sz.mell'!G86</f>
        <v>0</v>
      </c>
      <c r="H86" s="691">
        <f>'RM_5.1.3.sz.mell'!H86</f>
        <v>0</v>
      </c>
      <c r="I86" s="691">
        <f>'RM_5.1.3.sz.mell'!I86</f>
        <v>0</v>
      </c>
      <c r="J86" s="691">
        <f>'RM_5.1.3.sz.mell'!J86</f>
        <v>0</v>
      </c>
      <c r="K86" s="769">
        <f>'RM_5.1.3.sz.mell'!K86</f>
        <v>0</v>
      </c>
    </row>
    <row r="87" spans="1:11" s="73" customFormat="1" ht="12" customHeight="1" thickBot="1" x14ac:dyDescent="0.25">
      <c r="A87" s="1310" t="s">
        <v>333</v>
      </c>
      <c r="B87" s="1201" t="s">
        <v>474</v>
      </c>
      <c r="C87" s="395">
        <f>'RM_5.1.3.sz.mell'!C87</f>
        <v>0</v>
      </c>
      <c r="D87" s="395">
        <f>'RM_5.1.3.sz.mell'!D87</f>
        <v>0</v>
      </c>
      <c r="E87" s="395">
        <f>'RM_5.1.3.sz.mell'!E87</f>
        <v>0</v>
      </c>
      <c r="F87" s="395">
        <f>'RM_5.1.3.sz.mell'!F87</f>
        <v>0</v>
      </c>
      <c r="G87" s="395">
        <f>'RM_5.1.3.sz.mell'!G87</f>
        <v>0</v>
      </c>
      <c r="H87" s="395">
        <f>'RM_5.1.3.sz.mell'!H87</f>
        <v>0</v>
      </c>
      <c r="I87" s="395">
        <f>'RM_5.1.3.sz.mell'!I87</f>
        <v>0</v>
      </c>
      <c r="J87" s="395">
        <f>'RM_5.1.3.sz.mell'!J87</f>
        <v>0</v>
      </c>
      <c r="K87" s="296">
        <f>'RM_5.1.3.sz.mell'!K87</f>
        <v>0</v>
      </c>
    </row>
    <row r="88" spans="1:11" s="73" customFormat="1" ht="12" customHeight="1" thickBot="1" x14ac:dyDescent="0.25">
      <c r="A88" s="1310" t="s">
        <v>506</v>
      </c>
      <c r="B88" s="1201" t="s">
        <v>334</v>
      </c>
      <c r="C88" s="395">
        <f>'RM_5.1.3.sz.mell'!C88</f>
        <v>0</v>
      </c>
      <c r="D88" s="395">
        <f>'RM_5.1.3.sz.mell'!D88</f>
        <v>0</v>
      </c>
      <c r="E88" s="395">
        <f>'RM_5.1.3.sz.mell'!E88</f>
        <v>0</v>
      </c>
      <c r="F88" s="395">
        <f>'RM_5.1.3.sz.mell'!F88</f>
        <v>0</v>
      </c>
      <c r="G88" s="395">
        <f>'RM_5.1.3.sz.mell'!G88</f>
        <v>0</v>
      </c>
      <c r="H88" s="395">
        <f>'RM_5.1.3.sz.mell'!H88</f>
        <v>0</v>
      </c>
      <c r="I88" s="395">
        <f>'RM_5.1.3.sz.mell'!I88</f>
        <v>0</v>
      </c>
      <c r="J88" s="395">
        <f>'RM_5.1.3.sz.mell'!J88</f>
        <v>0</v>
      </c>
      <c r="K88" s="296">
        <f>'RM_5.1.3.sz.mell'!K88</f>
        <v>0</v>
      </c>
    </row>
    <row r="89" spans="1:11" s="73" customFormat="1" ht="12" customHeight="1" thickBot="1" x14ac:dyDescent="0.25">
      <c r="A89" s="1310" t="s">
        <v>507</v>
      </c>
      <c r="B89" s="1201" t="s">
        <v>477</v>
      </c>
      <c r="C89" s="402">
        <f>'RM_5.1.3.sz.mell'!C89</f>
        <v>0</v>
      </c>
      <c r="D89" s="402">
        <f>'RM_5.1.3.sz.mell'!D89</f>
        <v>0</v>
      </c>
      <c r="E89" s="402">
        <f>'RM_5.1.3.sz.mell'!E89</f>
        <v>0</v>
      </c>
      <c r="F89" s="402">
        <f>'RM_5.1.3.sz.mell'!F89</f>
        <v>0</v>
      </c>
      <c r="G89" s="402">
        <f>'RM_5.1.3.sz.mell'!G89</f>
        <v>0</v>
      </c>
      <c r="H89" s="402">
        <f>'RM_5.1.3.sz.mell'!H89</f>
        <v>0</v>
      </c>
      <c r="I89" s="402">
        <f>'RM_5.1.3.sz.mell'!I89</f>
        <v>0</v>
      </c>
      <c r="J89" s="402">
        <f>'RM_5.1.3.sz.mell'!J89</f>
        <v>0</v>
      </c>
      <c r="K89" s="302">
        <f>'RM_5.1.3.sz.mell'!K89</f>
        <v>0</v>
      </c>
    </row>
    <row r="90" spans="1:11" s="73" customFormat="1" ht="12" customHeight="1" thickBot="1" x14ac:dyDescent="0.25">
      <c r="A90" s="1316" t="s">
        <v>508</v>
      </c>
      <c r="B90" s="1214" t="s">
        <v>509</v>
      </c>
      <c r="C90" s="402">
        <f>'RM_5.1.3.sz.mell'!C90</f>
        <v>0</v>
      </c>
      <c r="D90" s="402">
        <f>'RM_5.1.3.sz.mell'!D90</f>
        <v>0</v>
      </c>
      <c r="E90" s="402">
        <f>'RM_5.1.3.sz.mell'!E90</f>
        <v>0</v>
      </c>
      <c r="F90" s="402">
        <f>'RM_5.1.3.sz.mell'!F90</f>
        <v>0</v>
      </c>
      <c r="G90" s="402">
        <f>'RM_5.1.3.sz.mell'!G90</f>
        <v>0</v>
      </c>
      <c r="H90" s="402">
        <f>'RM_5.1.3.sz.mell'!H90</f>
        <v>0</v>
      </c>
      <c r="I90" s="402">
        <f>'RM_5.1.3.sz.mell'!I90</f>
        <v>0</v>
      </c>
      <c r="J90" s="402">
        <f>'RM_5.1.3.sz.mell'!J90</f>
        <v>0</v>
      </c>
      <c r="K90" s="302">
        <f>'RM_5.1.3.sz.mell'!K90</f>
        <v>0</v>
      </c>
    </row>
    <row r="91" spans="1:11" s="1306" customFormat="1" ht="15.15" customHeight="1" thickBot="1" x14ac:dyDescent="0.3">
      <c r="A91" s="1317"/>
      <c r="B91" s="1318"/>
      <c r="C91" s="361"/>
      <c r="D91" s="361"/>
      <c r="E91" s="361"/>
      <c r="F91" s="361"/>
      <c r="G91" s="361"/>
    </row>
    <row r="92" spans="1:11" s="1303" customFormat="1" ht="16.5" customHeight="1" thickBot="1" x14ac:dyDescent="0.3">
      <c r="A92" s="1682" t="s">
        <v>56</v>
      </c>
      <c r="B92" s="1683"/>
      <c r="C92" s="1683"/>
      <c r="D92" s="1683"/>
      <c r="E92" s="1683"/>
      <c r="F92" s="1683"/>
      <c r="G92" s="1683"/>
      <c r="H92" s="1683"/>
      <c r="I92" s="1683"/>
      <c r="J92" s="1683"/>
      <c r="K92" s="1684"/>
    </row>
    <row r="93" spans="1:11" s="1319" customFormat="1" ht="12" customHeight="1" thickBot="1" x14ac:dyDescent="0.3">
      <c r="A93" s="1190" t="s">
        <v>18</v>
      </c>
      <c r="B93" s="1222" t="s">
        <v>513</v>
      </c>
      <c r="C93" s="394">
        <f>'RM_5.1.3.sz.mell'!C93</f>
        <v>0</v>
      </c>
      <c r="D93" s="778">
        <f>'RM_5.1.3.sz.mell'!D93</f>
        <v>0</v>
      </c>
      <c r="E93" s="778">
        <f>'RM_5.1.3.sz.mell'!E93</f>
        <v>0</v>
      </c>
      <c r="F93" s="778">
        <f>'RM_5.1.3.sz.mell'!F93</f>
        <v>0</v>
      </c>
      <c r="G93" s="778">
        <f>'RM_5.1.3.sz.mell'!G93</f>
        <v>0</v>
      </c>
      <c r="H93" s="778">
        <f>'RM_5.1.3.sz.mell'!H93</f>
        <v>0</v>
      </c>
      <c r="I93" s="394">
        <f>'RM_5.1.3.sz.mell'!I93</f>
        <v>0</v>
      </c>
      <c r="J93" s="394">
        <f>'RM_5.1.3.sz.mell'!J93</f>
        <v>0</v>
      </c>
      <c r="K93" s="295">
        <f>'RM_5.1.3.sz.mell'!K93</f>
        <v>0</v>
      </c>
    </row>
    <row r="94" spans="1:11" ht="12" customHeight="1" x14ac:dyDescent="0.25">
      <c r="A94" s="1320" t="s">
        <v>97</v>
      </c>
      <c r="B94" s="1170" t="s">
        <v>49</v>
      </c>
      <c r="C94" s="696">
        <f>'RM_5.1.3.sz.mell'!C94</f>
        <v>0</v>
      </c>
      <c r="D94" s="1394">
        <f>'RM_5.1.3.sz.mell'!D94</f>
        <v>0</v>
      </c>
      <c r="E94" s="1394">
        <f>'RM_5.1.3.sz.mell'!E94</f>
        <v>0</v>
      </c>
      <c r="F94" s="1394">
        <f>'RM_5.1.3.sz.mell'!F94</f>
        <v>0</v>
      </c>
      <c r="G94" s="1394">
        <f>'RM_5.1.3.sz.mell'!G94</f>
        <v>0</v>
      </c>
      <c r="H94" s="1394">
        <f>'RM_5.1.3.sz.mell'!H94</f>
        <v>0</v>
      </c>
      <c r="I94" s="696">
        <f>'RM_5.1.3.sz.mell'!I94</f>
        <v>0</v>
      </c>
      <c r="J94" s="696">
        <f>'RM_5.1.3.sz.mell'!J94</f>
        <v>0</v>
      </c>
      <c r="K94" s="780">
        <f>'RM_5.1.3.sz.mell'!K94</f>
        <v>0</v>
      </c>
    </row>
    <row r="95" spans="1:11" ht="12" customHeight="1" x14ac:dyDescent="0.25">
      <c r="A95" s="1305" t="s">
        <v>98</v>
      </c>
      <c r="B95" s="1172" t="s">
        <v>182</v>
      </c>
      <c r="C95" s="698">
        <f>'RM_5.1.3.sz.mell'!C95</f>
        <v>0</v>
      </c>
      <c r="D95" s="698">
        <f>'RM_5.1.3.sz.mell'!D95</f>
        <v>0</v>
      </c>
      <c r="E95" s="698">
        <f>'RM_5.1.3.sz.mell'!E95</f>
        <v>0</v>
      </c>
      <c r="F95" s="698">
        <f>'RM_5.1.3.sz.mell'!F95</f>
        <v>0</v>
      </c>
      <c r="G95" s="698">
        <f>'RM_5.1.3.sz.mell'!G95</f>
        <v>0</v>
      </c>
      <c r="H95" s="698">
        <f>'RM_5.1.3.sz.mell'!H95</f>
        <v>0</v>
      </c>
      <c r="I95" s="698">
        <f>'RM_5.1.3.sz.mell'!I95</f>
        <v>0</v>
      </c>
      <c r="J95" s="698">
        <f>'RM_5.1.3.sz.mell'!J95</f>
        <v>0</v>
      </c>
      <c r="K95" s="766">
        <f>'RM_5.1.3.sz.mell'!K95</f>
        <v>0</v>
      </c>
    </row>
    <row r="96" spans="1:11" ht="12" customHeight="1" x14ac:dyDescent="0.25">
      <c r="A96" s="1305" t="s">
        <v>99</v>
      </c>
      <c r="B96" s="1172" t="s">
        <v>139</v>
      </c>
      <c r="C96" s="700">
        <f>'RM_5.1.3.sz.mell'!C96</f>
        <v>0</v>
      </c>
      <c r="D96" s="700">
        <f>'RM_5.1.3.sz.mell'!D96</f>
        <v>0</v>
      </c>
      <c r="E96" s="700">
        <f>'RM_5.1.3.sz.mell'!E96</f>
        <v>0</v>
      </c>
      <c r="F96" s="700">
        <f>'RM_5.1.3.sz.mell'!F96</f>
        <v>0</v>
      </c>
      <c r="G96" s="700">
        <f>'RM_5.1.3.sz.mell'!G96</f>
        <v>0</v>
      </c>
      <c r="H96" s="698">
        <f>'RM_5.1.3.sz.mell'!H96</f>
        <v>0</v>
      </c>
      <c r="I96" s="700">
        <f>'RM_5.1.3.sz.mell'!I96</f>
        <v>0</v>
      </c>
      <c r="J96" s="700">
        <f>'RM_5.1.3.sz.mell'!J96</f>
        <v>0</v>
      </c>
      <c r="K96" s="767">
        <f>'RM_5.1.3.sz.mell'!K96</f>
        <v>0</v>
      </c>
    </row>
    <row r="97" spans="1:11" ht="12" customHeight="1" x14ac:dyDescent="0.25">
      <c r="A97" s="1305" t="s">
        <v>100</v>
      </c>
      <c r="B97" s="1224" t="s">
        <v>183</v>
      </c>
      <c r="C97" s="700">
        <f>'RM_5.1.3.sz.mell'!C97</f>
        <v>0</v>
      </c>
      <c r="D97" s="700">
        <f>'RM_5.1.3.sz.mell'!D97</f>
        <v>0</v>
      </c>
      <c r="E97" s="700">
        <f>'RM_5.1.3.sz.mell'!E97</f>
        <v>0</v>
      </c>
      <c r="F97" s="700">
        <f>'RM_5.1.3.sz.mell'!F97</f>
        <v>0</v>
      </c>
      <c r="G97" s="700">
        <f>'RM_5.1.3.sz.mell'!G97</f>
        <v>0</v>
      </c>
      <c r="H97" s="700">
        <f>'RM_5.1.3.sz.mell'!H97</f>
        <v>0</v>
      </c>
      <c r="I97" s="700">
        <f>'RM_5.1.3.sz.mell'!I97</f>
        <v>0</v>
      </c>
      <c r="J97" s="700">
        <f>'RM_5.1.3.sz.mell'!J97</f>
        <v>0</v>
      </c>
      <c r="K97" s="767">
        <f>'RM_5.1.3.sz.mell'!K97</f>
        <v>0</v>
      </c>
    </row>
    <row r="98" spans="1:11" ht="12" customHeight="1" x14ac:dyDescent="0.25">
      <c r="A98" s="1305" t="s">
        <v>111</v>
      </c>
      <c r="B98" s="1225" t="s">
        <v>184</v>
      </c>
      <c r="C98" s="700">
        <f>'RM_5.1.3.sz.mell'!C98</f>
        <v>0</v>
      </c>
      <c r="D98" s="700">
        <f>'RM_5.1.3.sz.mell'!D98</f>
        <v>0</v>
      </c>
      <c r="E98" s="700">
        <f>'RM_5.1.3.sz.mell'!E98</f>
        <v>0</v>
      </c>
      <c r="F98" s="700">
        <f>'RM_5.1.3.sz.mell'!F98</f>
        <v>0</v>
      </c>
      <c r="G98" s="700">
        <f>'RM_5.1.3.sz.mell'!G98</f>
        <v>0</v>
      </c>
      <c r="H98" s="700">
        <f>'RM_5.1.3.sz.mell'!H98</f>
        <v>0</v>
      </c>
      <c r="I98" s="700">
        <f>'RM_5.1.3.sz.mell'!I98</f>
        <v>0</v>
      </c>
      <c r="J98" s="700">
        <f>'RM_5.1.3.sz.mell'!J98</f>
        <v>0</v>
      </c>
      <c r="K98" s="767">
        <f>'RM_5.1.3.sz.mell'!K98</f>
        <v>0</v>
      </c>
    </row>
    <row r="99" spans="1:11" ht="12" customHeight="1" x14ac:dyDescent="0.25">
      <c r="A99" s="1305" t="s">
        <v>101</v>
      </c>
      <c r="B99" s="1172" t="s">
        <v>510</v>
      </c>
      <c r="C99" s="700">
        <f>'RM_5.1.3.sz.mell'!C99</f>
        <v>0</v>
      </c>
      <c r="D99" s="700">
        <f>'RM_5.1.3.sz.mell'!D99</f>
        <v>0</v>
      </c>
      <c r="E99" s="700">
        <f>'RM_5.1.3.sz.mell'!E99</f>
        <v>0</v>
      </c>
      <c r="F99" s="700">
        <f>'RM_5.1.3.sz.mell'!F99</f>
        <v>0</v>
      </c>
      <c r="G99" s="700">
        <f>'RM_5.1.3.sz.mell'!G99</f>
        <v>0</v>
      </c>
      <c r="H99" s="700">
        <f>'RM_5.1.3.sz.mell'!H99</f>
        <v>0</v>
      </c>
      <c r="I99" s="700">
        <f>'RM_5.1.3.sz.mell'!I99</f>
        <v>0</v>
      </c>
      <c r="J99" s="700">
        <f>'RM_5.1.3.sz.mell'!J99</f>
        <v>0</v>
      </c>
      <c r="K99" s="767">
        <f>'RM_5.1.3.sz.mell'!K99</f>
        <v>0</v>
      </c>
    </row>
    <row r="100" spans="1:11" ht="12" customHeight="1" x14ac:dyDescent="0.2">
      <c r="A100" s="1305" t="s">
        <v>102</v>
      </c>
      <c r="B100" s="1227" t="s">
        <v>440</v>
      </c>
      <c r="C100" s="700">
        <f>'RM_5.1.3.sz.mell'!C100</f>
        <v>0</v>
      </c>
      <c r="D100" s="700">
        <f>'RM_5.1.3.sz.mell'!D100</f>
        <v>0</v>
      </c>
      <c r="E100" s="700">
        <f>'RM_5.1.3.sz.mell'!E100</f>
        <v>0</v>
      </c>
      <c r="F100" s="700">
        <f>'RM_5.1.3.sz.mell'!F100</f>
        <v>0</v>
      </c>
      <c r="G100" s="700">
        <f>'RM_5.1.3.sz.mell'!G100</f>
        <v>0</v>
      </c>
      <c r="H100" s="700">
        <f>'RM_5.1.3.sz.mell'!H100</f>
        <v>0</v>
      </c>
      <c r="I100" s="700">
        <f>'RM_5.1.3.sz.mell'!I100</f>
        <v>0</v>
      </c>
      <c r="J100" s="700">
        <f>'RM_5.1.3.sz.mell'!J100</f>
        <v>0</v>
      </c>
      <c r="K100" s="767">
        <f>'RM_5.1.3.sz.mell'!K100</f>
        <v>0</v>
      </c>
    </row>
    <row r="101" spans="1:11" ht="12" customHeight="1" x14ac:dyDescent="0.2">
      <c r="A101" s="1305" t="s">
        <v>112</v>
      </c>
      <c r="B101" s="1227" t="s">
        <v>439</v>
      </c>
      <c r="C101" s="700">
        <f>'RM_5.1.3.sz.mell'!C101</f>
        <v>0</v>
      </c>
      <c r="D101" s="700">
        <f>'RM_5.1.3.sz.mell'!D101</f>
        <v>0</v>
      </c>
      <c r="E101" s="700">
        <f>'RM_5.1.3.sz.mell'!E101</f>
        <v>0</v>
      </c>
      <c r="F101" s="700">
        <f>'RM_5.1.3.sz.mell'!F101</f>
        <v>0</v>
      </c>
      <c r="G101" s="700">
        <f>'RM_5.1.3.sz.mell'!G101</f>
        <v>0</v>
      </c>
      <c r="H101" s="700">
        <f>'RM_5.1.3.sz.mell'!H101</f>
        <v>0</v>
      </c>
      <c r="I101" s="700">
        <f>'RM_5.1.3.sz.mell'!I101</f>
        <v>0</v>
      </c>
      <c r="J101" s="700">
        <f>'RM_5.1.3.sz.mell'!J101</f>
        <v>0</v>
      </c>
      <c r="K101" s="767">
        <f>'RM_5.1.3.sz.mell'!K101</f>
        <v>0</v>
      </c>
    </row>
    <row r="102" spans="1:11" ht="12" customHeight="1" x14ac:dyDescent="0.2">
      <c r="A102" s="1305" t="s">
        <v>113</v>
      </c>
      <c r="B102" s="1227" t="s">
        <v>350</v>
      </c>
      <c r="C102" s="700">
        <f>'RM_5.1.3.sz.mell'!C102</f>
        <v>0</v>
      </c>
      <c r="D102" s="700">
        <f>'RM_5.1.3.sz.mell'!D102</f>
        <v>0</v>
      </c>
      <c r="E102" s="700">
        <f>'RM_5.1.3.sz.mell'!E102</f>
        <v>0</v>
      </c>
      <c r="F102" s="700">
        <f>'RM_5.1.3.sz.mell'!F102</f>
        <v>0</v>
      </c>
      <c r="G102" s="700">
        <f>'RM_5.1.3.sz.mell'!G102</f>
        <v>0</v>
      </c>
      <c r="H102" s="700">
        <f>'RM_5.1.3.sz.mell'!H102</f>
        <v>0</v>
      </c>
      <c r="I102" s="700">
        <f>'RM_5.1.3.sz.mell'!I102</f>
        <v>0</v>
      </c>
      <c r="J102" s="700">
        <f>'RM_5.1.3.sz.mell'!J102</f>
        <v>0</v>
      </c>
      <c r="K102" s="767">
        <f>'RM_5.1.3.sz.mell'!K102</f>
        <v>0</v>
      </c>
    </row>
    <row r="103" spans="1:11" ht="12" customHeight="1" x14ac:dyDescent="0.25">
      <c r="A103" s="1305" t="s">
        <v>114</v>
      </c>
      <c r="B103" s="1228" t="s">
        <v>351</v>
      </c>
      <c r="C103" s="700">
        <f>'RM_5.1.3.sz.mell'!C103</f>
        <v>0</v>
      </c>
      <c r="D103" s="700">
        <f>'RM_5.1.3.sz.mell'!D103</f>
        <v>0</v>
      </c>
      <c r="E103" s="700">
        <f>'RM_5.1.3.sz.mell'!E103</f>
        <v>0</v>
      </c>
      <c r="F103" s="700">
        <f>'RM_5.1.3.sz.mell'!F103</f>
        <v>0</v>
      </c>
      <c r="G103" s="700">
        <f>'RM_5.1.3.sz.mell'!G103</f>
        <v>0</v>
      </c>
      <c r="H103" s="700">
        <f>'RM_5.1.3.sz.mell'!H103</f>
        <v>0</v>
      </c>
      <c r="I103" s="700">
        <f>'RM_5.1.3.sz.mell'!I103</f>
        <v>0</v>
      </c>
      <c r="J103" s="700">
        <f>'RM_5.1.3.sz.mell'!J103</f>
        <v>0</v>
      </c>
      <c r="K103" s="767">
        <f>'RM_5.1.3.sz.mell'!K103</f>
        <v>0</v>
      </c>
    </row>
    <row r="104" spans="1:11" ht="12" customHeight="1" x14ac:dyDescent="0.25">
      <c r="A104" s="1305" t="s">
        <v>115</v>
      </c>
      <c r="B104" s="1228" t="s">
        <v>352</v>
      </c>
      <c r="C104" s="700">
        <f>'RM_5.1.3.sz.mell'!C104</f>
        <v>0</v>
      </c>
      <c r="D104" s="700">
        <f>'RM_5.1.3.sz.mell'!D104</f>
        <v>0</v>
      </c>
      <c r="E104" s="700">
        <f>'RM_5.1.3.sz.mell'!E104</f>
        <v>0</v>
      </c>
      <c r="F104" s="700">
        <f>'RM_5.1.3.sz.mell'!F104</f>
        <v>0</v>
      </c>
      <c r="G104" s="700">
        <f>'RM_5.1.3.sz.mell'!G104</f>
        <v>0</v>
      </c>
      <c r="H104" s="700">
        <f>'RM_5.1.3.sz.mell'!H104</f>
        <v>0</v>
      </c>
      <c r="I104" s="700">
        <f>'RM_5.1.3.sz.mell'!I104</f>
        <v>0</v>
      </c>
      <c r="J104" s="700">
        <f>'RM_5.1.3.sz.mell'!J104</f>
        <v>0</v>
      </c>
      <c r="K104" s="767">
        <f>'RM_5.1.3.sz.mell'!K104</f>
        <v>0</v>
      </c>
    </row>
    <row r="105" spans="1:11" ht="12" customHeight="1" x14ac:dyDescent="0.2">
      <c r="A105" s="1305" t="s">
        <v>117</v>
      </c>
      <c r="B105" s="1227" t="s">
        <v>353</v>
      </c>
      <c r="C105" s="700">
        <f>'RM_5.1.3.sz.mell'!C105</f>
        <v>0</v>
      </c>
      <c r="D105" s="700">
        <f>'RM_5.1.3.sz.mell'!D105</f>
        <v>0</v>
      </c>
      <c r="E105" s="700">
        <f>'RM_5.1.3.sz.mell'!E105</f>
        <v>0</v>
      </c>
      <c r="F105" s="700">
        <f>'RM_5.1.3.sz.mell'!F105</f>
        <v>0</v>
      </c>
      <c r="G105" s="700">
        <f>'RM_5.1.3.sz.mell'!G105</f>
        <v>0</v>
      </c>
      <c r="H105" s="700">
        <f>'RM_5.1.3.sz.mell'!H105</f>
        <v>0</v>
      </c>
      <c r="I105" s="700">
        <f>'RM_5.1.3.sz.mell'!I105</f>
        <v>0</v>
      </c>
      <c r="J105" s="700">
        <f>'RM_5.1.3.sz.mell'!J105</f>
        <v>0</v>
      </c>
      <c r="K105" s="767">
        <f>'RM_5.1.3.sz.mell'!K105</f>
        <v>0</v>
      </c>
    </row>
    <row r="106" spans="1:11" ht="12" customHeight="1" x14ac:dyDescent="0.2">
      <c r="A106" s="1305" t="s">
        <v>185</v>
      </c>
      <c r="B106" s="1227" t="s">
        <v>354</v>
      </c>
      <c r="C106" s="700">
        <f>'RM_5.1.3.sz.mell'!C106</f>
        <v>0</v>
      </c>
      <c r="D106" s="700">
        <f>'RM_5.1.3.sz.mell'!D106</f>
        <v>0</v>
      </c>
      <c r="E106" s="700">
        <f>'RM_5.1.3.sz.mell'!E106</f>
        <v>0</v>
      </c>
      <c r="F106" s="700">
        <f>'RM_5.1.3.sz.mell'!F106</f>
        <v>0</v>
      </c>
      <c r="G106" s="700">
        <f>'RM_5.1.3.sz.mell'!G106</f>
        <v>0</v>
      </c>
      <c r="H106" s="700">
        <f>'RM_5.1.3.sz.mell'!H106</f>
        <v>0</v>
      </c>
      <c r="I106" s="700">
        <f>'RM_5.1.3.sz.mell'!I106</f>
        <v>0</v>
      </c>
      <c r="J106" s="700">
        <f>'RM_5.1.3.sz.mell'!J106</f>
        <v>0</v>
      </c>
      <c r="K106" s="767">
        <f>'RM_5.1.3.sz.mell'!K106</f>
        <v>0</v>
      </c>
    </row>
    <row r="107" spans="1:11" ht="12" customHeight="1" x14ac:dyDescent="0.25">
      <c r="A107" s="1305" t="s">
        <v>348</v>
      </c>
      <c r="B107" s="1228" t="s">
        <v>355</v>
      </c>
      <c r="C107" s="698">
        <f>'RM_5.1.3.sz.mell'!C107</f>
        <v>0</v>
      </c>
      <c r="D107" s="700">
        <f>'RM_5.1.3.sz.mell'!D107</f>
        <v>0</v>
      </c>
      <c r="E107" s="700">
        <f>'RM_5.1.3.sz.mell'!E107</f>
        <v>0</v>
      </c>
      <c r="F107" s="700">
        <f>'RM_5.1.3.sz.mell'!F107</f>
        <v>0</v>
      </c>
      <c r="G107" s="700">
        <f>'RM_5.1.3.sz.mell'!G107</f>
        <v>0</v>
      </c>
      <c r="H107" s="700">
        <f>'RM_5.1.3.sz.mell'!H107</f>
        <v>0</v>
      </c>
      <c r="I107" s="700">
        <f>'RM_5.1.3.sz.mell'!I107</f>
        <v>0</v>
      </c>
      <c r="J107" s="700">
        <f>'RM_5.1.3.sz.mell'!J107</f>
        <v>0</v>
      </c>
      <c r="K107" s="767">
        <f>'RM_5.1.3.sz.mell'!K107</f>
        <v>0</v>
      </c>
    </row>
    <row r="108" spans="1:11" ht="12" customHeight="1" x14ac:dyDescent="0.25">
      <c r="A108" s="1321" t="s">
        <v>349</v>
      </c>
      <c r="B108" s="1226" t="s">
        <v>356</v>
      </c>
      <c r="C108" s="700">
        <f>'RM_5.1.3.sz.mell'!C108</f>
        <v>0</v>
      </c>
      <c r="D108" s="700">
        <f>'RM_5.1.3.sz.mell'!D108</f>
        <v>0</v>
      </c>
      <c r="E108" s="700">
        <f>'RM_5.1.3.sz.mell'!E108</f>
        <v>0</v>
      </c>
      <c r="F108" s="700">
        <f>'RM_5.1.3.sz.mell'!F108</f>
        <v>0</v>
      </c>
      <c r="G108" s="700">
        <f>'RM_5.1.3.sz.mell'!G108</f>
        <v>0</v>
      </c>
      <c r="H108" s="700">
        <f>'RM_5.1.3.sz.mell'!H108</f>
        <v>0</v>
      </c>
      <c r="I108" s="700">
        <f>'RM_5.1.3.sz.mell'!I108</f>
        <v>0</v>
      </c>
      <c r="J108" s="700">
        <f>'RM_5.1.3.sz.mell'!J108</f>
        <v>0</v>
      </c>
      <c r="K108" s="767">
        <f>'RM_5.1.3.sz.mell'!K108</f>
        <v>0</v>
      </c>
    </row>
    <row r="109" spans="1:11" ht="12" customHeight="1" x14ac:dyDescent="0.25">
      <c r="A109" s="1305" t="s">
        <v>437</v>
      </c>
      <c r="B109" s="1226" t="s">
        <v>357</v>
      </c>
      <c r="C109" s="700">
        <f>'RM_5.1.3.sz.mell'!C109</f>
        <v>0</v>
      </c>
      <c r="D109" s="700">
        <f>'RM_5.1.3.sz.mell'!D109</f>
        <v>0</v>
      </c>
      <c r="E109" s="700">
        <f>'RM_5.1.3.sz.mell'!E109</f>
        <v>0</v>
      </c>
      <c r="F109" s="700">
        <f>'RM_5.1.3.sz.mell'!F109</f>
        <v>0</v>
      </c>
      <c r="G109" s="700">
        <f>'RM_5.1.3.sz.mell'!G109</f>
        <v>0</v>
      </c>
      <c r="H109" s="700">
        <f>'RM_5.1.3.sz.mell'!H109</f>
        <v>0</v>
      </c>
      <c r="I109" s="700">
        <f>'RM_5.1.3.sz.mell'!I109</f>
        <v>0</v>
      </c>
      <c r="J109" s="700">
        <f>'RM_5.1.3.sz.mell'!J109</f>
        <v>0</v>
      </c>
      <c r="K109" s="767">
        <f>'RM_5.1.3.sz.mell'!K109</f>
        <v>0</v>
      </c>
    </row>
    <row r="110" spans="1:11" ht="12" customHeight="1" x14ac:dyDescent="0.25">
      <c r="A110" s="1305" t="s">
        <v>438</v>
      </c>
      <c r="B110" s="1228" t="s">
        <v>358</v>
      </c>
      <c r="C110" s="698">
        <f>'RM_5.1.3.sz.mell'!C110</f>
        <v>0</v>
      </c>
      <c r="D110" s="698">
        <f>'RM_5.1.3.sz.mell'!D110</f>
        <v>0</v>
      </c>
      <c r="E110" s="698">
        <f>'RM_5.1.3.sz.mell'!E110</f>
        <v>0</v>
      </c>
      <c r="F110" s="698">
        <f>'RM_5.1.3.sz.mell'!F110</f>
        <v>0</v>
      </c>
      <c r="G110" s="698">
        <f>'RM_5.1.3.sz.mell'!G110</f>
        <v>0</v>
      </c>
      <c r="H110" s="698">
        <f>'RM_5.1.3.sz.mell'!H110</f>
        <v>0</v>
      </c>
      <c r="I110" s="698">
        <f>'RM_5.1.3.sz.mell'!I110</f>
        <v>0</v>
      </c>
      <c r="J110" s="698">
        <f>'RM_5.1.3.sz.mell'!J110</f>
        <v>0</v>
      </c>
      <c r="K110" s="766">
        <f>'RM_5.1.3.sz.mell'!K110</f>
        <v>0</v>
      </c>
    </row>
    <row r="111" spans="1:11" ht="12" customHeight="1" x14ac:dyDescent="0.25">
      <c r="A111" s="1305" t="s">
        <v>442</v>
      </c>
      <c r="B111" s="1224" t="s">
        <v>50</v>
      </c>
      <c r="C111" s="698">
        <f>'RM_5.1.3.sz.mell'!C111</f>
        <v>0</v>
      </c>
      <c r="D111" s="698">
        <f>'RM_5.1.3.sz.mell'!D111</f>
        <v>0</v>
      </c>
      <c r="E111" s="698">
        <f>'RM_5.1.3.sz.mell'!E111</f>
        <v>0</v>
      </c>
      <c r="F111" s="698">
        <f>'RM_5.1.3.sz.mell'!F111</f>
        <v>0</v>
      </c>
      <c r="G111" s="698">
        <f>'RM_5.1.3.sz.mell'!G111</f>
        <v>0</v>
      </c>
      <c r="H111" s="698">
        <f>'RM_5.1.3.sz.mell'!H111</f>
        <v>0</v>
      </c>
      <c r="I111" s="698">
        <f>'RM_5.1.3.sz.mell'!I111</f>
        <v>0</v>
      </c>
      <c r="J111" s="698">
        <f>'RM_5.1.3.sz.mell'!J111</f>
        <v>0</v>
      </c>
      <c r="K111" s="766">
        <f>'RM_5.1.3.sz.mell'!K111</f>
        <v>0</v>
      </c>
    </row>
    <row r="112" spans="1:11" ht="12" customHeight="1" x14ac:dyDescent="0.25">
      <c r="A112" s="1307" t="s">
        <v>443</v>
      </c>
      <c r="B112" s="1172" t="s">
        <v>511</v>
      </c>
      <c r="C112" s="700">
        <f>'RM_5.1.3.sz.mell'!C112</f>
        <v>0</v>
      </c>
      <c r="D112" s="700">
        <f>'RM_5.1.3.sz.mell'!D112</f>
        <v>0</v>
      </c>
      <c r="E112" s="700">
        <f>'RM_5.1.3.sz.mell'!E112</f>
        <v>0</v>
      </c>
      <c r="F112" s="700">
        <f>'RM_5.1.3.sz.mell'!F112</f>
        <v>0</v>
      </c>
      <c r="G112" s="700">
        <f>'RM_5.1.3.sz.mell'!G112</f>
        <v>0</v>
      </c>
      <c r="H112" s="700">
        <f>'RM_5.1.3.sz.mell'!H112</f>
        <v>0</v>
      </c>
      <c r="I112" s="700">
        <f>'RM_5.1.3.sz.mell'!I112</f>
        <v>0</v>
      </c>
      <c r="J112" s="700">
        <f>'RM_5.1.3.sz.mell'!J112</f>
        <v>0</v>
      </c>
      <c r="K112" s="767">
        <f>'RM_5.1.3.sz.mell'!K112</f>
        <v>0</v>
      </c>
    </row>
    <row r="113" spans="1:11" ht="12" customHeight="1" thickBot="1" x14ac:dyDescent="0.3">
      <c r="A113" s="1308" t="s">
        <v>444</v>
      </c>
      <c r="B113" s="1322" t="s">
        <v>512</v>
      </c>
      <c r="C113" s="702">
        <f>'RM_5.1.3.sz.mell'!C113</f>
        <v>0</v>
      </c>
      <c r="D113" s="702">
        <f>'RM_5.1.3.sz.mell'!D113</f>
        <v>0</v>
      </c>
      <c r="E113" s="702">
        <f>'RM_5.1.3.sz.mell'!E113</f>
        <v>0</v>
      </c>
      <c r="F113" s="702">
        <f>'RM_5.1.3.sz.mell'!F113</f>
        <v>0</v>
      </c>
      <c r="G113" s="702">
        <f>'RM_5.1.3.sz.mell'!G113</f>
        <v>0</v>
      </c>
      <c r="H113" s="702">
        <f>'RM_5.1.3.sz.mell'!H113</f>
        <v>0</v>
      </c>
      <c r="I113" s="702">
        <f>'RM_5.1.3.sz.mell'!I113</f>
        <v>0</v>
      </c>
      <c r="J113" s="702">
        <f>'RM_5.1.3.sz.mell'!J113</f>
        <v>0</v>
      </c>
      <c r="K113" s="781">
        <f>'RM_5.1.3.sz.mell'!K113</f>
        <v>0</v>
      </c>
    </row>
    <row r="114" spans="1:11" ht="12" customHeight="1" thickBot="1" x14ac:dyDescent="0.3">
      <c r="A114" s="1220" t="s">
        <v>19</v>
      </c>
      <c r="B114" s="1268" t="s">
        <v>359</v>
      </c>
      <c r="C114" s="395">
        <f>'RM_5.1.3.sz.mell'!C114</f>
        <v>0</v>
      </c>
      <c r="D114" s="395">
        <f>'RM_5.1.3.sz.mell'!D114</f>
        <v>0</v>
      </c>
      <c r="E114" s="395">
        <f>'RM_5.1.3.sz.mell'!E114</f>
        <v>0</v>
      </c>
      <c r="F114" s="395">
        <f>'RM_5.1.3.sz.mell'!F114</f>
        <v>0</v>
      </c>
      <c r="G114" s="395">
        <f>'RM_5.1.3.sz.mell'!G114</f>
        <v>0</v>
      </c>
      <c r="H114" s="395">
        <f>'RM_5.1.3.sz.mell'!H114</f>
        <v>0</v>
      </c>
      <c r="I114" s="395">
        <f>'RM_5.1.3.sz.mell'!I114</f>
        <v>0</v>
      </c>
      <c r="J114" s="395">
        <f>'RM_5.1.3.sz.mell'!J114</f>
        <v>0</v>
      </c>
      <c r="K114" s="296">
        <f>'RM_5.1.3.sz.mell'!K114</f>
        <v>0</v>
      </c>
    </row>
    <row r="115" spans="1:11" ht="12" customHeight="1" x14ac:dyDescent="0.25">
      <c r="A115" s="1304" t="s">
        <v>103</v>
      </c>
      <c r="B115" s="1172" t="s">
        <v>229</v>
      </c>
      <c r="C115" s="680">
        <f>'RM_5.1.3.sz.mell'!C115</f>
        <v>0</v>
      </c>
      <c r="D115" s="680">
        <f>'RM_5.1.3.sz.mell'!D115</f>
        <v>0</v>
      </c>
      <c r="E115" s="680">
        <f>'RM_5.1.3.sz.mell'!E115</f>
        <v>0</v>
      </c>
      <c r="F115" s="680">
        <f>'RM_5.1.3.sz.mell'!F115</f>
        <v>0</v>
      </c>
      <c r="G115" s="680">
        <f>'RM_5.1.3.sz.mell'!G115</f>
        <v>0</v>
      </c>
      <c r="H115" s="680">
        <f>'RM_5.1.3.sz.mell'!H115</f>
        <v>0</v>
      </c>
      <c r="I115" s="680">
        <f>'RM_5.1.3.sz.mell'!I115</f>
        <v>0</v>
      </c>
      <c r="J115" s="680">
        <f>'RM_5.1.3.sz.mell'!J115</f>
        <v>0</v>
      </c>
      <c r="K115" s="408">
        <f>'RM_5.1.3.sz.mell'!K115</f>
        <v>0</v>
      </c>
    </row>
    <row r="116" spans="1:11" ht="12" customHeight="1" x14ac:dyDescent="0.25">
      <c r="A116" s="1304" t="s">
        <v>104</v>
      </c>
      <c r="B116" s="1177" t="s">
        <v>363</v>
      </c>
      <c r="C116" s="680">
        <f>'RM_5.1.3.sz.mell'!C116</f>
        <v>0</v>
      </c>
      <c r="D116" s="680">
        <f>'RM_5.1.3.sz.mell'!D116</f>
        <v>0</v>
      </c>
      <c r="E116" s="680">
        <f>'RM_5.1.3.sz.mell'!E116</f>
        <v>0</v>
      </c>
      <c r="F116" s="680">
        <f>'RM_5.1.3.sz.mell'!F116</f>
        <v>0</v>
      </c>
      <c r="G116" s="680">
        <f>'RM_5.1.3.sz.mell'!G116</f>
        <v>0</v>
      </c>
      <c r="H116" s="680">
        <f>'RM_5.1.3.sz.mell'!H116</f>
        <v>0</v>
      </c>
      <c r="I116" s="680">
        <f>'RM_5.1.3.sz.mell'!I116</f>
        <v>0</v>
      </c>
      <c r="J116" s="680">
        <f>'RM_5.1.3.sz.mell'!J116</f>
        <v>0</v>
      </c>
      <c r="K116" s="408">
        <f>'RM_5.1.3.sz.mell'!K116</f>
        <v>0</v>
      </c>
    </row>
    <row r="117" spans="1:11" ht="12" customHeight="1" x14ac:dyDescent="0.25">
      <c r="A117" s="1304" t="s">
        <v>105</v>
      </c>
      <c r="B117" s="1177" t="s">
        <v>186</v>
      </c>
      <c r="C117" s="698">
        <f>'RM_5.1.3.sz.mell'!C117</f>
        <v>0</v>
      </c>
      <c r="D117" s="698">
        <f>'RM_5.1.3.sz.mell'!D117</f>
        <v>0</v>
      </c>
      <c r="E117" s="698">
        <f>'RM_5.1.3.sz.mell'!E117</f>
        <v>0</v>
      </c>
      <c r="F117" s="698">
        <f>'RM_5.1.3.sz.mell'!F117</f>
        <v>0</v>
      </c>
      <c r="G117" s="698">
        <f>'RM_5.1.3.sz.mell'!G117</f>
        <v>0</v>
      </c>
      <c r="H117" s="698">
        <f>'RM_5.1.3.sz.mell'!H117</f>
        <v>0</v>
      </c>
      <c r="I117" s="698">
        <f>'RM_5.1.3.sz.mell'!I117</f>
        <v>0</v>
      </c>
      <c r="J117" s="698">
        <f>'RM_5.1.3.sz.mell'!J117</f>
        <v>0</v>
      </c>
      <c r="K117" s="766">
        <f>'RM_5.1.3.sz.mell'!K117</f>
        <v>0</v>
      </c>
    </row>
    <row r="118" spans="1:11" ht="12" customHeight="1" x14ac:dyDescent="0.25">
      <c r="A118" s="1304" t="s">
        <v>106</v>
      </c>
      <c r="B118" s="1177" t="s">
        <v>364</v>
      </c>
      <c r="C118" s="698">
        <f>'RM_5.1.3.sz.mell'!C118</f>
        <v>0</v>
      </c>
      <c r="D118" s="698">
        <f>'RM_5.1.3.sz.mell'!D118</f>
        <v>0</v>
      </c>
      <c r="E118" s="698">
        <f>'RM_5.1.3.sz.mell'!E118</f>
        <v>0</v>
      </c>
      <c r="F118" s="698">
        <f>'RM_5.1.3.sz.mell'!F118</f>
        <v>0</v>
      </c>
      <c r="G118" s="698">
        <f>'RM_5.1.3.sz.mell'!G118</f>
        <v>0</v>
      </c>
      <c r="H118" s="698">
        <f>'RM_5.1.3.sz.mell'!H118</f>
        <v>0</v>
      </c>
      <c r="I118" s="698">
        <f>'RM_5.1.3.sz.mell'!I118</f>
        <v>0</v>
      </c>
      <c r="J118" s="698">
        <f>'RM_5.1.3.sz.mell'!J118</f>
        <v>0</v>
      </c>
      <c r="K118" s="766">
        <f>'RM_5.1.3.sz.mell'!K118</f>
        <v>0</v>
      </c>
    </row>
    <row r="119" spans="1:11" ht="12" customHeight="1" x14ac:dyDescent="0.25">
      <c r="A119" s="1304" t="s">
        <v>107</v>
      </c>
      <c r="B119" s="1200" t="s">
        <v>231</v>
      </c>
      <c r="C119" s="698">
        <f>'RM_5.1.3.sz.mell'!C119</f>
        <v>0</v>
      </c>
      <c r="D119" s="698">
        <f>'RM_5.1.3.sz.mell'!D119</f>
        <v>0</v>
      </c>
      <c r="E119" s="698">
        <f>'RM_5.1.3.sz.mell'!E119</f>
        <v>0</v>
      </c>
      <c r="F119" s="698">
        <f>'RM_5.1.3.sz.mell'!F119</f>
        <v>0</v>
      </c>
      <c r="G119" s="698">
        <f>'RM_5.1.3.sz.mell'!G119</f>
        <v>0</v>
      </c>
      <c r="H119" s="698">
        <f>'RM_5.1.3.sz.mell'!H119</f>
        <v>0</v>
      </c>
      <c r="I119" s="698">
        <f>'RM_5.1.3.sz.mell'!I119</f>
        <v>0</v>
      </c>
      <c r="J119" s="698">
        <f>'RM_5.1.3.sz.mell'!J119</f>
        <v>0</v>
      </c>
      <c r="K119" s="766">
        <f>'RM_5.1.3.sz.mell'!K119</f>
        <v>0</v>
      </c>
    </row>
    <row r="120" spans="1:11" ht="12" customHeight="1" x14ac:dyDescent="0.25">
      <c r="A120" s="1304" t="s">
        <v>116</v>
      </c>
      <c r="B120" s="1198" t="s">
        <v>427</v>
      </c>
      <c r="C120" s="698">
        <f>'RM_5.1.3.sz.mell'!C120</f>
        <v>0</v>
      </c>
      <c r="D120" s="698">
        <f>'RM_5.1.3.sz.mell'!D120</f>
        <v>0</v>
      </c>
      <c r="E120" s="698">
        <f>'RM_5.1.3.sz.mell'!E120</f>
        <v>0</v>
      </c>
      <c r="F120" s="698">
        <f>'RM_5.1.3.sz.mell'!F120</f>
        <v>0</v>
      </c>
      <c r="G120" s="698">
        <f>'RM_5.1.3.sz.mell'!G120</f>
        <v>0</v>
      </c>
      <c r="H120" s="698">
        <f>'RM_5.1.3.sz.mell'!H120</f>
        <v>0</v>
      </c>
      <c r="I120" s="698">
        <f>'RM_5.1.3.sz.mell'!I120</f>
        <v>0</v>
      </c>
      <c r="J120" s="698">
        <f>'RM_5.1.3.sz.mell'!J120</f>
        <v>0</v>
      </c>
      <c r="K120" s="766">
        <f>'RM_5.1.3.sz.mell'!K120</f>
        <v>0</v>
      </c>
    </row>
    <row r="121" spans="1:11" ht="12" customHeight="1" x14ac:dyDescent="0.25">
      <c r="A121" s="1304" t="s">
        <v>118</v>
      </c>
      <c r="B121" s="1231" t="s">
        <v>369</v>
      </c>
      <c r="C121" s="698">
        <f>'RM_5.1.3.sz.mell'!C121</f>
        <v>0</v>
      </c>
      <c r="D121" s="698">
        <f>'RM_5.1.3.sz.mell'!D121</f>
        <v>0</v>
      </c>
      <c r="E121" s="698">
        <f>'RM_5.1.3.sz.mell'!E121</f>
        <v>0</v>
      </c>
      <c r="F121" s="698">
        <f>'RM_5.1.3.sz.mell'!F121</f>
        <v>0</v>
      </c>
      <c r="G121" s="698">
        <f>'RM_5.1.3.sz.mell'!G121</f>
        <v>0</v>
      </c>
      <c r="H121" s="698">
        <f>'RM_5.1.3.sz.mell'!H121</f>
        <v>0</v>
      </c>
      <c r="I121" s="698">
        <f>'RM_5.1.3.sz.mell'!I121</f>
        <v>0</v>
      </c>
      <c r="J121" s="698">
        <f>'RM_5.1.3.sz.mell'!J121</f>
        <v>0</v>
      </c>
      <c r="K121" s="766">
        <f>'RM_5.1.3.sz.mell'!K121</f>
        <v>0</v>
      </c>
    </row>
    <row r="122" spans="1:11" ht="12" customHeight="1" x14ac:dyDescent="0.25">
      <c r="A122" s="1304" t="s">
        <v>187</v>
      </c>
      <c r="B122" s="1228" t="s">
        <v>352</v>
      </c>
      <c r="C122" s="698">
        <f>'RM_5.1.3.sz.mell'!C122</f>
        <v>0</v>
      </c>
      <c r="D122" s="698">
        <f>'RM_5.1.3.sz.mell'!D122</f>
        <v>0</v>
      </c>
      <c r="E122" s="698">
        <f>'RM_5.1.3.sz.mell'!E122</f>
        <v>0</v>
      </c>
      <c r="F122" s="698">
        <f>'RM_5.1.3.sz.mell'!F122</f>
        <v>0</v>
      </c>
      <c r="G122" s="698">
        <f>'RM_5.1.3.sz.mell'!G122</f>
        <v>0</v>
      </c>
      <c r="H122" s="698">
        <f>'RM_5.1.3.sz.mell'!H122</f>
        <v>0</v>
      </c>
      <c r="I122" s="698">
        <f>'RM_5.1.3.sz.mell'!I122</f>
        <v>0</v>
      </c>
      <c r="J122" s="698">
        <f>'RM_5.1.3.sz.mell'!J122</f>
        <v>0</v>
      </c>
      <c r="K122" s="766">
        <f>'RM_5.1.3.sz.mell'!K122</f>
        <v>0</v>
      </c>
    </row>
    <row r="123" spans="1:11" ht="12" customHeight="1" x14ac:dyDescent="0.25">
      <c r="A123" s="1304" t="s">
        <v>188</v>
      </c>
      <c r="B123" s="1228" t="s">
        <v>368</v>
      </c>
      <c r="C123" s="698">
        <f>'RM_5.1.3.sz.mell'!C123</f>
        <v>0</v>
      </c>
      <c r="D123" s="698">
        <f>'RM_5.1.3.sz.mell'!D123</f>
        <v>0</v>
      </c>
      <c r="E123" s="698">
        <f>'RM_5.1.3.sz.mell'!E123</f>
        <v>0</v>
      </c>
      <c r="F123" s="698">
        <f>'RM_5.1.3.sz.mell'!F123</f>
        <v>0</v>
      </c>
      <c r="G123" s="698">
        <f>'RM_5.1.3.sz.mell'!G123</f>
        <v>0</v>
      </c>
      <c r="H123" s="698">
        <f>'RM_5.1.3.sz.mell'!H123</f>
        <v>0</v>
      </c>
      <c r="I123" s="698">
        <f>'RM_5.1.3.sz.mell'!I123</f>
        <v>0</v>
      </c>
      <c r="J123" s="698">
        <f>'RM_5.1.3.sz.mell'!J123</f>
        <v>0</v>
      </c>
      <c r="K123" s="766">
        <f>'RM_5.1.3.sz.mell'!K123</f>
        <v>0</v>
      </c>
    </row>
    <row r="124" spans="1:11" ht="12" customHeight="1" x14ac:dyDescent="0.25">
      <c r="A124" s="1304" t="s">
        <v>189</v>
      </c>
      <c r="B124" s="1228" t="s">
        <v>367</v>
      </c>
      <c r="C124" s="698">
        <f>'RM_5.1.3.sz.mell'!C124</f>
        <v>0</v>
      </c>
      <c r="D124" s="698">
        <f>'RM_5.1.3.sz.mell'!D124</f>
        <v>0</v>
      </c>
      <c r="E124" s="698">
        <f>'RM_5.1.3.sz.mell'!E124</f>
        <v>0</v>
      </c>
      <c r="F124" s="698">
        <f>'RM_5.1.3.sz.mell'!F124</f>
        <v>0</v>
      </c>
      <c r="G124" s="698">
        <f>'RM_5.1.3.sz.mell'!G124</f>
        <v>0</v>
      </c>
      <c r="H124" s="698">
        <f>'RM_5.1.3.sz.mell'!H124</f>
        <v>0</v>
      </c>
      <c r="I124" s="698">
        <f>'RM_5.1.3.sz.mell'!I124</f>
        <v>0</v>
      </c>
      <c r="J124" s="698">
        <f>'RM_5.1.3.sz.mell'!J124</f>
        <v>0</v>
      </c>
      <c r="K124" s="766">
        <f>'RM_5.1.3.sz.mell'!K124</f>
        <v>0</v>
      </c>
    </row>
    <row r="125" spans="1:11" ht="12" customHeight="1" x14ac:dyDescent="0.25">
      <c r="A125" s="1304" t="s">
        <v>360</v>
      </c>
      <c r="B125" s="1228" t="s">
        <v>355</v>
      </c>
      <c r="C125" s="698">
        <f>'RM_5.1.3.sz.mell'!C125</f>
        <v>0</v>
      </c>
      <c r="D125" s="698">
        <f>'RM_5.1.3.sz.mell'!D125</f>
        <v>0</v>
      </c>
      <c r="E125" s="698">
        <f>'RM_5.1.3.sz.mell'!E125</f>
        <v>0</v>
      </c>
      <c r="F125" s="698">
        <f>'RM_5.1.3.sz.mell'!F125</f>
        <v>0</v>
      </c>
      <c r="G125" s="698">
        <f>'RM_5.1.3.sz.mell'!G125</f>
        <v>0</v>
      </c>
      <c r="H125" s="698">
        <f>'RM_5.1.3.sz.mell'!H125</f>
        <v>0</v>
      </c>
      <c r="I125" s="698">
        <f>'RM_5.1.3.sz.mell'!I125</f>
        <v>0</v>
      </c>
      <c r="J125" s="698">
        <f>'RM_5.1.3.sz.mell'!J125</f>
        <v>0</v>
      </c>
      <c r="K125" s="766">
        <f>'RM_5.1.3.sz.mell'!K125</f>
        <v>0</v>
      </c>
    </row>
    <row r="126" spans="1:11" ht="12" customHeight="1" x14ac:dyDescent="0.25">
      <c r="A126" s="1304" t="s">
        <v>361</v>
      </c>
      <c r="B126" s="1228" t="s">
        <v>366</v>
      </c>
      <c r="C126" s="698">
        <f>'RM_5.1.3.sz.mell'!C126</f>
        <v>0</v>
      </c>
      <c r="D126" s="698">
        <f>'RM_5.1.3.sz.mell'!D126</f>
        <v>0</v>
      </c>
      <c r="E126" s="698">
        <f>'RM_5.1.3.sz.mell'!E126</f>
        <v>0</v>
      </c>
      <c r="F126" s="698">
        <f>'RM_5.1.3.sz.mell'!F126</f>
        <v>0</v>
      </c>
      <c r="G126" s="698">
        <f>'RM_5.1.3.sz.mell'!G126</f>
        <v>0</v>
      </c>
      <c r="H126" s="698">
        <f>'RM_5.1.3.sz.mell'!H126</f>
        <v>0</v>
      </c>
      <c r="I126" s="698">
        <f>'RM_5.1.3.sz.mell'!I126</f>
        <v>0</v>
      </c>
      <c r="J126" s="698">
        <f>'RM_5.1.3.sz.mell'!J126</f>
        <v>0</v>
      </c>
      <c r="K126" s="766">
        <f>'RM_5.1.3.sz.mell'!K126</f>
        <v>0</v>
      </c>
    </row>
    <row r="127" spans="1:11" ht="12" customHeight="1" thickBot="1" x14ac:dyDescent="0.3">
      <c r="A127" s="1321" t="s">
        <v>362</v>
      </c>
      <c r="B127" s="1228" t="s">
        <v>365</v>
      </c>
      <c r="C127" s="700">
        <f>'RM_5.1.3.sz.mell'!C127</f>
        <v>0</v>
      </c>
      <c r="D127" s="700">
        <f>'RM_5.1.3.sz.mell'!D127</f>
        <v>0</v>
      </c>
      <c r="E127" s="700">
        <f>'RM_5.1.3.sz.mell'!E127</f>
        <v>0</v>
      </c>
      <c r="F127" s="700">
        <f>'RM_5.1.3.sz.mell'!F127</f>
        <v>0</v>
      </c>
      <c r="G127" s="700">
        <f>'RM_5.1.3.sz.mell'!G127</f>
        <v>0</v>
      </c>
      <c r="H127" s="700">
        <f>'RM_5.1.3.sz.mell'!H127</f>
        <v>0</v>
      </c>
      <c r="I127" s="700">
        <f>'RM_5.1.3.sz.mell'!I127</f>
        <v>0</v>
      </c>
      <c r="J127" s="700">
        <f>'RM_5.1.3.sz.mell'!J127</f>
        <v>0</v>
      </c>
      <c r="K127" s="767">
        <f>'RM_5.1.3.sz.mell'!K127</f>
        <v>0</v>
      </c>
    </row>
    <row r="128" spans="1:11" ht="12" customHeight="1" thickBot="1" x14ac:dyDescent="0.3">
      <c r="A128" s="1220" t="s">
        <v>20</v>
      </c>
      <c r="B128" s="1178" t="s">
        <v>447</v>
      </c>
      <c r="C128" s="395">
        <f>'RM_5.1.3.sz.mell'!C128</f>
        <v>0</v>
      </c>
      <c r="D128" s="395">
        <f>'RM_5.1.3.sz.mell'!D128</f>
        <v>0</v>
      </c>
      <c r="E128" s="395">
        <f>'RM_5.1.3.sz.mell'!E128</f>
        <v>0</v>
      </c>
      <c r="F128" s="395">
        <f>'RM_5.1.3.sz.mell'!F128</f>
        <v>0</v>
      </c>
      <c r="G128" s="395">
        <f>'RM_5.1.3.sz.mell'!G128</f>
        <v>0</v>
      </c>
      <c r="H128" s="395">
        <f>'RM_5.1.3.sz.mell'!H128</f>
        <v>0</v>
      </c>
      <c r="I128" s="395">
        <f>'RM_5.1.3.sz.mell'!I128</f>
        <v>0</v>
      </c>
      <c r="J128" s="395">
        <f>'RM_5.1.3.sz.mell'!J128</f>
        <v>0</v>
      </c>
      <c r="K128" s="296">
        <f>'RM_5.1.3.sz.mell'!K128</f>
        <v>0</v>
      </c>
    </row>
    <row r="129" spans="1:11" ht="12" customHeight="1" thickBot="1" x14ac:dyDescent="0.3">
      <c r="A129" s="1220" t="s">
        <v>21</v>
      </c>
      <c r="B129" s="1178" t="s">
        <v>448</v>
      </c>
      <c r="C129" s="395">
        <f>'RM_5.1.3.sz.mell'!C129</f>
        <v>0</v>
      </c>
      <c r="D129" s="395">
        <f>'RM_5.1.3.sz.mell'!D129</f>
        <v>0</v>
      </c>
      <c r="E129" s="395">
        <f>'RM_5.1.3.sz.mell'!E129</f>
        <v>0</v>
      </c>
      <c r="F129" s="395">
        <f>'RM_5.1.3.sz.mell'!F129</f>
        <v>0</v>
      </c>
      <c r="G129" s="395">
        <f>'RM_5.1.3.sz.mell'!G129</f>
        <v>0</v>
      </c>
      <c r="H129" s="395">
        <f>'RM_5.1.3.sz.mell'!H129</f>
        <v>0</v>
      </c>
      <c r="I129" s="395">
        <f>'RM_5.1.3.sz.mell'!I129</f>
        <v>0</v>
      </c>
      <c r="J129" s="395">
        <f>'RM_5.1.3.sz.mell'!J129</f>
        <v>0</v>
      </c>
      <c r="K129" s="296">
        <f>'RM_5.1.3.sz.mell'!K129</f>
        <v>0</v>
      </c>
    </row>
    <row r="130" spans="1:11" s="1319" customFormat="1" ht="12" customHeight="1" x14ac:dyDescent="0.25">
      <c r="A130" s="1304" t="s">
        <v>267</v>
      </c>
      <c r="B130" s="1176" t="s">
        <v>516</v>
      </c>
      <c r="C130" s="698">
        <f>'RM_5.1.3.sz.mell'!C130</f>
        <v>0</v>
      </c>
      <c r="D130" s="698">
        <f>'RM_5.1.3.sz.mell'!D130</f>
        <v>0</v>
      </c>
      <c r="E130" s="698">
        <f>'RM_5.1.3.sz.mell'!E130</f>
        <v>0</v>
      </c>
      <c r="F130" s="698">
        <f>'RM_5.1.3.sz.mell'!F130</f>
        <v>0</v>
      </c>
      <c r="G130" s="698">
        <f>'RM_5.1.3.sz.mell'!G130</f>
        <v>0</v>
      </c>
      <c r="H130" s="698">
        <f>'RM_5.1.3.sz.mell'!H130</f>
        <v>0</v>
      </c>
      <c r="I130" s="698">
        <f>'RM_5.1.3.sz.mell'!I130</f>
        <v>0</v>
      </c>
      <c r="J130" s="698">
        <f>'RM_5.1.3.sz.mell'!J130</f>
        <v>0</v>
      </c>
      <c r="K130" s="766">
        <f>'RM_5.1.3.sz.mell'!K130</f>
        <v>0</v>
      </c>
    </row>
    <row r="131" spans="1:11" ht="12" customHeight="1" x14ac:dyDescent="0.25">
      <c r="A131" s="1304" t="s">
        <v>268</v>
      </c>
      <c r="B131" s="1176" t="s">
        <v>456</v>
      </c>
      <c r="C131" s="698">
        <f>'RM_5.1.3.sz.mell'!C131</f>
        <v>0</v>
      </c>
      <c r="D131" s="698">
        <f>'RM_5.1.3.sz.mell'!D131</f>
        <v>0</v>
      </c>
      <c r="E131" s="698">
        <f>'RM_5.1.3.sz.mell'!E131</f>
        <v>0</v>
      </c>
      <c r="F131" s="698">
        <f>'RM_5.1.3.sz.mell'!F131</f>
        <v>0</v>
      </c>
      <c r="G131" s="698">
        <f>'RM_5.1.3.sz.mell'!G131</f>
        <v>0</v>
      </c>
      <c r="H131" s="698">
        <f>'RM_5.1.3.sz.mell'!H131</f>
        <v>0</v>
      </c>
      <c r="I131" s="698">
        <f>'RM_5.1.3.sz.mell'!I131</f>
        <v>0</v>
      </c>
      <c r="J131" s="698">
        <f>'RM_5.1.3.sz.mell'!J131</f>
        <v>0</v>
      </c>
      <c r="K131" s="766">
        <f>'RM_5.1.3.sz.mell'!K131</f>
        <v>0</v>
      </c>
    </row>
    <row r="132" spans="1:11" ht="12" customHeight="1" thickBot="1" x14ac:dyDescent="0.3">
      <c r="A132" s="1321" t="s">
        <v>269</v>
      </c>
      <c r="B132" s="1173" t="s">
        <v>515</v>
      </c>
      <c r="C132" s="698">
        <f>'RM_5.1.3.sz.mell'!C132</f>
        <v>0</v>
      </c>
      <c r="D132" s="698">
        <f>'RM_5.1.3.sz.mell'!D132</f>
        <v>0</v>
      </c>
      <c r="E132" s="698">
        <f>'RM_5.1.3.sz.mell'!E132</f>
        <v>0</v>
      </c>
      <c r="F132" s="698">
        <f>'RM_5.1.3.sz.mell'!F132</f>
        <v>0</v>
      </c>
      <c r="G132" s="698">
        <f>'RM_5.1.3.sz.mell'!G132</f>
        <v>0</v>
      </c>
      <c r="H132" s="698">
        <f>'RM_5.1.3.sz.mell'!H132</f>
        <v>0</v>
      </c>
      <c r="I132" s="698">
        <f>'RM_5.1.3.sz.mell'!I132</f>
        <v>0</v>
      </c>
      <c r="J132" s="698">
        <f>'RM_5.1.3.sz.mell'!J132</f>
        <v>0</v>
      </c>
      <c r="K132" s="766">
        <f>'RM_5.1.3.sz.mell'!K132</f>
        <v>0</v>
      </c>
    </row>
    <row r="133" spans="1:11" ht="12" customHeight="1" thickBot="1" x14ac:dyDescent="0.3">
      <c r="A133" s="1220" t="s">
        <v>22</v>
      </c>
      <c r="B133" s="1178" t="s">
        <v>449</v>
      </c>
      <c r="C133" s="395">
        <f>'RM_5.1.3.sz.mell'!C133</f>
        <v>0</v>
      </c>
      <c r="D133" s="395">
        <f>'RM_5.1.3.sz.mell'!D133</f>
        <v>0</v>
      </c>
      <c r="E133" s="395">
        <f>'RM_5.1.3.sz.mell'!E133</f>
        <v>0</v>
      </c>
      <c r="F133" s="395">
        <f>'RM_5.1.3.sz.mell'!F133</f>
        <v>0</v>
      </c>
      <c r="G133" s="395">
        <f>'RM_5.1.3.sz.mell'!G133</f>
        <v>0</v>
      </c>
      <c r="H133" s="395">
        <f>'RM_5.1.3.sz.mell'!H133</f>
        <v>0</v>
      </c>
      <c r="I133" s="395">
        <f>'RM_5.1.3.sz.mell'!I133</f>
        <v>0</v>
      </c>
      <c r="J133" s="395">
        <f>'RM_5.1.3.sz.mell'!J133</f>
        <v>0</v>
      </c>
      <c r="K133" s="296">
        <f>'RM_5.1.3.sz.mell'!K133</f>
        <v>0</v>
      </c>
    </row>
    <row r="134" spans="1:11" ht="12" customHeight="1" x14ac:dyDescent="0.25">
      <c r="A134" s="1304" t="s">
        <v>90</v>
      </c>
      <c r="B134" s="1176" t="s">
        <v>458</v>
      </c>
      <c r="C134" s="698">
        <f>'RM_5.1.3.sz.mell'!C134</f>
        <v>0</v>
      </c>
      <c r="D134" s="698">
        <f>'RM_5.1.3.sz.mell'!D134</f>
        <v>0</v>
      </c>
      <c r="E134" s="698">
        <f>'RM_5.1.3.sz.mell'!E134</f>
        <v>0</v>
      </c>
      <c r="F134" s="698">
        <f>'RM_5.1.3.sz.mell'!F134</f>
        <v>0</v>
      </c>
      <c r="G134" s="698">
        <f>'RM_5.1.3.sz.mell'!G134</f>
        <v>0</v>
      </c>
      <c r="H134" s="698">
        <f>'RM_5.1.3.sz.mell'!H134</f>
        <v>0</v>
      </c>
      <c r="I134" s="698">
        <f>'RM_5.1.3.sz.mell'!I134</f>
        <v>0</v>
      </c>
      <c r="J134" s="698">
        <f>'RM_5.1.3.sz.mell'!J134</f>
        <v>0</v>
      </c>
      <c r="K134" s="766">
        <f>'RM_5.1.3.sz.mell'!K134</f>
        <v>0</v>
      </c>
    </row>
    <row r="135" spans="1:11" ht="12" customHeight="1" x14ac:dyDescent="0.25">
      <c r="A135" s="1304" t="s">
        <v>91</v>
      </c>
      <c r="B135" s="1176" t="s">
        <v>450</v>
      </c>
      <c r="C135" s="698">
        <f>'RM_5.1.3.sz.mell'!C135</f>
        <v>0</v>
      </c>
      <c r="D135" s="698">
        <f>'RM_5.1.3.sz.mell'!D135</f>
        <v>0</v>
      </c>
      <c r="E135" s="698">
        <f>'RM_5.1.3.sz.mell'!E135</f>
        <v>0</v>
      </c>
      <c r="F135" s="698">
        <f>'RM_5.1.3.sz.mell'!F135</f>
        <v>0</v>
      </c>
      <c r="G135" s="698">
        <f>'RM_5.1.3.sz.mell'!G135</f>
        <v>0</v>
      </c>
      <c r="H135" s="698">
        <f>'RM_5.1.3.sz.mell'!H135</f>
        <v>0</v>
      </c>
      <c r="I135" s="698">
        <f>'RM_5.1.3.sz.mell'!I135</f>
        <v>0</v>
      </c>
      <c r="J135" s="698">
        <f>'RM_5.1.3.sz.mell'!J135</f>
        <v>0</v>
      </c>
      <c r="K135" s="766">
        <f>'RM_5.1.3.sz.mell'!K135</f>
        <v>0</v>
      </c>
    </row>
    <row r="136" spans="1:11" ht="12" customHeight="1" x14ac:dyDescent="0.25">
      <c r="A136" s="1304" t="s">
        <v>92</v>
      </c>
      <c r="B136" s="1176" t="s">
        <v>451</v>
      </c>
      <c r="C136" s="698">
        <f>'RM_5.1.3.sz.mell'!C136</f>
        <v>0</v>
      </c>
      <c r="D136" s="698">
        <f>'RM_5.1.3.sz.mell'!D136</f>
        <v>0</v>
      </c>
      <c r="E136" s="698">
        <f>'RM_5.1.3.sz.mell'!E136</f>
        <v>0</v>
      </c>
      <c r="F136" s="698">
        <f>'RM_5.1.3.sz.mell'!F136</f>
        <v>0</v>
      </c>
      <c r="G136" s="698">
        <f>'RM_5.1.3.sz.mell'!G136</f>
        <v>0</v>
      </c>
      <c r="H136" s="698">
        <f>'RM_5.1.3.sz.mell'!H136</f>
        <v>0</v>
      </c>
      <c r="I136" s="698">
        <f>'RM_5.1.3.sz.mell'!I136</f>
        <v>0</v>
      </c>
      <c r="J136" s="698">
        <f>'RM_5.1.3.sz.mell'!J136</f>
        <v>0</v>
      </c>
      <c r="K136" s="766">
        <f>'RM_5.1.3.sz.mell'!K136</f>
        <v>0</v>
      </c>
    </row>
    <row r="137" spans="1:11" ht="12" customHeight="1" x14ac:dyDescent="0.25">
      <c r="A137" s="1304" t="s">
        <v>174</v>
      </c>
      <c r="B137" s="1176" t="s">
        <v>514</v>
      </c>
      <c r="C137" s="698">
        <f>'RM_5.1.3.sz.mell'!C137</f>
        <v>0</v>
      </c>
      <c r="D137" s="698">
        <f>'RM_5.1.3.sz.mell'!D137</f>
        <v>0</v>
      </c>
      <c r="E137" s="698">
        <f>'RM_5.1.3.sz.mell'!E137</f>
        <v>0</v>
      </c>
      <c r="F137" s="698">
        <f>'RM_5.1.3.sz.mell'!F137</f>
        <v>0</v>
      </c>
      <c r="G137" s="698">
        <f>'RM_5.1.3.sz.mell'!G137</f>
        <v>0</v>
      </c>
      <c r="H137" s="698">
        <f>'RM_5.1.3.sz.mell'!H137</f>
        <v>0</v>
      </c>
      <c r="I137" s="698">
        <f>'RM_5.1.3.sz.mell'!I137</f>
        <v>0</v>
      </c>
      <c r="J137" s="698">
        <f>'RM_5.1.3.sz.mell'!J137</f>
        <v>0</v>
      </c>
      <c r="K137" s="766">
        <f>'RM_5.1.3.sz.mell'!K137</f>
        <v>0</v>
      </c>
    </row>
    <row r="138" spans="1:11" ht="12" customHeight="1" x14ac:dyDescent="0.25">
      <c r="A138" s="1304" t="s">
        <v>175</v>
      </c>
      <c r="B138" s="1176" t="s">
        <v>453</v>
      </c>
      <c r="C138" s="698">
        <f>'RM_5.1.3.sz.mell'!C138</f>
        <v>0</v>
      </c>
      <c r="D138" s="698">
        <f>'RM_5.1.3.sz.mell'!D138</f>
        <v>0</v>
      </c>
      <c r="E138" s="698">
        <f>'RM_5.1.3.sz.mell'!E138</f>
        <v>0</v>
      </c>
      <c r="F138" s="698">
        <f>'RM_5.1.3.sz.mell'!F138</f>
        <v>0</v>
      </c>
      <c r="G138" s="698">
        <f>'RM_5.1.3.sz.mell'!G138</f>
        <v>0</v>
      </c>
      <c r="H138" s="698">
        <f>'RM_5.1.3.sz.mell'!H138</f>
        <v>0</v>
      </c>
      <c r="I138" s="698">
        <f>'RM_5.1.3.sz.mell'!I138</f>
        <v>0</v>
      </c>
      <c r="J138" s="698">
        <f>'RM_5.1.3.sz.mell'!J138</f>
        <v>0</v>
      </c>
      <c r="K138" s="766">
        <f>'RM_5.1.3.sz.mell'!K138</f>
        <v>0</v>
      </c>
    </row>
    <row r="139" spans="1:11" s="1319" customFormat="1" ht="12" customHeight="1" thickBot="1" x14ac:dyDescent="0.3">
      <c r="A139" s="1321" t="s">
        <v>176</v>
      </c>
      <c r="B139" s="1173" t="s">
        <v>454</v>
      </c>
      <c r="C139" s="698">
        <f>'RM_5.1.3.sz.mell'!C139</f>
        <v>0</v>
      </c>
      <c r="D139" s="698">
        <f>'RM_5.1.3.sz.mell'!D139</f>
        <v>0</v>
      </c>
      <c r="E139" s="698">
        <f>'RM_5.1.3.sz.mell'!E139</f>
        <v>0</v>
      </c>
      <c r="F139" s="698">
        <f>'RM_5.1.3.sz.mell'!F139</f>
        <v>0</v>
      </c>
      <c r="G139" s="698">
        <f>'RM_5.1.3.sz.mell'!G139</f>
        <v>0</v>
      </c>
      <c r="H139" s="698">
        <f>'RM_5.1.3.sz.mell'!H139</f>
        <v>0</v>
      </c>
      <c r="I139" s="698">
        <f>'RM_5.1.3.sz.mell'!I139</f>
        <v>0</v>
      </c>
      <c r="J139" s="698">
        <f>'RM_5.1.3.sz.mell'!J139</f>
        <v>0</v>
      </c>
      <c r="K139" s="766">
        <f>'RM_5.1.3.sz.mell'!K139</f>
        <v>0</v>
      </c>
    </row>
    <row r="140" spans="1:11" ht="12" customHeight="1" thickBot="1" x14ac:dyDescent="0.3">
      <c r="A140" s="1220" t="s">
        <v>23</v>
      </c>
      <c r="B140" s="1178" t="s">
        <v>540</v>
      </c>
      <c r="C140" s="402">
        <f>'RM_5.1.3.sz.mell'!C140</f>
        <v>0</v>
      </c>
      <c r="D140" s="402">
        <f>'RM_5.1.3.sz.mell'!D140</f>
        <v>0</v>
      </c>
      <c r="E140" s="402">
        <f>'RM_5.1.3.sz.mell'!E140</f>
        <v>0</v>
      </c>
      <c r="F140" s="402">
        <f>'RM_5.1.3.sz.mell'!F140</f>
        <v>0</v>
      </c>
      <c r="G140" s="402">
        <f>'RM_5.1.3.sz.mell'!G140</f>
        <v>0</v>
      </c>
      <c r="H140" s="402">
        <f>'RM_5.1.3.sz.mell'!H140</f>
        <v>0</v>
      </c>
      <c r="I140" s="402">
        <f>'RM_5.1.3.sz.mell'!I140</f>
        <v>0</v>
      </c>
      <c r="J140" s="402">
        <f>'RM_5.1.3.sz.mell'!J140</f>
        <v>0</v>
      </c>
      <c r="K140" s="302">
        <f>'RM_5.1.3.sz.mell'!K140</f>
        <v>0</v>
      </c>
    </row>
    <row r="141" spans="1:11" x14ac:dyDescent="0.25">
      <c r="A141" s="1304" t="s">
        <v>93</v>
      </c>
      <c r="B141" s="1176" t="s">
        <v>370</v>
      </c>
      <c r="C141" s="698">
        <f>'RM_5.1.3.sz.mell'!C141</f>
        <v>0</v>
      </c>
      <c r="D141" s="698">
        <f>'RM_5.1.3.sz.mell'!D141</f>
        <v>0</v>
      </c>
      <c r="E141" s="698">
        <f>'RM_5.1.3.sz.mell'!E141</f>
        <v>0</v>
      </c>
      <c r="F141" s="698">
        <f>'RM_5.1.3.sz.mell'!F141</f>
        <v>0</v>
      </c>
      <c r="G141" s="698">
        <f>'RM_5.1.3.sz.mell'!G141</f>
        <v>0</v>
      </c>
      <c r="H141" s="698">
        <f>'RM_5.1.3.sz.mell'!H141</f>
        <v>0</v>
      </c>
      <c r="I141" s="698">
        <f>'RM_5.1.3.sz.mell'!I141</f>
        <v>0</v>
      </c>
      <c r="J141" s="698">
        <f>'RM_5.1.3.sz.mell'!J141</f>
        <v>0</v>
      </c>
      <c r="K141" s="766">
        <f>'RM_5.1.3.sz.mell'!K141</f>
        <v>0</v>
      </c>
    </row>
    <row r="142" spans="1:11" ht="12" customHeight="1" x14ac:dyDescent="0.25">
      <c r="A142" s="1304" t="s">
        <v>94</v>
      </c>
      <c r="B142" s="1176" t="s">
        <v>371</v>
      </c>
      <c r="C142" s="698">
        <f>'RM_5.1.3.sz.mell'!C142</f>
        <v>0</v>
      </c>
      <c r="D142" s="698">
        <f>'RM_5.1.3.sz.mell'!D142</f>
        <v>0</v>
      </c>
      <c r="E142" s="698">
        <f>'RM_5.1.3.sz.mell'!E142</f>
        <v>0</v>
      </c>
      <c r="F142" s="698">
        <f>'RM_5.1.3.sz.mell'!F142</f>
        <v>0</v>
      </c>
      <c r="G142" s="698">
        <f>'RM_5.1.3.sz.mell'!G142</f>
        <v>0</v>
      </c>
      <c r="H142" s="698">
        <f>'RM_5.1.3.sz.mell'!H142</f>
        <v>0</v>
      </c>
      <c r="I142" s="698">
        <f>'RM_5.1.3.sz.mell'!I142</f>
        <v>0</v>
      </c>
      <c r="J142" s="698">
        <f>'RM_5.1.3.sz.mell'!J142</f>
        <v>0</v>
      </c>
      <c r="K142" s="766">
        <f>'RM_5.1.3.sz.mell'!K142</f>
        <v>0</v>
      </c>
    </row>
    <row r="143" spans="1:11" ht="12" customHeight="1" x14ac:dyDescent="0.25">
      <c r="A143" s="1304" t="s">
        <v>287</v>
      </c>
      <c r="B143" s="1176" t="s">
        <v>539</v>
      </c>
      <c r="C143" s="698">
        <f>'RM_5.1.3.sz.mell'!C143</f>
        <v>0</v>
      </c>
      <c r="D143" s="698">
        <f>'RM_5.1.3.sz.mell'!D143</f>
        <v>0</v>
      </c>
      <c r="E143" s="698">
        <f>'RM_5.1.3.sz.mell'!E143</f>
        <v>0</v>
      </c>
      <c r="F143" s="698">
        <f>'RM_5.1.3.sz.mell'!F143</f>
        <v>0</v>
      </c>
      <c r="G143" s="698">
        <f>'RM_5.1.3.sz.mell'!G143</f>
        <v>0</v>
      </c>
      <c r="H143" s="698">
        <f>'RM_5.1.3.sz.mell'!H143</f>
        <v>0</v>
      </c>
      <c r="I143" s="698">
        <f>'RM_5.1.3.sz.mell'!I143</f>
        <v>0</v>
      </c>
      <c r="J143" s="698">
        <f>'RM_5.1.3.sz.mell'!J143</f>
        <v>0</v>
      </c>
      <c r="K143" s="766">
        <f>'RM_5.1.3.sz.mell'!K143</f>
        <v>0</v>
      </c>
    </row>
    <row r="144" spans="1:11" s="1319" customFormat="1" ht="12" customHeight="1" x14ac:dyDescent="0.25">
      <c r="A144" s="1304" t="s">
        <v>288</v>
      </c>
      <c r="B144" s="1176" t="s">
        <v>463</v>
      </c>
      <c r="C144" s="698">
        <f>'RM_5.1.3.sz.mell'!C144</f>
        <v>0</v>
      </c>
      <c r="D144" s="698">
        <f>'RM_5.1.3.sz.mell'!D144</f>
        <v>0</v>
      </c>
      <c r="E144" s="698">
        <f>'RM_5.1.3.sz.mell'!E144</f>
        <v>0</v>
      </c>
      <c r="F144" s="698">
        <f>'RM_5.1.3.sz.mell'!F144</f>
        <v>0</v>
      </c>
      <c r="G144" s="698">
        <f>'RM_5.1.3.sz.mell'!G144</f>
        <v>0</v>
      </c>
      <c r="H144" s="698">
        <f>'RM_5.1.3.sz.mell'!H144</f>
        <v>0</v>
      </c>
      <c r="I144" s="698">
        <f>'RM_5.1.3.sz.mell'!I144</f>
        <v>0</v>
      </c>
      <c r="J144" s="698">
        <f>'RM_5.1.3.sz.mell'!J144</f>
        <v>0</v>
      </c>
      <c r="K144" s="766">
        <f>'RM_5.1.3.sz.mell'!K144</f>
        <v>0</v>
      </c>
    </row>
    <row r="145" spans="1:11" s="1319" customFormat="1" ht="12" customHeight="1" thickBot="1" x14ac:dyDescent="0.3">
      <c r="A145" s="1321" t="s">
        <v>289</v>
      </c>
      <c r="B145" s="1173" t="s">
        <v>389</v>
      </c>
      <c r="C145" s="698">
        <f>'RM_5.1.3.sz.mell'!C145</f>
        <v>0</v>
      </c>
      <c r="D145" s="698">
        <f>'RM_5.1.3.sz.mell'!D145</f>
        <v>0</v>
      </c>
      <c r="E145" s="698">
        <f>'RM_5.1.3.sz.mell'!E145</f>
        <v>0</v>
      </c>
      <c r="F145" s="698">
        <f>'RM_5.1.3.sz.mell'!F145</f>
        <v>0</v>
      </c>
      <c r="G145" s="698">
        <f>'RM_5.1.3.sz.mell'!G145</f>
        <v>0</v>
      </c>
      <c r="H145" s="698">
        <f>'RM_5.1.3.sz.mell'!H145</f>
        <v>0</v>
      </c>
      <c r="I145" s="698">
        <f>'RM_5.1.3.sz.mell'!I145</f>
        <v>0</v>
      </c>
      <c r="J145" s="698">
        <f>'RM_5.1.3.sz.mell'!J145</f>
        <v>0</v>
      </c>
      <c r="K145" s="766">
        <f>'RM_5.1.3.sz.mell'!K145</f>
        <v>0</v>
      </c>
    </row>
    <row r="146" spans="1:11" s="1319" customFormat="1" ht="12" customHeight="1" thickBot="1" x14ac:dyDescent="0.3">
      <c r="A146" s="1220" t="s">
        <v>24</v>
      </c>
      <c r="B146" s="1178" t="s">
        <v>464</v>
      </c>
      <c r="C146" s="497">
        <f>'RM_5.1.3.sz.mell'!C146</f>
        <v>0</v>
      </c>
      <c r="D146" s="497">
        <f>'RM_5.1.3.sz.mell'!D146</f>
        <v>0</v>
      </c>
      <c r="E146" s="497">
        <f>'RM_5.1.3.sz.mell'!E146</f>
        <v>0</v>
      </c>
      <c r="F146" s="497">
        <f>'RM_5.1.3.sz.mell'!F146</f>
        <v>0</v>
      </c>
      <c r="G146" s="497">
        <f>'RM_5.1.3.sz.mell'!G146</f>
        <v>0</v>
      </c>
      <c r="H146" s="497">
        <f>'RM_5.1.3.sz.mell'!H146</f>
        <v>0</v>
      </c>
      <c r="I146" s="497">
        <f>'RM_5.1.3.sz.mell'!I146</f>
        <v>0</v>
      </c>
      <c r="J146" s="497">
        <f>'RM_5.1.3.sz.mell'!J146</f>
        <v>0</v>
      </c>
      <c r="K146" s="305">
        <f>'RM_5.1.3.sz.mell'!K146</f>
        <v>0</v>
      </c>
    </row>
    <row r="147" spans="1:11" s="1319" customFormat="1" ht="12" customHeight="1" x14ac:dyDescent="0.25">
      <c r="A147" s="1304" t="s">
        <v>95</v>
      </c>
      <c r="B147" s="1176" t="s">
        <v>459</v>
      </c>
      <c r="C147" s="698">
        <f>'RM_5.1.3.sz.mell'!C147</f>
        <v>0</v>
      </c>
      <c r="D147" s="698">
        <f>'RM_5.1.3.sz.mell'!D147</f>
        <v>0</v>
      </c>
      <c r="E147" s="698">
        <f>'RM_5.1.3.sz.mell'!E147</f>
        <v>0</v>
      </c>
      <c r="F147" s="698">
        <f>'RM_5.1.3.sz.mell'!F147</f>
        <v>0</v>
      </c>
      <c r="G147" s="698">
        <f>'RM_5.1.3.sz.mell'!G147</f>
        <v>0</v>
      </c>
      <c r="H147" s="698">
        <f>'RM_5.1.3.sz.mell'!H147</f>
        <v>0</v>
      </c>
      <c r="I147" s="698">
        <f>'RM_5.1.3.sz.mell'!I147</f>
        <v>0</v>
      </c>
      <c r="J147" s="698">
        <f>'RM_5.1.3.sz.mell'!J147</f>
        <v>0</v>
      </c>
      <c r="K147" s="766">
        <f>'RM_5.1.3.sz.mell'!K147</f>
        <v>0</v>
      </c>
    </row>
    <row r="148" spans="1:11" s="1319" customFormat="1" ht="12" customHeight="1" x14ac:dyDescent="0.25">
      <c r="A148" s="1304" t="s">
        <v>96</v>
      </c>
      <c r="B148" s="1176" t="s">
        <v>466</v>
      </c>
      <c r="C148" s="698">
        <f>'RM_5.1.3.sz.mell'!C148</f>
        <v>0</v>
      </c>
      <c r="D148" s="698">
        <f>'RM_5.1.3.sz.mell'!D148</f>
        <v>0</v>
      </c>
      <c r="E148" s="698">
        <f>'RM_5.1.3.sz.mell'!E148</f>
        <v>0</v>
      </c>
      <c r="F148" s="698">
        <f>'RM_5.1.3.sz.mell'!F148</f>
        <v>0</v>
      </c>
      <c r="G148" s="698">
        <f>'RM_5.1.3.sz.mell'!G148</f>
        <v>0</v>
      </c>
      <c r="H148" s="698">
        <f>'RM_5.1.3.sz.mell'!H148</f>
        <v>0</v>
      </c>
      <c r="I148" s="698">
        <f>'RM_5.1.3.sz.mell'!I148</f>
        <v>0</v>
      </c>
      <c r="J148" s="698">
        <f>'RM_5.1.3.sz.mell'!J148</f>
        <v>0</v>
      </c>
      <c r="K148" s="766">
        <f>'RM_5.1.3.sz.mell'!K148</f>
        <v>0</v>
      </c>
    </row>
    <row r="149" spans="1:11" s="1319" customFormat="1" ht="12" customHeight="1" x14ac:dyDescent="0.25">
      <c r="A149" s="1304" t="s">
        <v>299</v>
      </c>
      <c r="B149" s="1176" t="s">
        <v>461</v>
      </c>
      <c r="C149" s="698">
        <f>'RM_5.1.3.sz.mell'!C149</f>
        <v>0</v>
      </c>
      <c r="D149" s="698">
        <f>'RM_5.1.3.sz.mell'!D149</f>
        <v>0</v>
      </c>
      <c r="E149" s="698">
        <f>'RM_5.1.3.sz.mell'!E149</f>
        <v>0</v>
      </c>
      <c r="F149" s="698">
        <f>'RM_5.1.3.sz.mell'!F149</f>
        <v>0</v>
      </c>
      <c r="G149" s="698">
        <f>'RM_5.1.3.sz.mell'!G149</f>
        <v>0</v>
      </c>
      <c r="H149" s="698">
        <f>'RM_5.1.3.sz.mell'!H149</f>
        <v>0</v>
      </c>
      <c r="I149" s="698">
        <f>'RM_5.1.3.sz.mell'!I149</f>
        <v>0</v>
      </c>
      <c r="J149" s="698">
        <f>'RM_5.1.3.sz.mell'!J149</f>
        <v>0</v>
      </c>
      <c r="K149" s="766">
        <f>'RM_5.1.3.sz.mell'!K149</f>
        <v>0</v>
      </c>
    </row>
    <row r="150" spans="1:11" s="1319" customFormat="1" ht="12" customHeight="1" x14ac:dyDescent="0.25">
      <c r="A150" s="1304" t="s">
        <v>300</v>
      </c>
      <c r="B150" s="1176" t="s">
        <v>517</v>
      </c>
      <c r="C150" s="698">
        <f>'RM_5.1.3.sz.mell'!C150</f>
        <v>0</v>
      </c>
      <c r="D150" s="698">
        <f>'RM_5.1.3.sz.mell'!D150</f>
        <v>0</v>
      </c>
      <c r="E150" s="698">
        <f>'RM_5.1.3.sz.mell'!E150</f>
        <v>0</v>
      </c>
      <c r="F150" s="698">
        <f>'RM_5.1.3.sz.mell'!F150</f>
        <v>0</v>
      </c>
      <c r="G150" s="698">
        <f>'RM_5.1.3.sz.mell'!G150</f>
        <v>0</v>
      </c>
      <c r="H150" s="698">
        <f>'RM_5.1.3.sz.mell'!H150</f>
        <v>0</v>
      </c>
      <c r="I150" s="698">
        <f>'RM_5.1.3.sz.mell'!I150</f>
        <v>0</v>
      </c>
      <c r="J150" s="698">
        <f>'RM_5.1.3.sz.mell'!J150</f>
        <v>0</v>
      </c>
      <c r="K150" s="766">
        <f>'RM_5.1.3.sz.mell'!K150</f>
        <v>0</v>
      </c>
    </row>
    <row r="151" spans="1:11" ht="12.75" customHeight="1" thickBot="1" x14ac:dyDescent="0.3">
      <c r="A151" s="1321" t="s">
        <v>465</v>
      </c>
      <c r="B151" s="1173" t="s">
        <v>468</v>
      </c>
      <c r="C151" s="700">
        <f>'RM_5.1.3.sz.mell'!C151</f>
        <v>0</v>
      </c>
      <c r="D151" s="700">
        <f>'RM_5.1.3.sz.mell'!D151</f>
        <v>0</v>
      </c>
      <c r="E151" s="700">
        <f>'RM_5.1.3.sz.mell'!E151</f>
        <v>0</v>
      </c>
      <c r="F151" s="700">
        <f>'RM_5.1.3.sz.mell'!F151</f>
        <v>0</v>
      </c>
      <c r="G151" s="700">
        <f>'RM_5.1.3.sz.mell'!G151</f>
        <v>0</v>
      </c>
      <c r="H151" s="700">
        <f>'RM_5.1.3.sz.mell'!H151</f>
        <v>0</v>
      </c>
      <c r="I151" s="700">
        <f>'RM_5.1.3.sz.mell'!I151</f>
        <v>0</v>
      </c>
      <c r="J151" s="700">
        <f>'RM_5.1.3.sz.mell'!J151</f>
        <v>0</v>
      </c>
      <c r="K151" s="767">
        <f>'RM_5.1.3.sz.mell'!K151</f>
        <v>0</v>
      </c>
    </row>
    <row r="152" spans="1:11" ht="12.75" customHeight="1" thickBot="1" x14ac:dyDescent="0.3">
      <c r="A152" s="1323" t="s">
        <v>25</v>
      </c>
      <c r="B152" s="1178" t="s">
        <v>469</v>
      </c>
      <c r="C152" s="497">
        <f>'RM_5.1.3.sz.mell'!C152</f>
        <v>0</v>
      </c>
      <c r="D152" s="497">
        <f>'RM_5.1.3.sz.mell'!D152</f>
        <v>0</v>
      </c>
      <c r="E152" s="497">
        <f>'RM_5.1.3.sz.mell'!E152</f>
        <v>0</v>
      </c>
      <c r="F152" s="497">
        <f>'RM_5.1.3.sz.mell'!F152</f>
        <v>0</v>
      </c>
      <c r="G152" s="497">
        <f>'RM_5.1.3.sz.mell'!G152</f>
        <v>0</v>
      </c>
      <c r="H152" s="497">
        <f>'RM_5.1.3.sz.mell'!H152</f>
        <v>0</v>
      </c>
      <c r="I152" s="497">
        <f>'RM_5.1.3.sz.mell'!I152</f>
        <v>0</v>
      </c>
      <c r="J152" s="497">
        <f>'RM_5.1.3.sz.mell'!J152</f>
        <v>0</v>
      </c>
      <c r="K152" s="305">
        <f>'RM_5.1.3.sz.mell'!K152</f>
        <v>0</v>
      </c>
    </row>
    <row r="153" spans="1:11" ht="12.75" customHeight="1" thickBot="1" x14ac:dyDescent="0.3">
      <c r="A153" s="1323" t="s">
        <v>26</v>
      </c>
      <c r="B153" s="1178" t="s">
        <v>470</v>
      </c>
      <c r="C153" s="497">
        <f>'RM_5.1.3.sz.mell'!C153</f>
        <v>0</v>
      </c>
      <c r="D153" s="497">
        <f>'RM_5.1.3.sz.mell'!D153</f>
        <v>0</v>
      </c>
      <c r="E153" s="497">
        <f>'RM_5.1.3.sz.mell'!E153</f>
        <v>0</v>
      </c>
      <c r="F153" s="497">
        <f>'RM_5.1.3.sz.mell'!F153</f>
        <v>0</v>
      </c>
      <c r="G153" s="497">
        <f>'RM_5.1.3.sz.mell'!G153</f>
        <v>0</v>
      </c>
      <c r="H153" s="497">
        <f>'RM_5.1.3.sz.mell'!H153</f>
        <v>0</v>
      </c>
      <c r="I153" s="497">
        <f>'RM_5.1.3.sz.mell'!I153</f>
        <v>0</v>
      </c>
      <c r="J153" s="497">
        <f>'RM_5.1.3.sz.mell'!J153</f>
        <v>0</v>
      </c>
      <c r="K153" s="305">
        <f>'RM_5.1.3.sz.mell'!K153</f>
        <v>0</v>
      </c>
    </row>
    <row r="154" spans="1:11" ht="12" customHeight="1" thickBot="1" x14ac:dyDescent="0.3">
      <c r="A154" s="1220" t="s">
        <v>27</v>
      </c>
      <c r="B154" s="1178" t="s">
        <v>472</v>
      </c>
      <c r="C154" s="499">
        <f>'RM_5.1.3.sz.mell'!C154</f>
        <v>0</v>
      </c>
      <c r="D154" s="499">
        <f>'RM_5.1.3.sz.mell'!D154</f>
        <v>0</v>
      </c>
      <c r="E154" s="499">
        <f>'RM_5.1.3.sz.mell'!E154</f>
        <v>0</v>
      </c>
      <c r="F154" s="499">
        <f>'RM_5.1.3.sz.mell'!F154</f>
        <v>0</v>
      </c>
      <c r="G154" s="499">
        <f>'RM_5.1.3.sz.mell'!G154</f>
        <v>0</v>
      </c>
      <c r="H154" s="499">
        <f>'RM_5.1.3.sz.mell'!H154</f>
        <v>0</v>
      </c>
      <c r="I154" s="499">
        <f>'RM_5.1.3.sz.mell'!I154</f>
        <v>0</v>
      </c>
      <c r="J154" s="499">
        <f>'RM_5.1.3.sz.mell'!J154</f>
        <v>0</v>
      </c>
      <c r="K154" s="423">
        <f>'RM_5.1.3.sz.mell'!K154</f>
        <v>0</v>
      </c>
    </row>
    <row r="155" spans="1:11" ht="15.15" customHeight="1" thickBot="1" x14ac:dyDescent="0.3">
      <c r="A155" s="1324" t="s">
        <v>28</v>
      </c>
      <c r="B155" s="1233" t="s">
        <v>471</v>
      </c>
      <c r="C155" s="499">
        <f>'RM_5.1.3.sz.mell'!C155</f>
        <v>0</v>
      </c>
      <c r="D155" s="499">
        <f>'RM_5.1.3.sz.mell'!D155</f>
        <v>0</v>
      </c>
      <c r="E155" s="499">
        <f>'RM_5.1.3.sz.mell'!E155</f>
        <v>0</v>
      </c>
      <c r="F155" s="499">
        <f>'RM_5.1.3.sz.mell'!F155</f>
        <v>0</v>
      </c>
      <c r="G155" s="499">
        <f>'RM_5.1.3.sz.mell'!G155</f>
        <v>0</v>
      </c>
      <c r="H155" s="499">
        <f>'RM_5.1.3.sz.mell'!H155</f>
        <v>0</v>
      </c>
      <c r="I155" s="499">
        <f>'RM_5.1.3.sz.mell'!I155</f>
        <v>0</v>
      </c>
      <c r="J155" s="499">
        <f>'RM_5.1.3.sz.mell'!J155</f>
        <v>0</v>
      </c>
      <c r="K155" s="423">
        <f>'RM_5.1.3.sz.mell'!K155</f>
        <v>0</v>
      </c>
    </row>
    <row r="156" spans="1:11" s="1339" customFormat="1" ht="13.8" thickBot="1" x14ac:dyDescent="0.3">
      <c r="A156" s="1335"/>
      <c r="B156" s="1336"/>
      <c r="C156" s="1337">
        <f>'RM_5.1.3.sz.mell'!C156</f>
        <v>0</v>
      </c>
      <c r="D156" s="1337">
        <f>'RM_5.1.3.sz.mell'!D156</f>
        <v>0</v>
      </c>
      <c r="E156" s="1337">
        <f>'RM_5.1.3.sz.mell'!E156</f>
        <v>0</v>
      </c>
      <c r="F156" s="1337">
        <f>'RM_5.1.3.sz.mell'!F156</f>
        <v>0</v>
      </c>
      <c r="G156" s="1337">
        <f>'RM_5.1.3.sz.mell'!G156</f>
        <v>0</v>
      </c>
      <c r="H156" s="1337">
        <f>'RM_5.1.3.sz.mell'!H156</f>
        <v>0</v>
      </c>
      <c r="I156" s="1338">
        <f>'RM_5.1.3.sz.mell'!I156</f>
        <v>0</v>
      </c>
      <c r="J156" s="1338">
        <f>'RM_5.1.3.sz.mell'!J156</f>
        <v>0</v>
      </c>
      <c r="K156" s="1338">
        <f>'RM_5.1.3.sz.mell'!K156</f>
        <v>0</v>
      </c>
    </row>
    <row r="157" spans="1:11" ht="15.15" customHeight="1" thickBot="1" x14ac:dyDescent="0.3">
      <c r="A157" s="1187" t="s">
        <v>518</v>
      </c>
      <c r="B157" s="1188"/>
      <c r="C157" s="1413">
        <f>'RM_5.1.3.sz.mell'!C157</f>
        <v>0</v>
      </c>
      <c r="D157" s="1395">
        <f>'RM_5.1.3.sz.mell'!D157</f>
        <v>0</v>
      </c>
      <c r="E157" s="1395">
        <f>'RM_5.1.3.sz.mell'!E157</f>
        <v>0</v>
      </c>
      <c r="F157" s="1395">
        <f>'RM_5.1.3.sz.mell'!F157</f>
        <v>0</v>
      </c>
      <c r="G157" s="1395">
        <f>'RM_5.1.3.sz.mell'!G157</f>
        <v>0</v>
      </c>
      <c r="H157" s="1395">
        <f>'RM_5.1.3.sz.mell'!H157</f>
        <v>0</v>
      </c>
      <c r="I157" s="1413">
        <f>'RM_5.1.3.sz.mell'!I157</f>
        <v>0</v>
      </c>
      <c r="J157" s="783">
        <f>'RM_5.1.3.sz.mell'!J157</f>
        <v>0</v>
      </c>
      <c r="K157" s="305">
        <f>'RM_5.1.3.sz.mell'!K157</f>
        <v>0</v>
      </c>
    </row>
    <row r="158" spans="1:11" ht="14.4" customHeight="1" thickBot="1" x14ac:dyDescent="0.3">
      <c r="A158" s="1187" t="s">
        <v>205</v>
      </c>
      <c r="B158" s="1188"/>
      <c r="C158" s="1413">
        <f>'RM_5.1.3.sz.mell'!C158</f>
        <v>0</v>
      </c>
      <c r="D158" s="1395">
        <f>'RM_5.1.3.sz.mell'!D158</f>
        <v>0</v>
      </c>
      <c r="E158" s="1395">
        <f>'RM_5.1.3.sz.mell'!E158</f>
        <v>0</v>
      </c>
      <c r="F158" s="1395">
        <f>'RM_5.1.3.sz.mell'!F158</f>
        <v>0</v>
      </c>
      <c r="G158" s="1395">
        <f>'RM_5.1.3.sz.mell'!G158</f>
        <v>0</v>
      </c>
      <c r="H158" s="1395">
        <f>'RM_5.1.3.sz.mell'!H158</f>
        <v>0</v>
      </c>
      <c r="I158" s="1413">
        <f>'RM_5.1.3.sz.mell'!I158</f>
        <v>0</v>
      </c>
      <c r="J158" s="783">
        <f>'RM_5.1.3.sz.mell'!J158</f>
        <v>0</v>
      </c>
      <c r="K158" s="305">
        <f>'RM_5.1.3.sz.mell'!K158</f>
        <v>0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sheetPr>
    <tabColor theme="7"/>
  </sheetPr>
  <dimension ref="A1:K61"/>
  <sheetViews>
    <sheetView view="pageBreakPreview" zoomScale="60" zoomScaleNormal="120" workbookViewId="0">
      <selection activeCell="B12" sqref="B12"/>
    </sheetView>
  </sheetViews>
  <sheetFormatPr defaultColWidth="9.33203125" defaultRowHeight="13.2" x14ac:dyDescent="0.25"/>
  <cols>
    <col min="1" max="1" width="13.77734375" style="243" customWidth="1"/>
    <col min="2" max="2" width="60.6640625" style="244" customWidth="1"/>
    <col min="3" max="3" width="15.77734375" style="244" customWidth="1"/>
    <col min="4" max="10" width="13.77734375" style="244" customWidth="1"/>
    <col min="11" max="11" width="15.77734375" style="244" customWidth="1"/>
    <col min="12" max="16384" width="9.33203125" style="244"/>
  </cols>
  <sheetData>
    <row r="1" spans="1:11" s="224" customFormat="1" ht="15.9" customHeight="1" thickBot="1" x14ac:dyDescent="0.3">
      <c r="A1" s="594"/>
      <c r="B1" s="595"/>
      <c r="C1" s="595"/>
      <c r="D1" s="595"/>
      <c r="E1" s="595"/>
      <c r="F1" s="595"/>
      <c r="G1" s="595"/>
      <c r="H1" s="595"/>
      <c r="I1" s="595"/>
      <c r="J1" s="595"/>
      <c r="K1" s="589" t="str">
        <f>CONCATENATE("5.2.1. melléklet ",E_ALAPADATOK!A7," ",E_ALAPADATOK!B7," ",E_ALAPADATOK!C7," ",E_ALAPADATOK!D7," ",E_ALAPADATOK!E7," ",E_ALAPADATOK!F7," ",E_ALAPADATOK!G7," ",E_ALAPADATOK!H7)</f>
        <v>5.2.1. melléklet a Hercegkút Község Önkormányzat Polgármesterének 5 / 2019 ( VI.17. ) önkormányzati rendelete</v>
      </c>
    </row>
    <row r="2" spans="1:11" s="452" customFormat="1" ht="23.1" customHeight="1" x14ac:dyDescent="0.25">
      <c r="A2" s="596" t="s">
        <v>203</v>
      </c>
      <c r="B2" s="1717" t="str">
        <f>E_ALAPADATOK!A11</f>
        <v>Hercegkút Gyöngyszem Német Nemzetiségi Óvoda</v>
      </c>
      <c r="C2" s="1718"/>
      <c r="D2" s="1718"/>
      <c r="E2" s="1718"/>
      <c r="F2" s="1718"/>
      <c r="G2" s="1718"/>
      <c r="H2" s="1718"/>
      <c r="I2" s="1718"/>
      <c r="J2" s="1718"/>
      <c r="K2" s="617" t="s">
        <v>58</v>
      </c>
    </row>
    <row r="3" spans="1:11" s="452" customFormat="1" ht="23.1" customHeight="1" thickBot="1" x14ac:dyDescent="0.3">
      <c r="A3" s="618" t="s">
        <v>202</v>
      </c>
      <c r="B3" s="1719" t="str">
        <f>CONCATENATE('E_5.1.1.sz.mell'!B3:J3)</f>
        <v>Kötelező feladtok bevételeinek, kiadásainak aktuális előirányzat alakulása</v>
      </c>
      <c r="C3" s="1720"/>
      <c r="D3" s="1720"/>
      <c r="E3" s="1720"/>
      <c r="F3" s="1720"/>
      <c r="G3" s="1720"/>
      <c r="H3" s="1720"/>
      <c r="I3" s="1720"/>
      <c r="J3" s="1720"/>
      <c r="K3" s="785" t="s">
        <v>58</v>
      </c>
    </row>
    <row r="4" spans="1:11" s="452" customFormat="1" ht="12.9" customHeight="1" thickBot="1" x14ac:dyDescent="0.3">
      <c r="A4" s="1414"/>
      <c r="B4" s="1415"/>
      <c r="C4" s="1416"/>
      <c r="D4" s="1416"/>
      <c r="E4" s="1416"/>
      <c r="F4" s="1416"/>
      <c r="G4" s="1416"/>
      <c r="H4" s="1416"/>
      <c r="I4" s="1416"/>
      <c r="J4" s="1416"/>
      <c r="K4" s="1417" t="s">
        <v>563</v>
      </c>
    </row>
    <row r="5" spans="1:11" s="453" customFormat="1" ht="14.1" customHeight="1" x14ac:dyDescent="0.25">
      <c r="A5" s="1743" t="s">
        <v>68</v>
      </c>
      <c r="B5" s="1735" t="s">
        <v>17</v>
      </c>
      <c r="C5" s="1735" t="s">
        <v>1073</v>
      </c>
      <c r="D5" s="1735" t="str">
        <f>CONCATENATE('E_5.1.sz.mell'!D5:I5)</f>
        <v>Módosítás</v>
      </c>
      <c r="E5" s="1735" t="str">
        <f>CONCATENATE('E_5.1.sz.mell'!E5)</f>
        <v xml:space="preserve">… . sz. módosítás </v>
      </c>
      <c r="F5" s="1735" t="str">
        <f>CONCATENATE('E_5.1.sz.mell'!F5)</f>
        <v xml:space="preserve">… . sz. módosítás </v>
      </c>
      <c r="G5" s="1735" t="str">
        <f>CONCATENATE('E_5.1.sz.mell'!G5)</f>
        <v xml:space="preserve">… . sz. módosítás </v>
      </c>
      <c r="H5" s="1735" t="str">
        <f>CONCATENATE('E_5.1.sz.mell'!H5)</f>
        <v xml:space="preserve">… . sz. módosítás </v>
      </c>
      <c r="I5" s="1735" t="str">
        <f>CONCATENATE('E_5.1.sz.mell'!I5)</f>
        <v xml:space="preserve">… . sz. módosítás </v>
      </c>
      <c r="J5" s="1735" t="s">
        <v>761</v>
      </c>
      <c r="K5" s="1738" t="str">
        <f>CONCATENATE('E_5.1.sz.mell'!K5)</f>
        <v>….számú módosítás utáni előirányzat</v>
      </c>
    </row>
    <row r="6" spans="1:11" ht="12.75" customHeight="1" x14ac:dyDescent="0.25">
      <c r="A6" s="1744"/>
      <c r="B6" s="1746"/>
      <c r="C6" s="1736"/>
      <c r="D6" s="1736"/>
      <c r="E6" s="1736"/>
      <c r="F6" s="1736"/>
      <c r="G6" s="1736"/>
      <c r="H6" s="1736"/>
      <c r="I6" s="1736"/>
      <c r="J6" s="1736"/>
      <c r="K6" s="1739"/>
    </row>
    <row r="7" spans="1:11" s="454" customFormat="1" ht="9.9" customHeight="1" thickBot="1" x14ac:dyDescent="0.3">
      <c r="A7" s="1745"/>
      <c r="B7" s="1747"/>
      <c r="C7" s="1737"/>
      <c r="D7" s="1737"/>
      <c r="E7" s="1737"/>
      <c r="F7" s="1737"/>
      <c r="G7" s="1737"/>
      <c r="H7" s="1737"/>
      <c r="I7" s="1737"/>
      <c r="J7" s="1737"/>
      <c r="K7" s="1740"/>
    </row>
    <row r="8" spans="1:11" s="791" customFormat="1" ht="10.5" customHeight="1" thickBot="1" x14ac:dyDescent="0.3">
      <c r="A8" s="192" t="s">
        <v>492</v>
      </c>
      <c r="B8" s="193" t="s">
        <v>493</v>
      </c>
      <c r="C8" s="193" t="s">
        <v>494</v>
      </c>
      <c r="D8" s="193" t="s">
        <v>496</v>
      </c>
      <c r="E8" s="193" t="s">
        <v>495</v>
      </c>
      <c r="F8" s="193" t="s">
        <v>746</v>
      </c>
      <c r="G8" s="193" t="s">
        <v>498</v>
      </c>
      <c r="H8" s="193" t="s">
        <v>499</v>
      </c>
      <c r="I8" s="193" t="s">
        <v>735</v>
      </c>
      <c r="J8" s="1418" t="s">
        <v>736</v>
      </c>
      <c r="K8" s="679" t="s">
        <v>737</v>
      </c>
    </row>
    <row r="9" spans="1:11" s="791" customFormat="1" ht="10.5" customHeight="1" thickBot="1" x14ac:dyDescent="0.3">
      <c r="A9" s="1711" t="s">
        <v>55</v>
      </c>
      <c r="B9" s="1741"/>
      <c r="C9" s="1741"/>
      <c r="D9" s="1741"/>
      <c r="E9" s="1741"/>
      <c r="F9" s="1741"/>
      <c r="G9" s="1741"/>
      <c r="H9" s="1741"/>
      <c r="I9" s="1741"/>
      <c r="J9" s="1741"/>
      <c r="K9" s="1742"/>
    </row>
    <row r="10" spans="1:11" s="367" customFormat="1" ht="12" customHeight="1" thickBot="1" x14ac:dyDescent="0.3">
      <c r="A10" s="192" t="s">
        <v>18</v>
      </c>
      <c r="B10" s="233" t="s">
        <v>519</v>
      </c>
      <c r="C10" s="311">
        <f>'RM_5.2.1.sz.mell'!C10</f>
        <v>0</v>
      </c>
      <c r="D10" s="311">
        <f>'RM_5.2.1.sz.mell'!D10</f>
        <v>4886</v>
      </c>
      <c r="E10" s="311">
        <f>'RM_5.2.1.sz.mell'!E10</f>
        <v>0</v>
      </c>
      <c r="F10" s="311">
        <f>'RM_5.2.1.sz.mell'!F10</f>
        <v>0</v>
      </c>
      <c r="G10" s="311">
        <f>'RM_5.2.1.sz.mell'!G10</f>
        <v>0</v>
      </c>
      <c r="H10" s="311">
        <f>'RM_5.2.1.sz.mell'!H10</f>
        <v>0</v>
      </c>
      <c r="I10" s="311">
        <f>'RM_5.2.1.sz.mell'!I10</f>
        <v>0</v>
      </c>
      <c r="J10" s="311">
        <f>'RM_5.2.1.sz.mell'!J10</f>
        <v>4886</v>
      </c>
      <c r="K10" s="311">
        <f>'RM_5.2.1.sz.mell'!K10</f>
        <v>4886</v>
      </c>
    </row>
    <row r="11" spans="1:11" s="367" customFormat="1" ht="12" customHeight="1" x14ac:dyDescent="0.25">
      <c r="A11" s="447" t="s">
        <v>97</v>
      </c>
      <c r="B11" s="10" t="s">
        <v>276</v>
      </c>
      <c r="C11" s="696">
        <f>'RM_5.2.1.sz.mell'!C11</f>
        <v>0</v>
      </c>
      <c r="D11" s="696">
        <f>'RM_5.2.1.sz.mell'!D11</f>
        <v>0</v>
      </c>
      <c r="E11" s="696">
        <f>'RM_5.2.1.sz.mell'!E11</f>
        <v>0</v>
      </c>
      <c r="F11" s="696">
        <f>'RM_5.2.1.sz.mell'!F11</f>
        <v>0</v>
      </c>
      <c r="G11" s="696">
        <f>'RM_5.2.1.sz.mell'!G11</f>
        <v>0</v>
      </c>
      <c r="H11" s="696">
        <f>'RM_5.2.1.sz.mell'!H11</f>
        <v>0</v>
      </c>
      <c r="I11" s="696">
        <f>'RM_5.2.1.sz.mell'!I11</f>
        <v>0</v>
      </c>
      <c r="J11" s="793">
        <f>'RM_5.2.1.sz.mell'!J11</f>
        <v>0</v>
      </c>
      <c r="K11" s="794">
        <f>'RM_5.2.1.sz.mell'!K11</f>
        <v>0</v>
      </c>
    </row>
    <row r="12" spans="1:11" s="367" customFormat="1" ht="12" customHeight="1" x14ac:dyDescent="0.25">
      <c r="A12" s="448" t="s">
        <v>98</v>
      </c>
      <c r="B12" s="8" t="s">
        <v>277</v>
      </c>
      <c r="C12" s="698">
        <f>'RM_5.2.1.sz.mell'!C12</f>
        <v>0</v>
      </c>
      <c r="D12" s="698">
        <f>'RM_5.2.1.sz.mell'!D12</f>
        <v>0</v>
      </c>
      <c r="E12" s="698">
        <f>'RM_5.2.1.sz.mell'!E12</f>
        <v>0</v>
      </c>
      <c r="F12" s="698">
        <f>'RM_5.2.1.sz.mell'!F12</f>
        <v>0</v>
      </c>
      <c r="G12" s="698">
        <f>'RM_5.2.1.sz.mell'!G12</f>
        <v>0</v>
      </c>
      <c r="H12" s="698">
        <f>'RM_5.2.1.sz.mell'!H12</f>
        <v>0</v>
      </c>
      <c r="I12" s="698">
        <f>'RM_5.2.1.sz.mell'!I12</f>
        <v>0</v>
      </c>
      <c r="J12" s="796">
        <f>'RM_5.2.1.sz.mell'!J12</f>
        <v>0</v>
      </c>
      <c r="K12" s="794">
        <f>'RM_5.2.1.sz.mell'!K12</f>
        <v>0</v>
      </c>
    </row>
    <row r="13" spans="1:11" s="367" customFormat="1" ht="12" customHeight="1" x14ac:dyDescent="0.25">
      <c r="A13" s="448" t="s">
        <v>99</v>
      </c>
      <c r="B13" s="8" t="s">
        <v>278</v>
      </c>
      <c r="C13" s="698">
        <f>'RM_5.2.1.sz.mell'!C13</f>
        <v>0</v>
      </c>
      <c r="D13" s="698">
        <f>'RM_5.2.1.sz.mell'!D13</f>
        <v>0</v>
      </c>
      <c r="E13" s="698">
        <f>'RM_5.2.1.sz.mell'!E13</f>
        <v>0</v>
      </c>
      <c r="F13" s="698">
        <f>'RM_5.2.1.sz.mell'!F13</f>
        <v>0</v>
      </c>
      <c r="G13" s="698">
        <f>'RM_5.2.1.sz.mell'!G13</f>
        <v>0</v>
      </c>
      <c r="H13" s="698">
        <f>'RM_5.2.1.sz.mell'!H13</f>
        <v>0</v>
      </c>
      <c r="I13" s="698">
        <f>'RM_5.2.1.sz.mell'!I13</f>
        <v>0</v>
      </c>
      <c r="J13" s="796">
        <f>'RM_5.2.1.sz.mell'!J13</f>
        <v>0</v>
      </c>
      <c r="K13" s="794">
        <f>'RM_5.2.1.sz.mell'!K13</f>
        <v>0</v>
      </c>
    </row>
    <row r="14" spans="1:11" s="367" customFormat="1" ht="12" customHeight="1" x14ac:dyDescent="0.25">
      <c r="A14" s="448" t="s">
        <v>100</v>
      </c>
      <c r="B14" s="8" t="s">
        <v>279</v>
      </c>
      <c r="C14" s="698">
        <f>'RM_5.2.1.sz.mell'!C14</f>
        <v>0</v>
      </c>
      <c r="D14" s="698">
        <f>'RM_5.2.1.sz.mell'!D14</f>
        <v>0</v>
      </c>
      <c r="E14" s="698">
        <f>'RM_5.2.1.sz.mell'!E14</f>
        <v>0</v>
      </c>
      <c r="F14" s="698">
        <f>'RM_5.2.1.sz.mell'!F14</f>
        <v>0</v>
      </c>
      <c r="G14" s="698">
        <f>'RM_5.2.1.sz.mell'!G14</f>
        <v>0</v>
      </c>
      <c r="H14" s="698">
        <f>'RM_5.2.1.sz.mell'!H14</f>
        <v>0</v>
      </c>
      <c r="I14" s="698">
        <f>'RM_5.2.1.sz.mell'!I14</f>
        <v>0</v>
      </c>
      <c r="J14" s="796">
        <f>'RM_5.2.1.sz.mell'!J14</f>
        <v>0</v>
      </c>
      <c r="K14" s="794">
        <f>'RM_5.2.1.sz.mell'!K14</f>
        <v>0</v>
      </c>
    </row>
    <row r="15" spans="1:11" s="367" customFormat="1" ht="12" customHeight="1" x14ac:dyDescent="0.25">
      <c r="A15" s="448" t="s">
        <v>147</v>
      </c>
      <c r="B15" s="8" t="s">
        <v>280</v>
      </c>
      <c r="C15" s="698">
        <f>'RM_5.2.1.sz.mell'!C15</f>
        <v>0</v>
      </c>
      <c r="D15" s="698">
        <f>'RM_5.2.1.sz.mell'!D15</f>
        <v>0</v>
      </c>
      <c r="E15" s="698">
        <f>'RM_5.2.1.sz.mell'!E15</f>
        <v>0</v>
      </c>
      <c r="F15" s="698">
        <f>'RM_5.2.1.sz.mell'!F15</f>
        <v>0</v>
      </c>
      <c r="G15" s="698">
        <f>'RM_5.2.1.sz.mell'!G15</f>
        <v>0</v>
      </c>
      <c r="H15" s="698">
        <f>'RM_5.2.1.sz.mell'!H15</f>
        <v>0</v>
      </c>
      <c r="I15" s="698">
        <f>'RM_5.2.1.sz.mell'!I15</f>
        <v>0</v>
      </c>
      <c r="J15" s="796">
        <f>'RM_5.2.1.sz.mell'!J15</f>
        <v>0</v>
      </c>
      <c r="K15" s="794">
        <f>'RM_5.2.1.sz.mell'!K15</f>
        <v>0</v>
      </c>
    </row>
    <row r="16" spans="1:11" s="367" customFormat="1" ht="12" customHeight="1" x14ac:dyDescent="0.25">
      <c r="A16" s="448" t="s">
        <v>101</v>
      </c>
      <c r="B16" s="8" t="s">
        <v>398</v>
      </c>
      <c r="C16" s="698">
        <f>'RM_5.2.1.sz.mell'!C16</f>
        <v>0</v>
      </c>
      <c r="D16" s="698">
        <f>'RM_5.2.1.sz.mell'!D16</f>
        <v>0</v>
      </c>
      <c r="E16" s="698">
        <f>'RM_5.2.1.sz.mell'!E16</f>
        <v>0</v>
      </c>
      <c r="F16" s="698">
        <f>'RM_5.2.1.sz.mell'!F16</f>
        <v>0</v>
      </c>
      <c r="G16" s="698">
        <f>'RM_5.2.1.sz.mell'!G16</f>
        <v>0</v>
      </c>
      <c r="H16" s="698">
        <f>'RM_5.2.1.sz.mell'!H16</f>
        <v>0</v>
      </c>
      <c r="I16" s="698">
        <f>'RM_5.2.1.sz.mell'!I16</f>
        <v>0</v>
      </c>
      <c r="J16" s="796">
        <f>'RM_5.2.1.sz.mell'!J16</f>
        <v>0</v>
      </c>
      <c r="K16" s="794">
        <f>'RM_5.2.1.sz.mell'!K16</f>
        <v>0</v>
      </c>
    </row>
    <row r="17" spans="1:11" s="367" customFormat="1" ht="12" customHeight="1" x14ac:dyDescent="0.25">
      <c r="A17" s="448" t="s">
        <v>102</v>
      </c>
      <c r="B17" s="7" t="s">
        <v>399</v>
      </c>
      <c r="C17" s="698">
        <f>'RM_5.2.1.sz.mell'!C17</f>
        <v>0</v>
      </c>
      <c r="D17" s="698">
        <f>'RM_5.2.1.sz.mell'!D17</f>
        <v>0</v>
      </c>
      <c r="E17" s="698">
        <f>'RM_5.2.1.sz.mell'!E17</f>
        <v>0</v>
      </c>
      <c r="F17" s="698">
        <f>'RM_5.2.1.sz.mell'!F17</f>
        <v>0</v>
      </c>
      <c r="G17" s="698">
        <f>'RM_5.2.1.sz.mell'!G17</f>
        <v>0</v>
      </c>
      <c r="H17" s="698">
        <f>'RM_5.2.1.sz.mell'!H17</f>
        <v>0</v>
      </c>
      <c r="I17" s="698">
        <f>'RM_5.2.1.sz.mell'!I17</f>
        <v>0</v>
      </c>
      <c r="J17" s="796">
        <f>'RM_5.2.1.sz.mell'!J17</f>
        <v>0</v>
      </c>
      <c r="K17" s="794">
        <f>'RM_5.2.1.sz.mell'!K17</f>
        <v>0</v>
      </c>
    </row>
    <row r="18" spans="1:11" s="367" customFormat="1" ht="12" customHeight="1" x14ac:dyDescent="0.25">
      <c r="A18" s="448" t="s">
        <v>112</v>
      </c>
      <c r="B18" s="8" t="s">
        <v>283</v>
      </c>
      <c r="C18" s="698">
        <f>'RM_5.2.1.sz.mell'!C18</f>
        <v>0</v>
      </c>
      <c r="D18" s="698">
        <f>'RM_5.2.1.sz.mell'!D18</f>
        <v>0</v>
      </c>
      <c r="E18" s="698">
        <f>'RM_5.2.1.sz.mell'!E18</f>
        <v>0</v>
      </c>
      <c r="F18" s="698">
        <f>'RM_5.2.1.sz.mell'!F18</f>
        <v>0</v>
      </c>
      <c r="G18" s="698">
        <f>'RM_5.2.1.sz.mell'!G18</f>
        <v>0</v>
      </c>
      <c r="H18" s="698">
        <f>'RM_5.2.1.sz.mell'!H18</f>
        <v>0</v>
      </c>
      <c r="I18" s="698">
        <f>'RM_5.2.1.sz.mell'!I18</f>
        <v>0</v>
      </c>
      <c r="J18" s="796">
        <f>'RM_5.2.1.sz.mell'!J18</f>
        <v>0</v>
      </c>
      <c r="K18" s="794">
        <f>'RM_5.2.1.sz.mell'!K18</f>
        <v>0</v>
      </c>
    </row>
    <row r="19" spans="1:11" s="455" customFormat="1" ht="12" customHeight="1" x14ac:dyDescent="0.25">
      <c r="A19" s="448" t="s">
        <v>113</v>
      </c>
      <c r="B19" s="8" t="s">
        <v>284</v>
      </c>
      <c r="C19" s="698">
        <f>'RM_5.2.1.sz.mell'!C19</f>
        <v>0</v>
      </c>
      <c r="D19" s="698">
        <f>'RM_5.2.1.sz.mell'!D19</f>
        <v>0</v>
      </c>
      <c r="E19" s="698">
        <f>'RM_5.2.1.sz.mell'!E19</f>
        <v>0</v>
      </c>
      <c r="F19" s="698">
        <f>'RM_5.2.1.sz.mell'!F19</f>
        <v>0</v>
      </c>
      <c r="G19" s="698">
        <f>'RM_5.2.1.sz.mell'!G19</f>
        <v>0</v>
      </c>
      <c r="H19" s="698">
        <f>'RM_5.2.1.sz.mell'!H19</f>
        <v>0</v>
      </c>
      <c r="I19" s="698">
        <f>'RM_5.2.1.sz.mell'!I19</f>
        <v>0</v>
      </c>
      <c r="J19" s="796">
        <f>'RM_5.2.1.sz.mell'!J19</f>
        <v>0</v>
      </c>
      <c r="K19" s="794">
        <f>'RM_5.2.1.sz.mell'!K19</f>
        <v>0</v>
      </c>
    </row>
    <row r="20" spans="1:11" s="455" customFormat="1" ht="12" customHeight="1" x14ac:dyDescent="0.25">
      <c r="A20" s="448" t="s">
        <v>114</v>
      </c>
      <c r="B20" s="8" t="s">
        <v>435</v>
      </c>
      <c r="C20" s="698">
        <f>'RM_5.2.1.sz.mell'!C20</f>
        <v>0</v>
      </c>
      <c r="D20" s="698">
        <f>'RM_5.2.1.sz.mell'!D20</f>
        <v>0</v>
      </c>
      <c r="E20" s="698">
        <f>'RM_5.2.1.sz.mell'!E20</f>
        <v>0</v>
      </c>
      <c r="F20" s="698">
        <f>'RM_5.2.1.sz.mell'!F20</f>
        <v>0</v>
      </c>
      <c r="G20" s="698">
        <f>'RM_5.2.1.sz.mell'!G20</f>
        <v>0</v>
      </c>
      <c r="H20" s="698">
        <f>'RM_5.2.1.sz.mell'!H20</f>
        <v>0</v>
      </c>
      <c r="I20" s="698">
        <f>'RM_5.2.1.sz.mell'!I20</f>
        <v>0</v>
      </c>
      <c r="J20" s="796">
        <f>'RM_5.2.1.sz.mell'!J20</f>
        <v>0</v>
      </c>
      <c r="K20" s="794">
        <f>'RM_5.2.1.sz.mell'!K20</f>
        <v>0</v>
      </c>
    </row>
    <row r="21" spans="1:11" s="455" customFormat="1" ht="12" customHeight="1" thickBot="1" x14ac:dyDescent="0.3">
      <c r="A21" s="797" t="s">
        <v>115</v>
      </c>
      <c r="B21" s="7" t="s">
        <v>285</v>
      </c>
      <c r="C21" s="700">
        <f>'RM_5.2.1.sz.mell'!C21</f>
        <v>0</v>
      </c>
      <c r="D21" s="700">
        <f>'RM_5.2.1.sz.mell'!D21</f>
        <v>4886</v>
      </c>
      <c r="E21" s="700">
        <f>'RM_5.2.1.sz.mell'!E21</f>
        <v>0</v>
      </c>
      <c r="F21" s="700">
        <f>'RM_5.2.1.sz.mell'!F21</f>
        <v>0</v>
      </c>
      <c r="G21" s="700">
        <f>'RM_5.2.1.sz.mell'!G21</f>
        <v>0</v>
      </c>
      <c r="H21" s="700">
        <f>'RM_5.2.1.sz.mell'!H21</f>
        <v>0</v>
      </c>
      <c r="I21" s="700">
        <f>'RM_5.2.1.sz.mell'!I21</f>
        <v>0</v>
      </c>
      <c r="J21" s="799">
        <f>'RM_5.2.1.sz.mell'!J21</f>
        <v>4886</v>
      </c>
      <c r="K21" s="794">
        <f>'RM_5.2.1.sz.mell'!K21</f>
        <v>4886</v>
      </c>
    </row>
    <row r="22" spans="1:11" s="367" customFormat="1" ht="12" customHeight="1" thickBot="1" x14ac:dyDescent="0.3">
      <c r="A22" s="192" t="s">
        <v>19</v>
      </c>
      <c r="B22" s="233" t="s">
        <v>400</v>
      </c>
      <c r="C22" s="311">
        <f>'RM_5.2.1.sz.mell'!C22</f>
        <v>0</v>
      </c>
      <c r="D22" s="311">
        <f>'RM_5.2.1.sz.mell'!D22</f>
        <v>20000</v>
      </c>
      <c r="E22" s="311">
        <f>'RM_5.2.1.sz.mell'!E22</f>
        <v>0</v>
      </c>
      <c r="F22" s="311">
        <f>'RM_5.2.1.sz.mell'!F22</f>
        <v>0</v>
      </c>
      <c r="G22" s="311">
        <f>'RM_5.2.1.sz.mell'!G22</f>
        <v>0</v>
      </c>
      <c r="H22" s="311">
        <f>'RM_5.2.1.sz.mell'!H22</f>
        <v>0</v>
      </c>
      <c r="I22" s="311">
        <f>'RM_5.2.1.sz.mell'!I22</f>
        <v>0</v>
      </c>
      <c r="J22" s="311">
        <f>'RM_5.2.1.sz.mell'!J22</f>
        <v>20000</v>
      </c>
      <c r="K22" s="360">
        <f>'RM_5.2.1.sz.mell'!K22</f>
        <v>20000</v>
      </c>
    </row>
    <row r="23" spans="1:11" s="455" customFormat="1" ht="12" customHeight="1" x14ac:dyDescent="0.25">
      <c r="A23" s="449" t="s">
        <v>103</v>
      </c>
      <c r="B23" s="9" t="s">
        <v>257</v>
      </c>
      <c r="C23" s="680">
        <f>'RM_5.2.1.sz.mell'!C23</f>
        <v>0</v>
      </c>
      <c r="D23" s="680">
        <f>'RM_5.2.1.sz.mell'!D23</f>
        <v>0</v>
      </c>
      <c r="E23" s="680">
        <f>'RM_5.2.1.sz.mell'!E23</f>
        <v>0</v>
      </c>
      <c r="F23" s="680">
        <f>'RM_5.2.1.sz.mell'!F23</f>
        <v>0</v>
      </c>
      <c r="G23" s="680">
        <f>'RM_5.2.1.sz.mell'!G23</f>
        <v>0</v>
      </c>
      <c r="H23" s="680">
        <f>'RM_5.2.1.sz.mell'!H23</f>
        <v>0</v>
      </c>
      <c r="I23" s="680">
        <f>'RM_5.2.1.sz.mell'!I23</f>
        <v>0</v>
      </c>
      <c r="J23" s="801">
        <f>'RM_5.2.1.sz.mell'!J23</f>
        <v>0</v>
      </c>
      <c r="K23" s="794">
        <f>'RM_5.2.1.sz.mell'!K23</f>
        <v>0</v>
      </c>
    </row>
    <row r="24" spans="1:11" s="455" customFormat="1" ht="12" customHeight="1" x14ac:dyDescent="0.25">
      <c r="A24" s="448" t="s">
        <v>104</v>
      </c>
      <c r="B24" s="8" t="s">
        <v>401</v>
      </c>
      <c r="C24" s="698">
        <f>'RM_5.2.1.sz.mell'!C24</f>
        <v>0</v>
      </c>
      <c r="D24" s="698">
        <f>'RM_5.2.1.sz.mell'!D24</f>
        <v>0</v>
      </c>
      <c r="E24" s="698">
        <f>'RM_5.2.1.sz.mell'!E24</f>
        <v>0</v>
      </c>
      <c r="F24" s="698">
        <f>'RM_5.2.1.sz.mell'!F24</f>
        <v>0</v>
      </c>
      <c r="G24" s="698">
        <f>'RM_5.2.1.sz.mell'!G24</f>
        <v>0</v>
      </c>
      <c r="H24" s="698">
        <f>'RM_5.2.1.sz.mell'!H24</f>
        <v>0</v>
      </c>
      <c r="I24" s="698">
        <f>'RM_5.2.1.sz.mell'!I24</f>
        <v>0</v>
      </c>
      <c r="J24" s="796">
        <f>'RM_5.2.1.sz.mell'!J24</f>
        <v>0</v>
      </c>
      <c r="K24" s="802">
        <f>'RM_5.2.1.sz.mell'!K24</f>
        <v>0</v>
      </c>
    </row>
    <row r="25" spans="1:11" s="455" customFormat="1" ht="12" customHeight="1" x14ac:dyDescent="0.25">
      <c r="A25" s="448" t="s">
        <v>105</v>
      </c>
      <c r="B25" s="8" t="s">
        <v>402</v>
      </c>
      <c r="C25" s="698">
        <f>'RM_5.2.1.sz.mell'!C25</f>
        <v>0</v>
      </c>
      <c r="D25" s="698">
        <f>'RM_5.2.1.sz.mell'!D25</f>
        <v>20000</v>
      </c>
      <c r="E25" s="698">
        <f>'RM_5.2.1.sz.mell'!E25</f>
        <v>0</v>
      </c>
      <c r="F25" s="698">
        <f>'RM_5.2.1.sz.mell'!F25</f>
        <v>0</v>
      </c>
      <c r="G25" s="698">
        <f>'RM_5.2.1.sz.mell'!G25</f>
        <v>0</v>
      </c>
      <c r="H25" s="698">
        <f>'RM_5.2.1.sz.mell'!H25</f>
        <v>0</v>
      </c>
      <c r="I25" s="698">
        <f>'RM_5.2.1.sz.mell'!I25</f>
        <v>0</v>
      </c>
      <c r="J25" s="796">
        <f>'RM_5.2.1.sz.mell'!J25</f>
        <v>20000</v>
      </c>
      <c r="K25" s="802">
        <f>'RM_5.2.1.sz.mell'!K25</f>
        <v>20000</v>
      </c>
    </row>
    <row r="26" spans="1:11" s="455" customFormat="1" ht="12" customHeight="1" thickBot="1" x14ac:dyDescent="0.3">
      <c r="A26" s="448" t="s">
        <v>106</v>
      </c>
      <c r="B26" s="12" t="s">
        <v>520</v>
      </c>
      <c r="C26" s="700">
        <f>'RM_5.2.1.sz.mell'!C26</f>
        <v>0</v>
      </c>
      <c r="D26" s="700">
        <f>'RM_5.2.1.sz.mell'!D26</f>
        <v>0</v>
      </c>
      <c r="E26" s="700">
        <f>'RM_5.2.1.sz.mell'!E26</f>
        <v>0</v>
      </c>
      <c r="F26" s="700">
        <f>'RM_5.2.1.sz.mell'!F26</f>
        <v>0</v>
      </c>
      <c r="G26" s="700">
        <f>'RM_5.2.1.sz.mell'!G26</f>
        <v>0</v>
      </c>
      <c r="H26" s="700">
        <f>'RM_5.2.1.sz.mell'!H26</f>
        <v>0</v>
      </c>
      <c r="I26" s="700">
        <f>'RM_5.2.1.sz.mell'!I26</f>
        <v>0</v>
      </c>
      <c r="J26" s="803">
        <f>'RM_5.2.1.sz.mell'!J26</f>
        <v>0</v>
      </c>
      <c r="K26" s="804">
        <f>'RM_5.2.1.sz.mell'!K26</f>
        <v>0</v>
      </c>
    </row>
    <row r="27" spans="1:11" s="455" customFormat="1" ht="12" customHeight="1" thickBot="1" x14ac:dyDescent="0.3">
      <c r="A27" s="200" t="s">
        <v>20</v>
      </c>
      <c r="B27" s="123" t="s">
        <v>173</v>
      </c>
      <c r="C27" s="402">
        <f>'RM_5.2.1.sz.mell'!C27</f>
        <v>0</v>
      </c>
      <c r="D27" s="402">
        <f>'RM_5.2.1.sz.mell'!D27</f>
        <v>0</v>
      </c>
      <c r="E27" s="402">
        <f>'RM_5.2.1.sz.mell'!E27</f>
        <v>0</v>
      </c>
      <c r="F27" s="402">
        <f>'RM_5.2.1.sz.mell'!F27</f>
        <v>0</v>
      </c>
      <c r="G27" s="402">
        <f>'RM_5.2.1.sz.mell'!G27</f>
        <v>0</v>
      </c>
      <c r="H27" s="402">
        <f>'RM_5.2.1.sz.mell'!H27</f>
        <v>0</v>
      </c>
      <c r="I27" s="402">
        <f>'RM_5.2.1.sz.mell'!I27</f>
        <v>0</v>
      </c>
      <c r="J27" s="402">
        <f>'RM_5.2.1.sz.mell'!J27</f>
        <v>0</v>
      </c>
      <c r="K27" s="316">
        <f>'RM_5.2.1.sz.mell'!K27</f>
        <v>0</v>
      </c>
    </row>
    <row r="28" spans="1:11" s="455" customFormat="1" ht="12" customHeight="1" thickBot="1" x14ac:dyDescent="0.3">
      <c r="A28" s="200" t="s">
        <v>21</v>
      </c>
      <c r="B28" s="123" t="s">
        <v>521</v>
      </c>
      <c r="C28" s="806">
        <f>'RM_5.2.1.sz.mell'!C28</f>
        <v>0</v>
      </c>
      <c r="D28" s="311">
        <f>'RM_5.2.1.sz.mell'!D28</f>
        <v>0</v>
      </c>
      <c r="E28" s="311">
        <f>'RM_5.2.1.sz.mell'!E28</f>
        <v>0</v>
      </c>
      <c r="F28" s="311">
        <f>'RM_5.2.1.sz.mell'!F28</f>
        <v>0</v>
      </c>
      <c r="G28" s="311">
        <f>'RM_5.2.1.sz.mell'!G28</f>
        <v>0</v>
      </c>
      <c r="H28" s="311">
        <f>'RM_5.2.1.sz.mell'!H28</f>
        <v>0</v>
      </c>
      <c r="I28" s="311">
        <f>'RM_5.2.1.sz.mell'!I28</f>
        <v>0</v>
      </c>
      <c r="J28" s="311">
        <f>'RM_5.2.1.sz.mell'!J28</f>
        <v>0</v>
      </c>
      <c r="K28" s="360">
        <f>'RM_5.2.1.sz.mell'!K28</f>
        <v>0</v>
      </c>
    </row>
    <row r="29" spans="1:11" s="455" customFormat="1" ht="12" customHeight="1" x14ac:dyDescent="0.25">
      <c r="A29" s="449" t="s">
        <v>267</v>
      </c>
      <c r="B29" s="450" t="s">
        <v>262</v>
      </c>
      <c r="C29" s="684">
        <f>'RM_5.2.1.sz.mell'!C29</f>
        <v>0</v>
      </c>
      <c r="D29" s="684">
        <f>'RM_5.2.1.sz.mell'!D29</f>
        <v>0</v>
      </c>
      <c r="E29" s="684">
        <f>'RM_5.2.1.sz.mell'!E29</f>
        <v>0</v>
      </c>
      <c r="F29" s="684">
        <f>'RM_5.2.1.sz.mell'!F29</f>
        <v>0</v>
      </c>
      <c r="G29" s="684">
        <f>'RM_5.2.1.sz.mell'!G29</f>
        <v>0</v>
      </c>
      <c r="H29" s="684">
        <f>'RM_5.2.1.sz.mell'!H29</f>
        <v>0</v>
      </c>
      <c r="I29" s="684">
        <f>'RM_5.2.1.sz.mell'!I29</f>
        <v>0</v>
      </c>
      <c r="J29" s="801">
        <f>'RM_5.2.1.sz.mell'!J29</f>
        <v>0</v>
      </c>
      <c r="K29" s="794">
        <f>'RM_5.2.1.sz.mell'!K29</f>
        <v>0</v>
      </c>
    </row>
    <row r="30" spans="1:11" s="455" customFormat="1" ht="12" customHeight="1" x14ac:dyDescent="0.25">
      <c r="A30" s="449" t="s">
        <v>268</v>
      </c>
      <c r="B30" s="450" t="s">
        <v>401</v>
      </c>
      <c r="C30" s="691">
        <f>'RM_5.2.1.sz.mell'!C30</f>
        <v>0</v>
      </c>
      <c r="D30" s="691">
        <f>'RM_5.2.1.sz.mell'!D30</f>
        <v>0</v>
      </c>
      <c r="E30" s="691">
        <f>'RM_5.2.1.sz.mell'!E30</f>
        <v>0</v>
      </c>
      <c r="F30" s="691">
        <f>'RM_5.2.1.sz.mell'!F30</f>
        <v>0</v>
      </c>
      <c r="G30" s="691">
        <f>'RM_5.2.1.sz.mell'!G30</f>
        <v>0</v>
      </c>
      <c r="H30" s="691">
        <f>'RM_5.2.1.sz.mell'!H30</f>
        <v>0</v>
      </c>
      <c r="I30" s="691">
        <f>'RM_5.2.1.sz.mell'!I30</f>
        <v>0</v>
      </c>
      <c r="J30" s="801">
        <f>'RM_5.2.1.sz.mell'!J30</f>
        <v>0</v>
      </c>
      <c r="K30" s="794">
        <f>'RM_5.2.1.sz.mell'!K30</f>
        <v>0</v>
      </c>
    </row>
    <row r="31" spans="1:11" s="455" customFormat="1" ht="12" customHeight="1" x14ac:dyDescent="0.25">
      <c r="A31" s="449" t="s">
        <v>269</v>
      </c>
      <c r="B31" s="451" t="s">
        <v>404</v>
      </c>
      <c r="C31" s="691">
        <f>'RM_5.2.1.sz.mell'!C31</f>
        <v>0</v>
      </c>
      <c r="D31" s="691">
        <f>'RM_5.2.1.sz.mell'!D31</f>
        <v>0</v>
      </c>
      <c r="E31" s="691">
        <f>'RM_5.2.1.sz.mell'!E31</f>
        <v>0</v>
      </c>
      <c r="F31" s="691">
        <f>'RM_5.2.1.sz.mell'!F31</f>
        <v>0</v>
      </c>
      <c r="G31" s="691">
        <f>'RM_5.2.1.sz.mell'!G31</f>
        <v>0</v>
      </c>
      <c r="H31" s="691">
        <f>'RM_5.2.1.sz.mell'!H31</f>
        <v>0</v>
      </c>
      <c r="I31" s="691">
        <f>'RM_5.2.1.sz.mell'!I31</f>
        <v>0</v>
      </c>
      <c r="J31" s="801">
        <f>'RM_5.2.1.sz.mell'!J31</f>
        <v>0</v>
      </c>
      <c r="K31" s="794">
        <f>'RM_5.2.1.sz.mell'!K31</f>
        <v>0</v>
      </c>
    </row>
    <row r="32" spans="1:11" s="455" customFormat="1" ht="12" customHeight="1" thickBot="1" x14ac:dyDescent="0.3">
      <c r="A32" s="448" t="s">
        <v>270</v>
      </c>
      <c r="B32" s="809" t="s">
        <v>522</v>
      </c>
      <c r="C32" s="771">
        <f>'RM_5.2.1.sz.mell'!C32</f>
        <v>0</v>
      </c>
      <c r="D32" s="771">
        <f>'RM_5.2.1.sz.mell'!D32</f>
        <v>0</v>
      </c>
      <c r="E32" s="771">
        <f>'RM_5.2.1.sz.mell'!E32</f>
        <v>0</v>
      </c>
      <c r="F32" s="771">
        <f>'RM_5.2.1.sz.mell'!F32</f>
        <v>0</v>
      </c>
      <c r="G32" s="771">
        <f>'RM_5.2.1.sz.mell'!G32</f>
        <v>0</v>
      </c>
      <c r="H32" s="771">
        <f>'RM_5.2.1.sz.mell'!H32</f>
        <v>0</v>
      </c>
      <c r="I32" s="771">
        <f>'RM_5.2.1.sz.mell'!I32</f>
        <v>0</v>
      </c>
      <c r="J32" s="801">
        <f>'RM_5.2.1.sz.mell'!J32</f>
        <v>0</v>
      </c>
      <c r="K32" s="794">
        <f>'RM_5.2.1.sz.mell'!K32</f>
        <v>0</v>
      </c>
    </row>
    <row r="33" spans="1:11" s="455" customFormat="1" ht="12" customHeight="1" thickBot="1" x14ac:dyDescent="0.3">
      <c r="A33" s="200" t="s">
        <v>22</v>
      </c>
      <c r="B33" s="123" t="s">
        <v>405</v>
      </c>
      <c r="C33" s="806">
        <f>'RM_5.2.1.sz.mell'!C33</f>
        <v>0</v>
      </c>
      <c r="D33" s="311">
        <f>'RM_5.2.1.sz.mell'!D33</f>
        <v>0</v>
      </c>
      <c r="E33" s="311">
        <f>'RM_5.2.1.sz.mell'!E33</f>
        <v>0</v>
      </c>
      <c r="F33" s="311">
        <f>'RM_5.2.1.sz.mell'!F33</f>
        <v>0</v>
      </c>
      <c r="G33" s="311">
        <f>'RM_5.2.1.sz.mell'!G33</f>
        <v>0</v>
      </c>
      <c r="H33" s="311">
        <f>'RM_5.2.1.sz.mell'!H33</f>
        <v>0</v>
      </c>
      <c r="I33" s="311">
        <f>'RM_5.2.1.sz.mell'!I33</f>
        <v>0</v>
      </c>
      <c r="J33" s="311">
        <f>'RM_5.2.1.sz.mell'!J33</f>
        <v>0</v>
      </c>
      <c r="K33" s="360">
        <f>'RM_5.2.1.sz.mell'!K33</f>
        <v>0</v>
      </c>
    </row>
    <row r="34" spans="1:11" s="455" customFormat="1" ht="12" customHeight="1" x14ac:dyDescent="0.25">
      <c r="A34" s="449" t="s">
        <v>90</v>
      </c>
      <c r="B34" s="450" t="s">
        <v>290</v>
      </c>
      <c r="C34" s="684">
        <f>'RM_5.2.1.sz.mell'!C34</f>
        <v>0</v>
      </c>
      <c r="D34" s="684">
        <f>'RM_5.2.1.sz.mell'!D34</f>
        <v>0</v>
      </c>
      <c r="E34" s="684">
        <f>'RM_5.2.1.sz.mell'!E34</f>
        <v>0</v>
      </c>
      <c r="F34" s="684">
        <f>'RM_5.2.1.sz.mell'!F34</f>
        <v>0</v>
      </c>
      <c r="G34" s="684">
        <f>'RM_5.2.1.sz.mell'!G34</f>
        <v>0</v>
      </c>
      <c r="H34" s="684">
        <f>'RM_5.2.1.sz.mell'!H34</f>
        <v>0</v>
      </c>
      <c r="I34" s="684">
        <f>'RM_5.2.1.sz.mell'!I34</f>
        <v>0</v>
      </c>
      <c r="J34" s="801">
        <f>'RM_5.2.1.sz.mell'!J34</f>
        <v>0</v>
      </c>
      <c r="K34" s="794">
        <f>'RM_5.2.1.sz.mell'!K34</f>
        <v>0</v>
      </c>
    </row>
    <row r="35" spans="1:11" s="455" customFormat="1" ht="12" customHeight="1" x14ac:dyDescent="0.25">
      <c r="A35" s="449" t="s">
        <v>91</v>
      </c>
      <c r="B35" s="451" t="s">
        <v>291</v>
      </c>
      <c r="C35" s="691">
        <f>'RM_5.2.1.sz.mell'!C35</f>
        <v>0</v>
      </c>
      <c r="D35" s="691">
        <f>'RM_5.2.1.sz.mell'!D35</f>
        <v>0</v>
      </c>
      <c r="E35" s="691">
        <f>'RM_5.2.1.sz.mell'!E35</f>
        <v>0</v>
      </c>
      <c r="F35" s="691">
        <f>'RM_5.2.1.sz.mell'!F35</f>
        <v>0</v>
      </c>
      <c r="G35" s="691">
        <f>'RM_5.2.1.sz.mell'!G35</f>
        <v>0</v>
      </c>
      <c r="H35" s="691">
        <f>'RM_5.2.1.sz.mell'!H35</f>
        <v>0</v>
      </c>
      <c r="I35" s="691">
        <f>'RM_5.2.1.sz.mell'!I35</f>
        <v>0</v>
      </c>
      <c r="J35" s="801">
        <f>'RM_5.2.1.sz.mell'!J35</f>
        <v>0</v>
      </c>
      <c r="K35" s="794">
        <f>'RM_5.2.1.sz.mell'!K35</f>
        <v>0</v>
      </c>
    </row>
    <row r="36" spans="1:11" s="455" customFormat="1" ht="12" customHeight="1" thickBot="1" x14ac:dyDescent="0.3">
      <c r="A36" s="448" t="s">
        <v>92</v>
      </c>
      <c r="B36" s="809" t="s">
        <v>292</v>
      </c>
      <c r="C36" s="771">
        <f>'RM_5.2.1.sz.mell'!C36</f>
        <v>0</v>
      </c>
      <c r="D36" s="771">
        <f>'RM_5.2.1.sz.mell'!D36</f>
        <v>0</v>
      </c>
      <c r="E36" s="771">
        <f>'RM_5.2.1.sz.mell'!E36</f>
        <v>0</v>
      </c>
      <c r="F36" s="771">
        <f>'RM_5.2.1.sz.mell'!F36</f>
        <v>0</v>
      </c>
      <c r="G36" s="771">
        <f>'RM_5.2.1.sz.mell'!G36</f>
        <v>0</v>
      </c>
      <c r="H36" s="771">
        <f>'RM_5.2.1.sz.mell'!H36</f>
        <v>0</v>
      </c>
      <c r="I36" s="771">
        <f>'RM_5.2.1.sz.mell'!I36</f>
        <v>0</v>
      </c>
      <c r="J36" s="801">
        <f>'RM_5.2.1.sz.mell'!J36</f>
        <v>0</v>
      </c>
      <c r="K36" s="811">
        <f>'RM_5.2.1.sz.mell'!K36</f>
        <v>0</v>
      </c>
    </row>
    <row r="37" spans="1:11" s="367" customFormat="1" ht="12" customHeight="1" thickBot="1" x14ac:dyDescent="0.3">
      <c r="A37" s="200" t="s">
        <v>23</v>
      </c>
      <c r="B37" s="123" t="s">
        <v>375</v>
      </c>
      <c r="C37" s="402">
        <f>'RM_5.2.1.sz.mell'!C37</f>
        <v>0</v>
      </c>
      <c r="D37" s="402">
        <f>'RM_5.2.1.sz.mell'!D37</f>
        <v>0</v>
      </c>
      <c r="E37" s="402">
        <f>'RM_5.2.1.sz.mell'!E37</f>
        <v>0</v>
      </c>
      <c r="F37" s="402">
        <f>'RM_5.2.1.sz.mell'!F37</f>
        <v>0</v>
      </c>
      <c r="G37" s="402">
        <f>'RM_5.2.1.sz.mell'!G37</f>
        <v>0</v>
      </c>
      <c r="H37" s="402">
        <f>'RM_5.2.1.sz.mell'!H37</f>
        <v>0</v>
      </c>
      <c r="I37" s="402">
        <f>'RM_5.2.1.sz.mell'!I37</f>
        <v>0</v>
      </c>
      <c r="J37" s="311">
        <f>'RM_5.2.1.sz.mell'!J37</f>
        <v>0</v>
      </c>
      <c r="K37" s="316">
        <f>'RM_5.2.1.sz.mell'!K37</f>
        <v>0</v>
      </c>
    </row>
    <row r="38" spans="1:11" s="367" customFormat="1" ht="12" customHeight="1" thickBot="1" x14ac:dyDescent="0.3">
      <c r="A38" s="200" t="s">
        <v>24</v>
      </c>
      <c r="B38" s="123" t="s">
        <v>406</v>
      </c>
      <c r="C38" s="402">
        <f>'RM_5.2.1.sz.mell'!C38</f>
        <v>0</v>
      </c>
      <c r="D38" s="402">
        <f>'RM_5.2.1.sz.mell'!D38</f>
        <v>0</v>
      </c>
      <c r="E38" s="402">
        <f>'RM_5.2.1.sz.mell'!E38</f>
        <v>0</v>
      </c>
      <c r="F38" s="402">
        <f>'RM_5.2.1.sz.mell'!F38</f>
        <v>0</v>
      </c>
      <c r="G38" s="402">
        <f>'RM_5.2.1.sz.mell'!G38</f>
        <v>0</v>
      </c>
      <c r="H38" s="402">
        <f>'RM_5.2.1.sz.mell'!H38</f>
        <v>0</v>
      </c>
      <c r="I38" s="402">
        <f>'RM_5.2.1.sz.mell'!I38</f>
        <v>0</v>
      </c>
      <c r="J38" s="812">
        <f>'RM_5.2.1.sz.mell'!J38</f>
        <v>0</v>
      </c>
      <c r="K38" s="794">
        <f>'RM_5.2.1.sz.mell'!K38</f>
        <v>0</v>
      </c>
    </row>
    <row r="39" spans="1:11" s="367" customFormat="1" ht="12" customHeight="1" thickBot="1" x14ac:dyDescent="0.3">
      <c r="A39" s="192" t="s">
        <v>25</v>
      </c>
      <c r="B39" s="123" t="s">
        <v>407</v>
      </c>
      <c r="C39" s="806">
        <f>'RM_5.2.1.sz.mell'!C39</f>
        <v>0</v>
      </c>
      <c r="D39" s="311">
        <f>'RM_5.2.1.sz.mell'!D39</f>
        <v>24886</v>
      </c>
      <c r="E39" s="311">
        <f>'RM_5.2.1.sz.mell'!E39</f>
        <v>0</v>
      </c>
      <c r="F39" s="311">
        <f>'RM_5.2.1.sz.mell'!F39</f>
        <v>0</v>
      </c>
      <c r="G39" s="311">
        <f>'RM_5.2.1.sz.mell'!G39</f>
        <v>0</v>
      </c>
      <c r="H39" s="311">
        <f>'RM_5.2.1.sz.mell'!H39</f>
        <v>0</v>
      </c>
      <c r="I39" s="311">
        <f>'RM_5.2.1.sz.mell'!I39</f>
        <v>0</v>
      </c>
      <c r="J39" s="311">
        <f>'RM_5.2.1.sz.mell'!J39</f>
        <v>24886</v>
      </c>
      <c r="K39" s="360">
        <f>'RM_5.2.1.sz.mell'!K39</f>
        <v>24886</v>
      </c>
    </row>
    <row r="40" spans="1:11" s="367" customFormat="1" ht="12" customHeight="1" thickBot="1" x14ac:dyDescent="0.3">
      <c r="A40" s="234" t="s">
        <v>26</v>
      </c>
      <c r="B40" s="123" t="s">
        <v>408</v>
      </c>
      <c r="C40" s="806">
        <f>'RM_5.2.1.sz.mell'!C40</f>
        <v>30158406</v>
      </c>
      <c r="D40" s="311">
        <f>'RM_5.2.1.sz.mell'!D40</f>
        <v>1819928</v>
      </c>
      <c r="E40" s="311">
        <f>'RM_5.2.1.sz.mell'!E40</f>
        <v>0</v>
      </c>
      <c r="F40" s="311">
        <f>'RM_5.2.1.sz.mell'!F40</f>
        <v>0</v>
      </c>
      <c r="G40" s="311">
        <f>'RM_5.2.1.sz.mell'!G40</f>
        <v>0</v>
      </c>
      <c r="H40" s="311">
        <f>'RM_5.2.1.sz.mell'!H40</f>
        <v>0</v>
      </c>
      <c r="I40" s="311">
        <f>'RM_5.2.1.sz.mell'!I40</f>
        <v>0</v>
      </c>
      <c r="J40" s="311">
        <f>'RM_5.2.1.sz.mell'!J40</f>
        <v>1819928</v>
      </c>
      <c r="K40" s="360">
        <f>'RM_5.2.1.sz.mell'!K40</f>
        <v>31978334</v>
      </c>
    </row>
    <row r="41" spans="1:11" s="367" customFormat="1" ht="12" customHeight="1" x14ac:dyDescent="0.25">
      <c r="A41" s="449" t="s">
        <v>409</v>
      </c>
      <c r="B41" s="450" t="s">
        <v>235</v>
      </c>
      <c r="C41" s="684">
        <f>'RM_5.2.1.sz.mell'!C41</f>
        <v>17206</v>
      </c>
      <c r="D41" s="684">
        <f>'RM_5.2.1.sz.mell'!D41</f>
        <v>0</v>
      </c>
      <c r="E41" s="684">
        <f>'RM_5.2.1.sz.mell'!E41</f>
        <v>0</v>
      </c>
      <c r="F41" s="684">
        <f>'RM_5.2.1.sz.mell'!F41</f>
        <v>0</v>
      </c>
      <c r="G41" s="684">
        <f>'RM_5.2.1.sz.mell'!G41</f>
        <v>0</v>
      </c>
      <c r="H41" s="684">
        <f>'RM_5.2.1.sz.mell'!H41</f>
        <v>0</v>
      </c>
      <c r="I41" s="684">
        <f>'RM_5.2.1.sz.mell'!I41</f>
        <v>0</v>
      </c>
      <c r="J41" s="801">
        <f>'RM_5.2.1.sz.mell'!J41</f>
        <v>0</v>
      </c>
      <c r="K41" s="794">
        <f>'RM_5.2.1.sz.mell'!K41</f>
        <v>17206</v>
      </c>
    </row>
    <row r="42" spans="1:11" s="367" customFormat="1" ht="12" customHeight="1" x14ac:dyDescent="0.25">
      <c r="A42" s="449" t="s">
        <v>410</v>
      </c>
      <c r="B42" s="451" t="s">
        <v>2</v>
      </c>
      <c r="C42" s="691">
        <f>'RM_5.2.1.sz.mell'!C42</f>
        <v>0</v>
      </c>
      <c r="D42" s="691">
        <f>'RM_5.2.1.sz.mell'!D42</f>
        <v>0</v>
      </c>
      <c r="E42" s="691">
        <f>'RM_5.2.1.sz.mell'!E42</f>
        <v>0</v>
      </c>
      <c r="F42" s="691">
        <f>'RM_5.2.1.sz.mell'!F42</f>
        <v>0</v>
      </c>
      <c r="G42" s="691">
        <f>'RM_5.2.1.sz.mell'!G42</f>
        <v>0</v>
      </c>
      <c r="H42" s="691">
        <f>'RM_5.2.1.sz.mell'!H42</f>
        <v>0</v>
      </c>
      <c r="I42" s="691">
        <f>'RM_5.2.1.sz.mell'!I42</f>
        <v>0</v>
      </c>
      <c r="J42" s="801">
        <f>'RM_5.2.1.sz.mell'!J42</f>
        <v>0</v>
      </c>
      <c r="K42" s="802">
        <f>'RM_5.2.1.sz.mell'!K42</f>
        <v>0</v>
      </c>
    </row>
    <row r="43" spans="1:11" s="455" customFormat="1" ht="12" customHeight="1" thickBot="1" x14ac:dyDescent="0.3">
      <c r="A43" s="448" t="s">
        <v>411</v>
      </c>
      <c r="B43" s="139" t="s">
        <v>412</v>
      </c>
      <c r="C43" s="688">
        <f>'RM_5.2.1.sz.mell'!C43</f>
        <v>30141200</v>
      </c>
      <c r="D43" s="688">
        <f>'RM_5.2.1.sz.mell'!D43</f>
        <v>1819928</v>
      </c>
      <c r="E43" s="688">
        <f>'RM_5.2.1.sz.mell'!E43</f>
        <v>0</v>
      </c>
      <c r="F43" s="688">
        <f>'RM_5.2.1.sz.mell'!F43</f>
        <v>0</v>
      </c>
      <c r="G43" s="688">
        <f>'RM_5.2.1.sz.mell'!G43</f>
        <v>0</v>
      </c>
      <c r="H43" s="688">
        <f>'RM_5.2.1.sz.mell'!H43</f>
        <v>0</v>
      </c>
      <c r="I43" s="688">
        <f>'RM_5.2.1.sz.mell'!I43</f>
        <v>0</v>
      </c>
      <c r="J43" s="801">
        <f>'RM_5.2.1.sz.mell'!J43</f>
        <v>1819928</v>
      </c>
      <c r="K43" s="804">
        <f>'RM_5.2.1.sz.mell'!K43</f>
        <v>31961128</v>
      </c>
    </row>
    <row r="44" spans="1:11" s="455" customFormat="1" ht="12.9" customHeight="1" thickBot="1" x14ac:dyDescent="0.25">
      <c r="A44" s="234" t="s">
        <v>27</v>
      </c>
      <c r="B44" s="235" t="s">
        <v>413</v>
      </c>
      <c r="C44" s="806">
        <f>'RM_5.2.1.sz.mell'!C44</f>
        <v>30158406</v>
      </c>
      <c r="D44" s="311">
        <f>'RM_5.2.1.sz.mell'!D44</f>
        <v>1844814</v>
      </c>
      <c r="E44" s="311">
        <f>'RM_5.2.1.sz.mell'!E44</f>
        <v>0</v>
      </c>
      <c r="F44" s="311">
        <f>'RM_5.2.1.sz.mell'!F44</f>
        <v>0</v>
      </c>
      <c r="G44" s="311">
        <f>'RM_5.2.1.sz.mell'!G44</f>
        <v>0</v>
      </c>
      <c r="H44" s="311">
        <f>'RM_5.2.1.sz.mell'!H44</f>
        <v>0</v>
      </c>
      <c r="I44" s="311">
        <f>'RM_5.2.1.sz.mell'!I44</f>
        <v>0</v>
      </c>
      <c r="J44" s="311">
        <f>'RM_5.2.1.sz.mell'!J44</f>
        <v>1844814</v>
      </c>
      <c r="K44" s="360">
        <f>'RM_5.2.1.sz.mell'!K44</f>
        <v>32003220</v>
      </c>
    </row>
    <row r="45" spans="1:11" s="454" customFormat="1" ht="14.1" customHeight="1" thickBot="1" x14ac:dyDescent="0.3">
      <c r="A45" s="1714" t="s">
        <v>56</v>
      </c>
      <c r="B45" s="1715"/>
      <c r="C45" s="1715"/>
      <c r="D45" s="1715"/>
      <c r="E45" s="1715"/>
      <c r="F45" s="1715"/>
      <c r="G45" s="1715"/>
      <c r="H45" s="1715"/>
      <c r="I45" s="1715"/>
      <c r="J45" s="1715"/>
      <c r="K45" s="1716"/>
    </row>
    <row r="46" spans="1:11" s="456" customFormat="1" ht="12" customHeight="1" thickBot="1" x14ac:dyDescent="0.3">
      <c r="A46" s="200" t="s">
        <v>18</v>
      </c>
      <c r="B46" s="123" t="s">
        <v>414</v>
      </c>
      <c r="C46" s="814">
        <f>'RM_5.2.1.sz.mell'!C46</f>
        <v>30158406</v>
      </c>
      <c r="D46" s="814">
        <f>'RM_5.2.1.sz.mell'!D46</f>
        <v>1739484</v>
      </c>
      <c r="E46" s="814">
        <f>'RM_5.2.1.sz.mell'!E46</f>
        <v>0</v>
      </c>
      <c r="F46" s="814">
        <f>'RM_5.2.1.sz.mell'!F46</f>
        <v>0</v>
      </c>
      <c r="G46" s="814">
        <f>'RM_5.2.1.sz.mell'!G46</f>
        <v>0</v>
      </c>
      <c r="H46" s="814">
        <f>'RM_5.2.1.sz.mell'!H46</f>
        <v>0</v>
      </c>
      <c r="I46" s="814">
        <f>'RM_5.2.1.sz.mell'!I46</f>
        <v>0</v>
      </c>
      <c r="J46" s="814">
        <f>'RM_5.2.1.sz.mell'!J46</f>
        <v>1739484</v>
      </c>
      <c r="K46" s="316">
        <f>'RM_5.2.1.sz.mell'!K46</f>
        <v>31897890</v>
      </c>
    </row>
    <row r="47" spans="1:11" ht="12" customHeight="1" x14ac:dyDescent="0.25">
      <c r="A47" s="448" t="s">
        <v>97</v>
      </c>
      <c r="B47" s="9" t="s">
        <v>49</v>
      </c>
      <c r="C47" s="816">
        <f>'RM_5.2.1.sz.mell'!C47</f>
        <v>22483260</v>
      </c>
      <c r="D47" s="816">
        <f>'RM_5.2.1.sz.mell'!D47</f>
        <v>1461360</v>
      </c>
      <c r="E47" s="816">
        <f>'RM_5.2.1.sz.mell'!E47</f>
        <v>0</v>
      </c>
      <c r="F47" s="816">
        <f>'RM_5.2.1.sz.mell'!F47</f>
        <v>0</v>
      </c>
      <c r="G47" s="816">
        <f>'RM_5.2.1.sz.mell'!G47</f>
        <v>0</v>
      </c>
      <c r="H47" s="816">
        <f>'RM_5.2.1.sz.mell'!H47</f>
        <v>0</v>
      </c>
      <c r="I47" s="816">
        <f>'RM_5.2.1.sz.mell'!I47</f>
        <v>0</v>
      </c>
      <c r="J47" s="816">
        <f>'RM_5.2.1.sz.mell'!J47</f>
        <v>1461360</v>
      </c>
      <c r="K47" s="817">
        <f>'RM_5.2.1.sz.mell'!K47</f>
        <v>23944620</v>
      </c>
    </row>
    <row r="48" spans="1:11" ht="12" customHeight="1" x14ac:dyDescent="0.25">
      <c r="A48" s="448" t="s">
        <v>98</v>
      </c>
      <c r="B48" s="8" t="s">
        <v>182</v>
      </c>
      <c r="C48" s="819">
        <f>'RM_5.2.1.sz.mell'!C48</f>
        <v>4397679</v>
      </c>
      <c r="D48" s="819">
        <f>'RM_5.2.1.sz.mell'!D48</f>
        <v>355856</v>
      </c>
      <c r="E48" s="819">
        <f>'RM_5.2.1.sz.mell'!E48</f>
        <v>0</v>
      </c>
      <c r="F48" s="819">
        <f>'RM_5.2.1.sz.mell'!F48</f>
        <v>0</v>
      </c>
      <c r="G48" s="819">
        <f>'RM_5.2.1.sz.mell'!G48</f>
        <v>0</v>
      </c>
      <c r="H48" s="819">
        <f>'RM_5.2.1.sz.mell'!H48</f>
        <v>0</v>
      </c>
      <c r="I48" s="819">
        <f>'RM_5.2.1.sz.mell'!I48</f>
        <v>0</v>
      </c>
      <c r="J48" s="819">
        <f>'RM_5.2.1.sz.mell'!J48</f>
        <v>355856</v>
      </c>
      <c r="K48" s="820">
        <f>'RM_5.2.1.sz.mell'!K48</f>
        <v>4753535</v>
      </c>
    </row>
    <row r="49" spans="1:11" ht="12" customHeight="1" x14ac:dyDescent="0.25">
      <c r="A49" s="448" t="s">
        <v>99</v>
      </c>
      <c r="B49" s="8" t="s">
        <v>139</v>
      </c>
      <c r="C49" s="819">
        <f>'RM_5.2.1.sz.mell'!C49</f>
        <v>3277467</v>
      </c>
      <c r="D49" s="819">
        <f>'RM_5.2.1.sz.mell'!D49</f>
        <v>-77732</v>
      </c>
      <c r="E49" s="819">
        <f>'RM_5.2.1.sz.mell'!E49</f>
        <v>0</v>
      </c>
      <c r="F49" s="819">
        <f>'RM_5.2.1.sz.mell'!F49</f>
        <v>0</v>
      </c>
      <c r="G49" s="819">
        <f>'RM_5.2.1.sz.mell'!G49</f>
        <v>0</v>
      </c>
      <c r="H49" s="819">
        <f>'RM_5.2.1.sz.mell'!H49</f>
        <v>0</v>
      </c>
      <c r="I49" s="819">
        <f>'RM_5.2.1.sz.mell'!I49</f>
        <v>0</v>
      </c>
      <c r="J49" s="819">
        <f>'RM_5.2.1.sz.mell'!J49</f>
        <v>-77732</v>
      </c>
      <c r="K49" s="820">
        <f>'RM_5.2.1.sz.mell'!K49</f>
        <v>3199735</v>
      </c>
    </row>
    <row r="50" spans="1:11" ht="12" customHeight="1" x14ac:dyDescent="0.25">
      <c r="A50" s="448" t="s">
        <v>100</v>
      </c>
      <c r="B50" s="8" t="s">
        <v>183</v>
      </c>
      <c r="C50" s="819">
        <f>'RM_5.2.1.sz.mell'!C50</f>
        <v>0</v>
      </c>
      <c r="D50" s="819">
        <f>'RM_5.2.1.sz.mell'!D50</f>
        <v>0</v>
      </c>
      <c r="E50" s="819">
        <f>'RM_5.2.1.sz.mell'!E50</f>
        <v>0</v>
      </c>
      <c r="F50" s="819">
        <f>'RM_5.2.1.sz.mell'!F50</f>
        <v>0</v>
      </c>
      <c r="G50" s="819">
        <f>'RM_5.2.1.sz.mell'!G50</f>
        <v>0</v>
      </c>
      <c r="H50" s="819">
        <f>'RM_5.2.1.sz.mell'!H50</f>
        <v>0</v>
      </c>
      <c r="I50" s="819">
        <f>'RM_5.2.1.sz.mell'!I50</f>
        <v>0</v>
      </c>
      <c r="J50" s="819">
        <f>'RM_5.2.1.sz.mell'!J50</f>
        <v>0</v>
      </c>
      <c r="K50" s="820">
        <f>'RM_5.2.1.sz.mell'!K50</f>
        <v>0</v>
      </c>
    </row>
    <row r="51" spans="1:11" ht="12" customHeight="1" thickBot="1" x14ac:dyDescent="0.3">
      <c r="A51" s="448" t="s">
        <v>147</v>
      </c>
      <c r="B51" s="8" t="s">
        <v>184</v>
      </c>
      <c r="C51" s="819">
        <f>'RM_5.2.1.sz.mell'!C51</f>
        <v>0</v>
      </c>
      <c r="D51" s="819">
        <f>'RM_5.2.1.sz.mell'!D51</f>
        <v>0</v>
      </c>
      <c r="E51" s="819">
        <f>'RM_5.2.1.sz.mell'!E51</f>
        <v>0</v>
      </c>
      <c r="F51" s="819">
        <f>'RM_5.2.1.sz.mell'!F51</f>
        <v>0</v>
      </c>
      <c r="G51" s="819">
        <f>'RM_5.2.1.sz.mell'!G51</f>
        <v>0</v>
      </c>
      <c r="H51" s="819">
        <f>'RM_5.2.1.sz.mell'!H51</f>
        <v>0</v>
      </c>
      <c r="I51" s="819">
        <f>'RM_5.2.1.sz.mell'!I51</f>
        <v>0</v>
      </c>
      <c r="J51" s="819">
        <f>'RM_5.2.1.sz.mell'!J51</f>
        <v>0</v>
      </c>
      <c r="K51" s="820">
        <f>'RM_5.2.1.sz.mell'!K51</f>
        <v>0</v>
      </c>
    </row>
    <row r="52" spans="1:11" ht="12" customHeight="1" thickBot="1" x14ac:dyDescent="0.3">
      <c r="A52" s="200" t="s">
        <v>19</v>
      </c>
      <c r="B52" s="123" t="s">
        <v>415</v>
      </c>
      <c r="C52" s="814">
        <f>'RM_5.2.1.sz.mell'!C52</f>
        <v>0</v>
      </c>
      <c r="D52" s="814">
        <f>'RM_5.2.1.sz.mell'!D52</f>
        <v>105330</v>
      </c>
      <c r="E52" s="814">
        <f>'RM_5.2.1.sz.mell'!E52</f>
        <v>0</v>
      </c>
      <c r="F52" s="814">
        <f>'RM_5.2.1.sz.mell'!F52</f>
        <v>0</v>
      </c>
      <c r="G52" s="814">
        <f>'RM_5.2.1.sz.mell'!G52</f>
        <v>0</v>
      </c>
      <c r="H52" s="814">
        <f>'RM_5.2.1.sz.mell'!H52</f>
        <v>0</v>
      </c>
      <c r="I52" s="814">
        <f>'RM_5.2.1.sz.mell'!I52</f>
        <v>0</v>
      </c>
      <c r="J52" s="814">
        <f>'RM_5.2.1.sz.mell'!J52</f>
        <v>105330</v>
      </c>
      <c r="K52" s="316">
        <f>'RM_5.2.1.sz.mell'!K52</f>
        <v>105330</v>
      </c>
    </row>
    <row r="53" spans="1:11" s="456" customFormat="1" ht="12" customHeight="1" x14ac:dyDescent="0.25">
      <c r="A53" s="448" t="s">
        <v>103</v>
      </c>
      <c r="B53" s="9" t="s">
        <v>229</v>
      </c>
      <c r="C53" s="816">
        <f>'RM_5.2.1.sz.mell'!C53</f>
        <v>0</v>
      </c>
      <c r="D53" s="816">
        <f>'RM_5.2.1.sz.mell'!D53</f>
        <v>105330</v>
      </c>
      <c r="E53" s="816">
        <f>'RM_5.2.1.sz.mell'!E53</f>
        <v>0</v>
      </c>
      <c r="F53" s="816">
        <f>'RM_5.2.1.sz.mell'!F53</f>
        <v>0</v>
      </c>
      <c r="G53" s="816">
        <f>'RM_5.2.1.sz.mell'!G53</f>
        <v>0</v>
      </c>
      <c r="H53" s="816">
        <f>'RM_5.2.1.sz.mell'!H53</f>
        <v>0</v>
      </c>
      <c r="I53" s="816">
        <f>'RM_5.2.1.sz.mell'!I53</f>
        <v>0</v>
      </c>
      <c r="J53" s="816">
        <f>'RM_5.2.1.sz.mell'!J53</f>
        <v>105330</v>
      </c>
      <c r="K53" s="817">
        <f>'RM_5.2.1.sz.mell'!K53</f>
        <v>105330</v>
      </c>
    </row>
    <row r="54" spans="1:11" ht="12" customHeight="1" x14ac:dyDescent="0.25">
      <c r="A54" s="448" t="s">
        <v>104</v>
      </c>
      <c r="B54" s="8" t="s">
        <v>186</v>
      </c>
      <c r="C54" s="819">
        <f>'RM_5.2.1.sz.mell'!C54</f>
        <v>0</v>
      </c>
      <c r="D54" s="819">
        <f>'RM_5.2.1.sz.mell'!D54</f>
        <v>0</v>
      </c>
      <c r="E54" s="819">
        <f>'RM_5.2.1.sz.mell'!E54</f>
        <v>0</v>
      </c>
      <c r="F54" s="819">
        <f>'RM_5.2.1.sz.mell'!F54</f>
        <v>0</v>
      </c>
      <c r="G54" s="819">
        <f>'RM_5.2.1.sz.mell'!G54</f>
        <v>0</v>
      </c>
      <c r="H54" s="819">
        <f>'RM_5.2.1.sz.mell'!H54</f>
        <v>0</v>
      </c>
      <c r="I54" s="819">
        <f>'RM_5.2.1.sz.mell'!I54</f>
        <v>0</v>
      </c>
      <c r="J54" s="819">
        <f>'RM_5.2.1.sz.mell'!J54</f>
        <v>0</v>
      </c>
      <c r="K54" s="820">
        <f>'RM_5.2.1.sz.mell'!K54</f>
        <v>0</v>
      </c>
    </row>
    <row r="55" spans="1:11" ht="12" customHeight="1" x14ac:dyDescent="0.25">
      <c r="A55" s="448" t="s">
        <v>105</v>
      </c>
      <c r="B55" s="8" t="s">
        <v>57</v>
      </c>
      <c r="C55" s="819">
        <f>'RM_5.2.1.sz.mell'!C55</f>
        <v>0</v>
      </c>
      <c r="D55" s="819">
        <f>'RM_5.2.1.sz.mell'!D55</f>
        <v>0</v>
      </c>
      <c r="E55" s="819">
        <f>'RM_5.2.1.sz.mell'!E55</f>
        <v>0</v>
      </c>
      <c r="F55" s="819">
        <f>'RM_5.2.1.sz.mell'!F55</f>
        <v>0</v>
      </c>
      <c r="G55" s="819">
        <f>'RM_5.2.1.sz.mell'!G55</f>
        <v>0</v>
      </c>
      <c r="H55" s="819">
        <f>'RM_5.2.1.sz.mell'!H55</f>
        <v>0</v>
      </c>
      <c r="I55" s="819">
        <f>'RM_5.2.1.sz.mell'!I55</f>
        <v>0</v>
      </c>
      <c r="J55" s="819">
        <f>'RM_5.2.1.sz.mell'!J55</f>
        <v>0</v>
      </c>
      <c r="K55" s="820">
        <f>'RM_5.2.1.sz.mell'!K55</f>
        <v>0</v>
      </c>
    </row>
    <row r="56" spans="1:11" ht="12" customHeight="1" thickBot="1" x14ac:dyDescent="0.3">
      <c r="A56" s="448" t="s">
        <v>106</v>
      </c>
      <c r="B56" s="8" t="s">
        <v>523</v>
      </c>
      <c r="C56" s="819">
        <f>'RM_5.2.1.sz.mell'!C56</f>
        <v>0</v>
      </c>
      <c r="D56" s="819">
        <f>'RM_5.2.1.sz.mell'!D56</f>
        <v>0</v>
      </c>
      <c r="E56" s="819">
        <f>'RM_5.2.1.sz.mell'!E56</f>
        <v>0</v>
      </c>
      <c r="F56" s="819">
        <f>'RM_5.2.1.sz.mell'!F56</f>
        <v>0</v>
      </c>
      <c r="G56" s="819">
        <f>'RM_5.2.1.sz.mell'!G56</f>
        <v>0</v>
      </c>
      <c r="H56" s="819">
        <f>'RM_5.2.1.sz.mell'!H56</f>
        <v>0</v>
      </c>
      <c r="I56" s="819">
        <f>'RM_5.2.1.sz.mell'!I56</f>
        <v>0</v>
      </c>
      <c r="J56" s="819">
        <f>'RM_5.2.1.sz.mell'!J56</f>
        <v>0</v>
      </c>
      <c r="K56" s="820">
        <f>'RM_5.2.1.sz.mell'!K56</f>
        <v>0</v>
      </c>
    </row>
    <row r="57" spans="1:11" ht="12" customHeight="1" thickBot="1" x14ac:dyDescent="0.3">
      <c r="A57" s="200" t="s">
        <v>20</v>
      </c>
      <c r="B57" s="123" t="s">
        <v>13</v>
      </c>
      <c r="C57" s="814">
        <f>'RM_5.2.1.sz.mell'!C57</f>
        <v>0</v>
      </c>
      <c r="D57" s="814">
        <f>'RM_5.2.1.sz.mell'!D57</f>
        <v>0</v>
      </c>
      <c r="E57" s="814">
        <f>'RM_5.2.1.sz.mell'!E57</f>
        <v>0</v>
      </c>
      <c r="F57" s="814">
        <f>'RM_5.2.1.sz.mell'!F57</f>
        <v>0</v>
      </c>
      <c r="G57" s="814">
        <f>'RM_5.2.1.sz.mell'!G57</f>
        <v>0</v>
      </c>
      <c r="H57" s="814">
        <f>'RM_5.2.1.sz.mell'!H57</f>
        <v>0</v>
      </c>
      <c r="I57" s="814">
        <f>'RM_5.2.1.sz.mell'!I57</f>
        <v>0</v>
      </c>
      <c r="J57" s="814">
        <f>'RM_5.2.1.sz.mell'!J57</f>
        <v>0</v>
      </c>
      <c r="K57" s="316">
        <f>'RM_5.2.1.sz.mell'!K57</f>
        <v>0</v>
      </c>
    </row>
    <row r="58" spans="1:11" ht="12.9" customHeight="1" thickBot="1" x14ac:dyDescent="0.3">
      <c r="A58" s="200" t="s">
        <v>21</v>
      </c>
      <c r="B58" s="242" t="s">
        <v>528</v>
      </c>
      <c r="C58" s="822">
        <f>'RM_5.2.1.sz.mell'!C58</f>
        <v>30158406</v>
      </c>
      <c r="D58" s="822">
        <f>'RM_5.2.1.sz.mell'!D58</f>
        <v>1844814</v>
      </c>
      <c r="E58" s="822">
        <f>'RM_5.2.1.sz.mell'!E58</f>
        <v>0</v>
      </c>
      <c r="F58" s="822">
        <f>'RM_5.2.1.sz.mell'!F58</f>
        <v>0</v>
      </c>
      <c r="G58" s="822">
        <f>'RM_5.2.1.sz.mell'!G58</f>
        <v>0</v>
      </c>
      <c r="H58" s="822">
        <f>'RM_5.2.1.sz.mell'!H58</f>
        <v>0</v>
      </c>
      <c r="I58" s="822">
        <f>'RM_5.2.1.sz.mell'!I58</f>
        <v>0</v>
      </c>
      <c r="J58" s="822">
        <f>'RM_5.2.1.sz.mell'!J58</f>
        <v>1844814</v>
      </c>
      <c r="K58" s="364">
        <f>'RM_5.2.1.sz.mell'!K58</f>
        <v>32003220</v>
      </c>
    </row>
    <row r="59" spans="1:11" s="1164" customFormat="1" ht="13.8" thickBot="1" x14ac:dyDescent="0.3">
      <c r="A59" s="1163"/>
      <c r="C59" s="823">
        <f>'RM_5.2.1.sz.mell'!C59</f>
        <v>0</v>
      </c>
      <c r="D59" s="823">
        <f>'RM_5.2.1.sz.mell'!D59</f>
        <v>0</v>
      </c>
      <c r="E59" s="823">
        <f>'RM_5.2.1.sz.mell'!E59</f>
        <v>0</v>
      </c>
      <c r="F59" s="823">
        <f>'RM_5.2.1.sz.mell'!F59</f>
        <v>0</v>
      </c>
      <c r="G59" s="823">
        <f>'RM_5.2.1.sz.mell'!G59</f>
        <v>0</v>
      </c>
      <c r="H59" s="823">
        <f>'RM_5.2.1.sz.mell'!H59</f>
        <v>0</v>
      </c>
      <c r="I59" s="823">
        <f>'RM_5.2.1.sz.mell'!I59</f>
        <v>0</v>
      </c>
      <c r="J59" s="823">
        <f>'RM_5.2.1.sz.mell'!J59</f>
        <v>0</v>
      </c>
      <c r="K59" s="616">
        <f>'RM_5.2.1.sz.mell'!K59</f>
        <v>0</v>
      </c>
    </row>
    <row r="60" spans="1:11" ht="12.9" customHeight="1" thickBot="1" x14ac:dyDescent="0.3">
      <c r="A60" s="245" t="s">
        <v>518</v>
      </c>
      <c r="B60" s="246"/>
      <c r="C60" s="826">
        <f>'RM_5.2.1.sz.mell'!C60</f>
        <v>8</v>
      </c>
      <c r="D60" s="826">
        <f>'RM_5.2.1.sz.mell'!D60</f>
        <v>0</v>
      </c>
      <c r="E60" s="826">
        <f>'RM_5.2.1.sz.mell'!E60</f>
        <v>0</v>
      </c>
      <c r="F60" s="826">
        <f>'RM_5.2.1.sz.mell'!F60</f>
        <v>0</v>
      </c>
      <c r="G60" s="826">
        <f>'RM_5.2.1.sz.mell'!G60</f>
        <v>0</v>
      </c>
      <c r="H60" s="826">
        <f>'RM_5.2.1.sz.mell'!H60</f>
        <v>0</v>
      </c>
      <c r="I60" s="826">
        <f>'RM_5.2.1.sz.mell'!I60</f>
        <v>0</v>
      </c>
      <c r="J60" s="826">
        <f>'RM_5.2.1.sz.mell'!J60</f>
        <v>0</v>
      </c>
      <c r="K60" s="827">
        <f>'RM_5.2.1.sz.mell'!K60</f>
        <v>8</v>
      </c>
    </row>
    <row r="61" spans="1:11" ht="12.9" customHeight="1" thickBot="1" x14ac:dyDescent="0.3">
      <c r="A61" s="245" t="s">
        <v>205</v>
      </c>
      <c r="B61" s="246"/>
      <c r="C61" s="826">
        <f>'RM_5.2.1.sz.mell'!C61</f>
        <v>0</v>
      </c>
      <c r="D61" s="826">
        <f>'RM_5.2.1.sz.mell'!D61</f>
        <v>0</v>
      </c>
      <c r="E61" s="826">
        <f>'RM_5.2.1.sz.mell'!E61</f>
        <v>0</v>
      </c>
      <c r="F61" s="826">
        <f>'RM_5.2.1.sz.mell'!F61</f>
        <v>0</v>
      </c>
      <c r="G61" s="826">
        <f>'RM_5.2.1.sz.mell'!G61</f>
        <v>0</v>
      </c>
      <c r="H61" s="826">
        <f>'RM_5.2.1.sz.mell'!H61</f>
        <v>0</v>
      </c>
      <c r="I61" s="826">
        <f>'RM_5.2.1.sz.mell'!I61</f>
        <v>0</v>
      </c>
      <c r="J61" s="826">
        <f>'RM_5.2.1.sz.mell'!J61</f>
        <v>0</v>
      </c>
      <c r="K61" s="827">
        <f>'RM_5.2.1.sz.mell'!K61</f>
        <v>0</v>
      </c>
    </row>
  </sheetData>
  <sheetProtection sheet="1" formatCells="0"/>
  <mergeCells count="15">
    <mergeCell ref="J5:J7"/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F35"/>
  <sheetViews>
    <sheetView view="pageBreakPreview" topLeftCell="A7" zoomScaleNormal="100" zoomScaleSheetLayoutView="100" workbookViewId="0">
      <selection activeCell="C68" sqref="C68"/>
    </sheetView>
  </sheetViews>
  <sheetFormatPr defaultColWidth="9.33203125" defaultRowHeight="13.2" x14ac:dyDescent="0.25"/>
  <cols>
    <col min="1" max="1" width="6.77734375" style="53" customWidth="1"/>
    <col min="2" max="2" width="55.109375" style="184" customWidth="1"/>
    <col min="3" max="3" width="16.33203125" style="53" customWidth="1"/>
    <col min="4" max="4" width="55.109375" style="53" customWidth="1"/>
    <col min="5" max="5" width="16.33203125" style="53" customWidth="1"/>
    <col min="6" max="6" width="4.77734375" style="53" customWidth="1"/>
    <col min="7" max="16384" width="9.33203125" style="53"/>
  </cols>
  <sheetData>
    <row r="1" spans="1:6" ht="39.75" customHeight="1" x14ac:dyDescent="0.25">
      <c r="B1" s="318" t="s">
        <v>157</v>
      </c>
      <c r="C1" s="319"/>
      <c r="D1" s="319"/>
      <c r="E1" s="319"/>
      <c r="F1" s="1556" t="str">
        <f>CONCATENATE("2.1. melléklet ",ALAPADATOK!A7," ",ALAPADATOK!B7," ",ALAPADATOK!C7," ",ALAPADATOK!D7," ",ALAPADATOK!E7," ",ALAPADATOK!F7," ",ALAPADATOK!G7," ",ALAPADATOK!H7)</f>
        <v>2.1. melléklet a … / 2019 ( VI. …. ) önkormányzati rendelethez</v>
      </c>
    </row>
    <row r="2" spans="1:6" ht="13.8" thickBot="1" x14ac:dyDescent="0.3">
      <c r="E2" s="579" t="str">
        <f>CONCATENATE('KV_1.1.sz.mell.'!C7)</f>
        <v>Forintban!</v>
      </c>
      <c r="F2" s="1556"/>
    </row>
    <row r="3" spans="1:6" ht="18" customHeight="1" thickBot="1" x14ac:dyDescent="0.3">
      <c r="A3" s="1554" t="s">
        <v>68</v>
      </c>
      <c r="B3" s="320" t="s">
        <v>55</v>
      </c>
      <c r="C3" s="321"/>
      <c r="D3" s="320" t="s">
        <v>56</v>
      </c>
      <c r="E3" s="322"/>
      <c r="F3" s="1556"/>
    </row>
    <row r="4" spans="1:6" s="323" customFormat="1" ht="35.25" customHeight="1" thickBot="1" x14ac:dyDescent="0.3">
      <c r="A4" s="1555"/>
      <c r="B4" s="185" t="s">
        <v>60</v>
      </c>
      <c r="C4" s="186" t="str">
        <f>+'KV_1.1.sz.mell.'!C8</f>
        <v>2019. évi előirányzat</v>
      </c>
      <c r="D4" s="185" t="s">
        <v>60</v>
      </c>
      <c r="E4" s="50" t="str">
        <f>+C4</f>
        <v>2019. évi előirányzat</v>
      </c>
      <c r="F4" s="1556"/>
    </row>
    <row r="5" spans="1:6" s="328" customFormat="1" ht="12" customHeight="1" thickBot="1" x14ac:dyDescent="0.3">
      <c r="A5" s="324"/>
      <c r="B5" s="325" t="s">
        <v>492</v>
      </c>
      <c r="C5" s="326" t="s">
        <v>493</v>
      </c>
      <c r="D5" s="325" t="s">
        <v>494</v>
      </c>
      <c r="E5" s="327" t="s">
        <v>496</v>
      </c>
      <c r="F5" s="1556"/>
    </row>
    <row r="6" spans="1:6" ht="12.9" customHeight="1" x14ac:dyDescent="0.25">
      <c r="A6" s="329" t="s">
        <v>18</v>
      </c>
      <c r="B6" s="330" t="s">
        <v>373</v>
      </c>
      <c r="C6" s="307">
        <f>'KV_1.1.sz.mell.'!C10</f>
        <v>57122434</v>
      </c>
      <c r="D6" s="330" t="s">
        <v>61</v>
      </c>
      <c r="E6" s="313">
        <f>'KV_1.1.sz.mell.'!C99</f>
        <v>64173834</v>
      </c>
      <c r="F6" s="1556"/>
    </row>
    <row r="7" spans="1:6" ht="12.9" customHeight="1" x14ac:dyDescent="0.25">
      <c r="A7" s="331" t="s">
        <v>19</v>
      </c>
      <c r="B7" s="332" t="s">
        <v>374</v>
      </c>
      <c r="C7" s="308">
        <f>'KV_1.1.sz.mell.'!C17</f>
        <v>17839904</v>
      </c>
      <c r="D7" s="332" t="s">
        <v>182</v>
      </c>
      <c r="E7" s="313">
        <f>'KV_1.1.sz.mell.'!C100</f>
        <v>11669201</v>
      </c>
      <c r="F7" s="1556"/>
    </row>
    <row r="8" spans="1:6" ht="12.9" customHeight="1" x14ac:dyDescent="0.25">
      <c r="A8" s="331" t="s">
        <v>20</v>
      </c>
      <c r="B8" s="332" t="s">
        <v>394</v>
      </c>
      <c r="C8" s="308"/>
      <c r="D8" s="332" t="s">
        <v>233</v>
      </c>
      <c r="E8" s="313">
        <f>'KV_1.1.sz.mell.'!C101</f>
        <v>83056892</v>
      </c>
      <c r="F8" s="1556"/>
    </row>
    <row r="9" spans="1:6" ht="12.9" customHeight="1" x14ac:dyDescent="0.25">
      <c r="A9" s="331" t="s">
        <v>21</v>
      </c>
      <c r="B9" s="332" t="s">
        <v>173</v>
      </c>
      <c r="C9" s="308">
        <f>'KV_1.1.sz.mell.'!C31</f>
        <v>6675000</v>
      </c>
      <c r="D9" s="332" t="s">
        <v>183</v>
      </c>
      <c r="E9" s="313">
        <f>'KV_1.1.sz.mell.'!C102</f>
        <v>700000</v>
      </c>
      <c r="F9" s="1556"/>
    </row>
    <row r="10" spans="1:6" ht="12.9" customHeight="1" x14ac:dyDescent="0.25">
      <c r="A10" s="331" t="s">
        <v>22</v>
      </c>
      <c r="B10" s="333" t="s">
        <v>420</v>
      </c>
      <c r="C10" s="308">
        <f>'KV_1.1.sz.mell.'!C39</f>
        <v>17070920</v>
      </c>
      <c r="D10" s="332" t="s">
        <v>184</v>
      </c>
      <c r="E10" s="313">
        <f>'KV_1.1.sz.mell.'!C103</f>
        <v>4085780</v>
      </c>
      <c r="F10" s="1556"/>
    </row>
    <row r="11" spans="1:6" ht="12.9" customHeight="1" x14ac:dyDescent="0.25">
      <c r="A11" s="331" t="s">
        <v>23</v>
      </c>
      <c r="B11" s="332" t="s">
        <v>375</v>
      </c>
      <c r="C11" s="309">
        <f>'KV_1.1.sz.mell.'!C57</f>
        <v>10626783</v>
      </c>
      <c r="D11" s="332" t="s">
        <v>50</v>
      </c>
      <c r="E11" s="314"/>
      <c r="F11" s="1556"/>
    </row>
    <row r="12" spans="1:6" ht="12.9" customHeight="1" x14ac:dyDescent="0.25">
      <c r="A12" s="331" t="s">
        <v>24</v>
      </c>
      <c r="B12" s="332" t="s">
        <v>480</v>
      </c>
      <c r="C12" s="308"/>
      <c r="D12" s="45"/>
      <c r="E12" s="314"/>
      <c r="F12" s="1556"/>
    </row>
    <row r="13" spans="1:6" ht="12.9" customHeight="1" x14ac:dyDescent="0.25">
      <c r="A13" s="331" t="s">
        <v>25</v>
      </c>
      <c r="B13" s="45"/>
      <c r="C13" s="308"/>
      <c r="D13" s="45"/>
      <c r="E13" s="314"/>
      <c r="F13" s="1556"/>
    </row>
    <row r="14" spans="1:6" ht="12.9" customHeight="1" x14ac:dyDescent="0.25">
      <c r="A14" s="331" t="s">
        <v>26</v>
      </c>
      <c r="B14" s="427"/>
      <c r="C14" s="309"/>
      <c r="D14" s="45"/>
      <c r="E14" s="314"/>
      <c r="F14" s="1556"/>
    </row>
    <row r="15" spans="1:6" ht="12.9" customHeight="1" x14ac:dyDescent="0.25">
      <c r="A15" s="331" t="s">
        <v>27</v>
      </c>
      <c r="B15" s="45"/>
      <c r="C15" s="308"/>
      <c r="D15" s="45"/>
      <c r="E15" s="314"/>
      <c r="F15" s="1556"/>
    </row>
    <row r="16" spans="1:6" ht="12.9" customHeight="1" x14ac:dyDescent="0.25">
      <c r="A16" s="331" t="s">
        <v>28</v>
      </c>
      <c r="B16" s="45"/>
      <c r="C16" s="308"/>
      <c r="D16" s="45"/>
      <c r="E16" s="314"/>
      <c r="F16" s="1556"/>
    </row>
    <row r="17" spans="1:6" ht="12.9" customHeight="1" thickBot="1" x14ac:dyDescent="0.3">
      <c r="A17" s="331" t="s">
        <v>29</v>
      </c>
      <c r="B17" s="55"/>
      <c r="C17" s="310"/>
      <c r="D17" s="45"/>
      <c r="E17" s="315"/>
      <c r="F17" s="1556"/>
    </row>
    <row r="18" spans="1:6" ht="15.9" customHeight="1" thickBot="1" x14ac:dyDescent="0.3">
      <c r="A18" s="334" t="s">
        <v>30</v>
      </c>
      <c r="B18" s="125" t="s">
        <v>481</v>
      </c>
      <c r="C18" s="311">
        <f>C6+C7+C9+C10+C11+C13+C14+C15+C16+C17</f>
        <v>109335041</v>
      </c>
      <c r="D18" s="125" t="s">
        <v>380</v>
      </c>
      <c r="E18" s="316">
        <f>SUM(E6:E17)</f>
        <v>163685707</v>
      </c>
      <c r="F18" s="1556"/>
    </row>
    <row r="19" spans="1:6" ht="12.9" customHeight="1" x14ac:dyDescent="0.25">
      <c r="A19" s="335" t="s">
        <v>31</v>
      </c>
      <c r="B19" s="336" t="s">
        <v>377</v>
      </c>
      <c r="C19" s="485">
        <f>SUM(C20:C23)</f>
        <v>54350666</v>
      </c>
      <c r="D19" s="337" t="s">
        <v>190</v>
      </c>
      <c r="E19" s="317"/>
      <c r="F19" s="1556"/>
    </row>
    <row r="20" spans="1:6" ht="12.9" customHeight="1" x14ac:dyDescent="0.25">
      <c r="A20" s="338" t="s">
        <v>32</v>
      </c>
      <c r="B20" s="337" t="s">
        <v>227</v>
      </c>
      <c r="C20" s="78">
        <f>'KV_1.1.sz.mell.'!C77-'KV_2.2.sz.mell.'!C19</f>
        <v>54350666</v>
      </c>
      <c r="D20" s="337" t="s">
        <v>379</v>
      </c>
      <c r="E20" s="79"/>
      <c r="F20" s="1556"/>
    </row>
    <row r="21" spans="1:6" ht="12.9" customHeight="1" x14ac:dyDescent="0.25">
      <c r="A21" s="338" t="s">
        <v>33</v>
      </c>
      <c r="B21" s="337" t="s">
        <v>228</v>
      </c>
      <c r="C21" s="78"/>
      <c r="D21" s="337" t="s">
        <v>155</v>
      </c>
      <c r="E21" s="79"/>
      <c r="F21" s="1556"/>
    </row>
    <row r="22" spans="1:6" ht="12.9" customHeight="1" x14ac:dyDescent="0.25">
      <c r="A22" s="338" t="s">
        <v>34</v>
      </c>
      <c r="B22" s="337" t="s">
        <v>232</v>
      </c>
      <c r="C22" s="78"/>
      <c r="D22" s="337" t="s">
        <v>156</v>
      </c>
      <c r="E22" s="79"/>
      <c r="F22" s="1556"/>
    </row>
    <row r="23" spans="1:6" ht="12.9" customHeight="1" x14ac:dyDescent="0.25">
      <c r="A23" s="338" t="s">
        <v>35</v>
      </c>
      <c r="B23" s="345" t="s">
        <v>238</v>
      </c>
      <c r="C23" s="78"/>
      <c r="D23" s="336" t="s">
        <v>234</v>
      </c>
      <c r="E23" s="79"/>
      <c r="F23" s="1556"/>
    </row>
    <row r="24" spans="1:6" ht="12.9" customHeight="1" x14ac:dyDescent="0.25">
      <c r="A24" s="338" t="s">
        <v>36</v>
      </c>
      <c r="B24" s="337" t="s">
        <v>378</v>
      </c>
      <c r="C24" s="339">
        <f>+C25+C26</f>
        <v>0</v>
      </c>
      <c r="D24" s="337" t="s">
        <v>191</v>
      </c>
      <c r="E24" s="79"/>
      <c r="F24" s="1556"/>
    </row>
    <row r="25" spans="1:6" ht="12.9" customHeight="1" x14ac:dyDescent="0.25">
      <c r="A25" s="335" t="s">
        <v>37</v>
      </c>
      <c r="B25" s="336" t="s">
        <v>376</v>
      </c>
      <c r="C25" s="312"/>
      <c r="D25" s="330" t="s">
        <v>463</v>
      </c>
      <c r="E25" s="317"/>
      <c r="F25" s="1556"/>
    </row>
    <row r="26" spans="1:6" ht="12.9" customHeight="1" x14ac:dyDescent="0.25">
      <c r="A26" s="338" t="s">
        <v>38</v>
      </c>
      <c r="B26" s="345" t="s">
        <v>867</v>
      </c>
      <c r="C26" s="78"/>
      <c r="D26" s="332" t="s">
        <v>469</v>
      </c>
      <c r="E26" s="79"/>
      <c r="F26" s="1556"/>
    </row>
    <row r="27" spans="1:6" ht="12.9" customHeight="1" x14ac:dyDescent="0.25">
      <c r="A27" s="331" t="s">
        <v>39</v>
      </c>
      <c r="B27" s="337" t="s">
        <v>474</v>
      </c>
      <c r="C27" s="78"/>
      <c r="D27" s="332" t="s">
        <v>470</v>
      </c>
      <c r="E27" s="79"/>
      <c r="F27" s="1556"/>
    </row>
    <row r="28" spans="1:6" ht="12.9" customHeight="1" thickBot="1" x14ac:dyDescent="0.3">
      <c r="A28" s="391" t="s">
        <v>40</v>
      </c>
      <c r="B28" s="336" t="s">
        <v>334</v>
      </c>
      <c r="C28" s="312"/>
      <c r="D28" s="429"/>
      <c r="E28" s="317"/>
      <c r="F28" s="1556"/>
    </row>
    <row r="29" spans="1:6" ht="15.9" customHeight="1" thickBot="1" x14ac:dyDescent="0.3">
      <c r="A29" s="334" t="s">
        <v>41</v>
      </c>
      <c r="B29" s="125" t="s">
        <v>482</v>
      </c>
      <c r="C29" s="311">
        <f>+C19+C24+C27+C28</f>
        <v>54350666</v>
      </c>
      <c r="D29" s="125" t="s">
        <v>484</v>
      </c>
      <c r="E29" s="316">
        <f>SUM(E19:E28)</f>
        <v>0</v>
      </c>
      <c r="F29" s="1556"/>
    </row>
    <row r="30" spans="1:6" ht="13.8" thickBot="1" x14ac:dyDescent="0.3">
      <c r="A30" s="334" t="s">
        <v>42</v>
      </c>
      <c r="B30" s="340" t="s">
        <v>483</v>
      </c>
      <c r="C30" s="341">
        <f>+C18+C29</f>
        <v>163685707</v>
      </c>
      <c r="D30" s="340" t="s">
        <v>485</v>
      </c>
      <c r="E30" s="341">
        <f>+E18+E29</f>
        <v>163685707</v>
      </c>
      <c r="F30" s="1556"/>
    </row>
    <row r="31" spans="1:6" ht="13.8" thickBot="1" x14ac:dyDescent="0.3">
      <c r="A31" s="334" t="s">
        <v>43</v>
      </c>
      <c r="B31" s="340" t="s">
        <v>168</v>
      </c>
      <c r="C31" s="341">
        <f>IF(C18-E18&lt;0,E18-C18,"-")</f>
        <v>54350666</v>
      </c>
      <c r="D31" s="340" t="s">
        <v>169</v>
      </c>
      <c r="E31" s="341" t="str">
        <f>IF(C18-E18&gt;0,C18-E18,"-")</f>
        <v>-</v>
      </c>
      <c r="F31" s="1556"/>
    </row>
    <row r="32" spans="1:6" ht="13.8" thickBot="1" x14ac:dyDescent="0.3">
      <c r="A32" s="334" t="s">
        <v>44</v>
      </c>
      <c r="B32" s="340" t="s">
        <v>566</v>
      </c>
      <c r="C32" s="341" t="str">
        <f>IF(C30-E30&lt;0,E30-C30,"-")</f>
        <v>-</v>
      </c>
      <c r="D32" s="340" t="s">
        <v>567</v>
      </c>
      <c r="E32" s="341" t="str">
        <f>IF(C30-E30&gt;0,C30-E30,"-")</f>
        <v>-</v>
      </c>
      <c r="F32" s="1556"/>
    </row>
    <row r="33" spans="2:4" ht="17.399999999999999" x14ac:dyDescent="0.25">
      <c r="B33" s="1557"/>
      <c r="C33" s="1557"/>
      <c r="D33" s="1557"/>
    </row>
    <row r="34" spans="2:4" x14ac:dyDescent="0.25">
      <c r="C34" s="53">
        <f>C30+'KV_2.2.sz.mell.'!C31</f>
        <v>267163968</v>
      </c>
    </row>
    <row r="35" spans="2:4" x14ac:dyDescent="0.25">
      <c r="C35" s="53">
        <f>E30+'KV_2.2.sz.mell.'!E31</f>
        <v>267163968</v>
      </c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98" orientation="landscape" verticalDpi="300" r:id="rId1"/>
  <headerFooter alignWithMargins="0">
    <oddHeader xml:space="preserve">&amp;R&amp;"Times New Roman CE,Félkövér dőlt"&amp;11 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sheetPr>
    <tabColor theme="7"/>
  </sheetPr>
  <dimension ref="A1:K61"/>
  <sheetViews>
    <sheetView view="pageBreakPreview" topLeftCell="B1" zoomScale="60" zoomScaleNormal="120" workbookViewId="0">
      <selection activeCell="K26" sqref="K26"/>
    </sheetView>
  </sheetViews>
  <sheetFormatPr defaultColWidth="9.33203125" defaultRowHeight="13.2" x14ac:dyDescent="0.25"/>
  <cols>
    <col min="1" max="1" width="13.77734375" style="243" customWidth="1"/>
    <col min="2" max="2" width="60.6640625" style="244" customWidth="1"/>
    <col min="3" max="3" width="15.77734375" style="244" customWidth="1"/>
    <col min="4" max="10" width="13.77734375" style="244" customWidth="1"/>
    <col min="11" max="11" width="15.77734375" style="244" customWidth="1"/>
    <col min="12" max="16384" width="9.33203125" style="244"/>
  </cols>
  <sheetData>
    <row r="1" spans="1:11" s="224" customFormat="1" ht="15.9" customHeight="1" thickBot="1" x14ac:dyDescent="0.3">
      <c r="A1" s="594"/>
      <c r="B1" s="595"/>
      <c r="C1" s="595"/>
      <c r="D1" s="595"/>
      <c r="E1" s="595"/>
      <c r="F1" s="595"/>
      <c r="G1" s="595"/>
      <c r="H1" s="595"/>
      <c r="I1" s="595"/>
      <c r="J1" s="595"/>
      <c r="K1" s="589" t="str">
        <f>CONCATENATE("5.2.2. melléklet ",E_ALAPADATOK!A7," ",E_ALAPADATOK!B7," ",E_ALAPADATOK!C7," ",E_ALAPADATOK!D7," ",E_ALAPADATOK!E7," ",E_ALAPADATOK!F7," ",E_ALAPADATOK!G7," ",E_ALAPADATOK!H7)</f>
        <v>5.2.2. melléklet a Hercegkút Község Önkormányzat Polgármesterének 5 / 2019 ( VI.17. ) önkormányzati rendelete</v>
      </c>
    </row>
    <row r="2" spans="1:11" s="452" customFormat="1" ht="23.1" customHeight="1" x14ac:dyDescent="0.25">
      <c r="A2" s="596" t="s">
        <v>203</v>
      </c>
      <c r="B2" s="1717" t="str">
        <f>E_ALAPADATOK!A11</f>
        <v>Hercegkút Gyöngyszem Német Nemzetiségi Óvoda</v>
      </c>
      <c r="C2" s="1718"/>
      <c r="D2" s="1718"/>
      <c r="E2" s="1718"/>
      <c r="F2" s="1718"/>
      <c r="G2" s="1718"/>
      <c r="H2" s="1718"/>
      <c r="I2" s="1718"/>
      <c r="J2" s="1718"/>
      <c r="K2" s="617" t="s">
        <v>58</v>
      </c>
    </row>
    <row r="3" spans="1:11" s="452" customFormat="1" ht="23.1" customHeight="1" thickBot="1" x14ac:dyDescent="0.3">
      <c r="A3" s="618" t="s">
        <v>202</v>
      </c>
      <c r="B3" s="1719" t="str">
        <f>CONCATENATE('E_5.1.2.sz.mell'!B3:J3)</f>
        <v>Önként vállalt feladatok bevételeinek, kiadásainak aktuális előirányzat alakulása</v>
      </c>
      <c r="C3" s="1720"/>
      <c r="D3" s="1720"/>
      <c r="E3" s="1720"/>
      <c r="F3" s="1720"/>
      <c r="G3" s="1720"/>
      <c r="H3" s="1720"/>
      <c r="I3" s="1720"/>
      <c r="J3" s="1720"/>
      <c r="K3" s="785" t="s">
        <v>59</v>
      </c>
    </row>
    <row r="4" spans="1:11" s="452" customFormat="1" ht="12.9" customHeight="1" thickBot="1" x14ac:dyDescent="0.3">
      <c r="A4" s="1414"/>
      <c r="B4" s="1415"/>
      <c r="C4" s="1416"/>
      <c r="D4" s="1416"/>
      <c r="E4" s="1416"/>
      <c r="F4" s="1416"/>
      <c r="G4" s="1416"/>
      <c r="H4" s="1416"/>
      <c r="I4" s="1416"/>
      <c r="J4" s="1416"/>
      <c r="K4" s="1417" t="s">
        <v>563</v>
      </c>
    </row>
    <row r="5" spans="1:11" s="453" customFormat="1" ht="14.1" customHeight="1" x14ac:dyDescent="0.25">
      <c r="A5" s="1743" t="s">
        <v>68</v>
      </c>
      <c r="B5" s="1735" t="s">
        <v>17</v>
      </c>
      <c r="C5" s="1735" t="s">
        <v>1073</v>
      </c>
      <c r="D5" s="1735" t="str">
        <f>CONCATENATE('E_5.1.sz.mell'!D5:I5)</f>
        <v>Módosítás</v>
      </c>
      <c r="E5" s="1735" t="str">
        <f>CONCATENATE('E_5.1.sz.mell'!E5)</f>
        <v xml:space="preserve">… . sz. módosítás </v>
      </c>
      <c r="F5" s="1735" t="str">
        <f>CONCATENATE('E_5.1.sz.mell'!F5)</f>
        <v xml:space="preserve">… . sz. módosítás </v>
      </c>
      <c r="G5" s="1735" t="str">
        <f>CONCATENATE('E_5.1.sz.mell'!G5)</f>
        <v xml:space="preserve">… . sz. módosítás </v>
      </c>
      <c r="H5" s="1735" t="str">
        <f>CONCATENATE('E_5.1.sz.mell'!H5)</f>
        <v xml:space="preserve">… . sz. módosítás </v>
      </c>
      <c r="I5" s="1735" t="str">
        <f>CONCATENATE('E_5.1.sz.mell'!I5)</f>
        <v xml:space="preserve">… . sz. módosítás </v>
      </c>
      <c r="J5" s="1735" t="s">
        <v>761</v>
      </c>
      <c r="K5" s="1738" t="str">
        <f>CONCATENATE('E_5.1.sz.mell'!K5)</f>
        <v>….számú módosítás utáni előirányzat</v>
      </c>
    </row>
    <row r="6" spans="1:11" ht="12.75" customHeight="1" x14ac:dyDescent="0.25">
      <c r="A6" s="1744"/>
      <c r="B6" s="1746"/>
      <c r="C6" s="1736"/>
      <c r="D6" s="1736"/>
      <c r="E6" s="1736"/>
      <c r="F6" s="1736"/>
      <c r="G6" s="1736"/>
      <c r="H6" s="1736"/>
      <c r="I6" s="1736"/>
      <c r="J6" s="1736"/>
      <c r="K6" s="1739"/>
    </row>
    <row r="7" spans="1:11" s="454" customFormat="1" ht="9.9" customHeight="1" thickBot="1" x14ac:dyDescent="0.3">
      <c r="A7" s="1745"/>
      <c r="B7" s="1747"/>
      <c r="C7" s="1737"/>
      <c r="D7" s="1737"/>
      <c r="E7" s="1737"/>
      <c r="F7" s="1737"/>
      <c r="G7" s="1737"/>
      <c r="H7" s="1737"/>
      <c r="I7" s="1737"/>
      <c r="J7" s="1737"/>
      <c r="K7" s="1740"/>
    </row>
    <row r="8" spans="1:11" s="791" customFormat="1" ht="10.5" customHeight="1" thickBot="1" x14ac:dyDescent="0.3">
      <c r="A8" s="192" t="s">
        <v>492</v>
      </c>
      <c r="B8" s="193" t="s">
        <v>493</v>
      </c>
      <c r="C8" s="193" t="s">
        <v>494</v>
      </c>
      <c r="D8" s="193" t="s">
        <v>496</v>
      </c>
      <c r="E8" s="193" t="s">
        <v>495</v>
      </c>
      <c r="F8" s="193" t="s">
        <v>746</v>
      </c>
      <c r="G8" s="193" t="s">
        <v>498</v>
      </c>
      <c r="H8" s="193" t="s">
        <v>499</v>
      </c>
      <c r="I8" s="193" t="s">
        <v>735</v>
      </c>
      <c r="J8" s="1418" t="s">
        <v>736</v>
      </c>
      <c r="K8" s="679" t="s">
        <v>737</v>
      </c>
    </row>
    <row r="9" spans="1:11" s="791" customFormat="1" ht="10.5" customHeight="1" thickBot="1" x14ac:dyDescent="0.3">
      <c r="A9" s="1711" t="s">
        <v>55</v>
      </c>
      <c r="B9" s="1741"/>
      <c r="C9" s="1741"/>
      <c r="D9" s="1741"/>
      <c r="E9" s="1741"/>
      <c r="F9" s="1741"/>
      <c r="G9" s="1741"/>
      <c r="H9" s="1741"/>
      <c r="I9" s="1741"/>
      <c r="J9" s="1741"/>
      <c r="K9" s="1742"/>
    </row>
    <row r="10" spans="1:11" s="367" customFormat="1" ht="12" customHeight="1" thickBot="1" x14ac:dyDescent="0.3">
      <c r="A10" s="192" t="s">
        <v>18</v>
      </c>
      <c r="B10" s="233" t="s">
        <v>519</v>
      </c>
      <c r="C10" s="311">
        <f>'RM_5.2.2.sz.mell'!C10</f>
        <v>0</v>
      </c>
      <c r="D10" s="311">
        <f>'RM_5.2.2.sz.mell'!D10</f>
        <v>0</v>
      </c>
      <c r="E10" s="311">
        <f>'RM_5.2.2.sz.mell'!E10</f>
        <v>0</v>
      </c>
      <c r="F10" s="311">
        <f>'RM_5.2.2.sz.mell'!F10</f>
        <v>0</v>
      </c>
      <c r="G10" s="311">
        <f>'RM_5.2.2.sz.mell'!G10</f>
        <v>0</v>
      </c>
      <c r="H10" s="311">
        <f>'RM_5.2.2.sz.mell'!H10</f>
        <v>0</v>
      </c>
      <c r="I10" s="311">
        <f>'RM_5.2.2.sz.mell'!I10</f>
        <v>0</v>
      </c>
      <c r="J10" s="311">
        <f>'RM_5.2.2.sz.mell'!J10</f>
        <v>0</v>
      </c>
      <c r="K10" s="311">
        <f>'RM_5.2.2.sz.mell'!K10</f>
        <v>0</v>
      </c>
    </row>
    <row r="11" spans="1:11" s="367" customFormat="1" ht="12" customHeight="1" x14ac:dyDescent="0.25">
      <c r="A11" s="447" t="s">
        <v>97</v>
      </c>
      <c r="B11" s="10" t="s">
        <v>276</v>
      </c>
      <c r="C11" s="696">
        <f>'RM_5.2.2.sz.mell'!C11</f>
        <v>0</v>
      </c>
      <c r="D11" s="696">
        <f>'RM_5.2.2.sz.mell'!D11</f>
        <v>0</v>
      </c>
      <c r="E11" s="696">
        <f>'RM_5.2.2.sz.mell'!E11</f>
        <v>0</v>
      </c>
      <c r="F11" s="696">
        <f>'RM_5.2.2.sz.mell'!F11</f>
        <v>0</v>
      </c>
      <c r="G11" s="696">
        <f>'RM_5.2.2.sz.mell'!G11</f>
        <v>0</v>
      </c>
      <c r="H11" s="696">
        <f>'RM_5.2.2.sz.mell'!H11</f>
        <v>0</v>
      </c>
      <c r="I11" s="696">
        <f>'RM_5.2.2.sz.mell'!I11</f>
        <v>0</v>
      </c>
      <c r="J11" s="793">
        <f>'RM_5.2.2.sz.mell'!J11</f>
        <v>0</v>
      </c>
      <c r="K11" s="794">
        <f>'RM_5.2.2.sz.mell'!K11</f>
        <v>0</v>
      </c>
    </row>
    <row r="12" spans="1:11" s="367" customFormat="1" ht="12" customHeight="1" x14ac:dyDescent="0.25">
      <c r="A12" s="448" t="s">
        <v>98</v>
      </c>
      <c r="B12" s="8" t="s">
        <v>277</v>
      </c>
      <c r="C12" s="698">
        <f>'RM_5.2.2.sz.mell'!C12</f>
        <v>0</v>
      </c>
      <c r="D12" s="698">
        <f>'RM_5.2.2.sz.mell'!D12</f>
        <v>0</v>
      </c>
      <c r="E12" s="698">
        <f>'RM_5.2.2.sz.mell'!E12</f>
        <v>0</v>
      </c>
      <c r="F12" s="698">
        <f>'RM_5.2.2.sz.mell'!F12</f>
        <v>0</v>
      </c>
      <c r="G12" s="698">
        <f>'RM_5.2.2.sz.mell'!G12</f>
        <v>0</v>
      </c>
      <c r="H12" s="698">
        <f>'RM_5.2.2.sz.mell'!H12</f>
        <v>0</v>
      </c>
      <c r="I12" s="698">
        <f>'RM_5.2.2.sz.mell'!I12</f>
        <v>0</v>
      </c>
      <c r="J12" s="796">
        <f>'RM_5.2.2.sz.mell'!J12</f>
        <v>0</v>
      </c>
      <c r="K12" s="794">
        <f>'RM_5.2.2.sz.mell'!K12</f>
        <v>0</v>
      </c>
    </row>
    <row r="13" spans="1:11" s="367" customFormat="1" ht="12" customHeight="1" x14ac:dyDescent="0.25">
      <c r="A13" s="448" t="s">
        <v>99</v>
      </c>
      <c r="B13" s="8" t="s">
        <v>278</v>
      </c>
      <c r="C13" s="698">
        <f>'RM_5.2.2.sz.mell'!C13</f>
        <v>0</v>
      </c>
      <c r="D13" s="698">
        <f>'RM_5.2.2.sz.mell'!D13</f>
        <v>0</v>
      </c>
      <c r="E13" s="698">
        <f>'RM_5.2.2.sz.mell'!E13</f>
        <v>0</v>
      </c>
      <c r="F13" s="698">
        <f>'RM_5.2.2.sz.mell'!F13</f>
        <v>0</v>
      </c>
      <c r="G13" s="698">
        <f>'RM_5.2.2.sz.mell'!G13</f>
        <v>0</v>
      </c>
      <c r="H13" s="698">
        <f>'RM_5.2.2.sz.mell'!H13</f>
        <v>0</v>
      </c>
      <c r="I13" s="698">
        <f>'RM_5.2.2.sz.mell'!I13</f>
        <v>0</v>
      </c>
      <c r="J13" s="796">
        <f>'RM_5.2.2.sz.mell'!J13</f>
        <v>0</v>
      </c>
      <c r="K13" s="794">
        <f>'RM_5.2.2.sz.mell'!K13</f>
        <v>0</v>
      </c>
    </row>
    <row r="14" spans="1:11" s="367" customFormat="1" ht="12" customHeight="1" x14ac:dyDescent="0.25">
      <c r="A14" s="448" t="s">
        <v>100</v>
      </c>
      <c r="B14" s="8" t="s">
        <v>279</v>
      </c>
      <c r="C14" s="698">
        <f>'RM_5.2.2.sz.mell'!C14</f>
        <v>0</v>
      </c>
      <c r="D14" s="698">
        <f>'RM_5.2.2.sz.mell'!D14</f>
        <v>0</v>
      </c>
      <c r="E14" s="698">
        <f>'RM_5.2.2.sz.mell'!E14</f>
        <v>0</v>
      </c>
      <c r="F14" s="698">
        <f>'RM_5.2.2.sz.mell'!F14</f>
        <v>0</v>
      </c>
      <c r="G14" s="698">
        <f>'RM_5.2.2.sz.mell'!G14</f>
        <v>0</v>
      </c>
      <c r="H14" s="698">
        <f>'RM_5.2.2.sz.mell'!H14</f>
        <v>0</v>
      </c>
      <c r="I14" s="698">
        <f>'RM_5.2.2.sz.mell'!I14</f>
        <v>0</v>
      </c>
      <c r="J14" s="796">
        <f>'RM_5.2.2.sz.mell'!J14</f>
        <v>0</v>
      </c>
      <c r="K14" s="794">
        <f>'RM_5.2.2.sz.mell'!K14</f>
        <v>0</v>
      </c>
    </row>
    <row r="15" spans="1:11" s="367" customFormat="1" ht="12" customHeight="1" x14ac:dyDescent="0.25">
      <c r="A15" s="448" t="s">
        <v>147</v>
      </c>
      <c r="B15" s="8" t="s">
        <v>280</v>
      </c>
      <c r="C15" s="698">
        <f>'RM_5.2.2.sz.mell'!C15</f>
        <v>0</v>
      </c>
      <c r="D15" s="698">
        <f>'RM_5.2.2.sz.mell'!D15</f>
        <v>0</v>
      </c>
      <c r="E15" s="698">
        <f>'RM_5.2.2.sz.mell'!E15</f>
        <v>0</v>
      </c>
      <c r="F15" s="698">
        <f>'RM_5.2.2.sz.mell'!F15</f>
        <v>0</v>
      </c>
      <c r="G15" s="698">
        <f>'RM_5.2.2.sz.mell'!G15</f>
        <v>0</v>
      </c>
      <c r="H15" s="698">
        <f>'RM_5.2.2.sz.mell'!H15</f>
        <v>0</v>
      </c>
      <c r="I15" s="698">
        <f>'RM_5.2.2.sz.mell'!I15</f>
        <v>0</v>
      </c>
      <c r="J15" s="796">
        <f>'RM_5.2.2.sz.mell'!J15</f>
        <v>0</v>
      </c>
      <c r="K15" s="794">
        <f>'RM_5.2.2.sz.mell'!K15</f>
        <v>0</v>
      </c>
    </row>
    <row r="16" spans="1:11" s="367" customFormat="1" ht="12" customHeight="1" x14ac:dyDescent="0.25">
      <c r="A16" s="448" t="s">
        <v>101</v>
      </c>
      <c r="B16" s="8" t="s">
        <v>398</v>
      </c>
      <c r="C16" s="698">
        <f>'RM_5.2.2.sz.mell'!C16</f>
        <v>0</v>
      </c>
      <c r="D16" s="698">
        <f>'RM_5.2.2.sz.mell'!D16</f>
        <v>0</v>
      </c>
      <c r="E16" s="698">
        <f>'RM_5.2.2.sz.mell'!E16</f>
        <v>0</v>
      </c>
      <c r="F16" s="698">
        <f>'RM_5.2.2.sz.mell'!F16</f>
        <v>0</v>
      </c>
      <c r="G16" s="698">
        <f>'RM_5.2.2.sz.mell'!G16</f>
        <v>0</v>
      </c>
      <c r="H16" s="698">
        <f>'RM_5.2.2.sz.mell'!H16</f>
        <v>0</v>
      </c>
      <c r="I16" s="698">
        <f>'RM_5.2.2.sz.mell'!I16</f>
        <v>0</v>
      </c>
      <c r="J16" s="796">
        <f>'RM_5.2.2.sz.mell'!J16</f>
        <v>0</v>
      </c>
      <c r="K16" s="794">
        <f>'RM_5.2.2.sz.mell'!K16</f>
        <v>0</v>
      </c>
    </row>
    <row r="17" spans="1:11" s="367" customFormat="1" ht="12" customHeight="1" x14ac:dyDescent="0.25">
      <c r="A17" s="448" t="s">
        <v>102</v>
      </c>
      <c r="B17" s="7" t="s">
        <v>399</v>
      </c>
      <c r="C17" s="698">
        <f>'RM_5.2.2.sz.mell'!C17</f>
        <v>0</v>
      </c>
      <c r="D17" s="698">
        <f>'RM_5.2.2.sz.mell'!D17</f>
        <v>0</v>
      </c>
      <c r="E17" s="698">
        <f>'RM_5.2.2.sz.mell'!E17</f>
        <v>0</v>
      </c>
      <c r="F17" s="698">
        <f>'RM_5.2.2.sz.mell'!F17</f>
        <v>0</v>
      </c>
      <c r="G17" s="698">
        <f>'RM_5.2.2.sz.mell'!G17</f>
        <v>0</v>
      </c>
      <c r="H17" s="698">
        <f>'RM_5.2.2.sz.mell'!H17</f>
        <v>0</v>
      </c>
      <c r="I17" s="698">
        <f>'RM_5.2.2.sz.mell'!I17</f>
        <v>0</v>
      </c>
      <c r="J17" s="796">
        <f>'RM_5.2.2.sz.mell'!J17</f>
        <v>0</v>
      </c>
      <c r="K17" s="794">
        <f>'RM_5.2.2.sz.mell'!K17</f>
        <v>0</v>
      </c>
    </row>
    <row r="18" spans="1:11" s="367" customFormat="1" ht="12" customHeight="1" x14ac:dyDescent="0.25">
      <c r="A18" s="448" t="s">
        <v>112</v>
      </c>
      <c r="B18" s="8" t="s">
        <v>283</v>
      </c>
      <c r="C18" s="698">
        <f>'RM_5.2.2.sz.mell'!C18</f>
        <v>0</v>
      </c>
      <c r="D18" s="698">
        <f>'RM_5.2.2.sz.mell'!D18</f>
        <v>0</v>
      </c>
      <c r="E18" s="698">
        <f>'RM_5.2.2.sz.mell'!E18</f>
        <v>0</v>
      </c>
      <c r="F18" s="698">
        <f>'RM_5.2.2.sz.mell'!F18</f>
        <v>0</v>
      </c>
      <c r="G18" s="698">
        <f>'RM_5.2.2.sz.mell'!G18</f>
        <v>0</v>
      </c>
      <c r="H18" s="698">
        <f>'RM_5.2.2.sz.mell'!H18</f>
        <v>0</v>
      </c>
      <c r="I18" s="698">
        <f>'RM_5.2.2.sz.mell'!I18</f>
        <v>0</v>
      </c>
      <c r="J18" s="796">
        <f>'RM_5.2.2.sz.mell'!J18</f>
        <v>0</v>
      </c>
      <c r="K18" s="794">
        <f>'RM_5.2.2.sz.mell'!K18</f>
        <v>0</v>
      </c>
    </row>
    <row r="19" spans="1:11" s="455" customFormat="1" ht="12" customHeight="1" x14ac:dyDescent="0.25">
      <c r="A19" s="448" t="s">
        <v>113</v>
      </c>
      <c r="B19" s="8" t="s">
        <v>284</v>
      </c>
      <c r="C19" s="698">
        <f>'RM_5.2.2.sz.mell'!C19</f>
        <v>0</v>
      </c>
      <c r="D19" s="698">
        <f>'RM_5.2.2.sz.mell'!D19</f>
        <v>0</v>
      </c>
      <c r="E19" s="698">
        <f>'RM_5.2.2.sz.mell'!E19</f>
        <v>0</v>
      </c>
      <c r="F19" s="698">
        <f>'RM_5.2.2.sz.mell'!F19</f>
        <v>0</v>
      </c>
      <c r="G19" s="698">
        <f>'RM_5.2.2.sz.mell'!G19</f>
        <v>0</v>
      </c>
      <c r="H19" s="698">
        <f>'RM_5.2.2.sz.mell'!H19</f>
        <v>0</v>
      </c>
      <c r="I19" s="698">
        <f>'RM_5.2.2.sz.mell'!I19</f>
        <v>0</v>
      </c>
      <c r="J19" s="796">
        <f>'RM_5.2.2.sz.mell'!J19</f>
        <v>0</v>
      </c>
      <c r="K19" s="794">
        <f>'RM_5.2.2.sz.mell'!K19</f>
        <v>0</v>
      </c>
    </row>
    <row r="20" spans="1:11" s="455" customFormat="1" ht="12" customHeight="1" x14ac:dyDescent="0.25">
      <c r="A20" s="448" t="s">
        <v>114</v>
      </c>
      <c r="B20" s="8" t="s">
        <v>435</v>
      </c>
      <c r="C20" s="698">
        <f>'RM_5.2.2.sz.mell'!C20</f>
        <v>0</v>
      </c>
      <c r="D20" s="698">
        <f>'RM_5.2.2.sz.mell'!D20</f>
        <v>0</v>
      </c>
      <c r="E20" s="698">
        <f>'RM_5.2.2.sz.mell'!E20</f>
        <v>0</v>
      </c>
      <c r="F20" s="698">
        <f>'RM_5.2.2.sz.mell'!F20</f>
        <v>0</v>
      </c>
      <c r="G20" s="698">
        <f>'RM_5.2.2.sz.mell'!G20</f>
        <v>0</v>
      </c>
      <c r="H20" s="698">
        <f>'RM_5.2.2.sz.mell'!H20</f>
        <v>0</v>
      </c>
      <c r="I20" s="698">
        <f>'RM_5.2.2.sz.mell'!I20</f>
        <v>0</v>
      </c>
      <c r="J20" s="796">
        <f>'RM_5.2.2.sz.mell'!J20</f>
        <v>0</v>
      </c>
      <c r="K20" s="794">
        <f>'RM_5.2.2.sz.mell'!K20</f>
        <v>0</v>
      </c>
    </row>
    <row r="21" spans="1:11" s="455" customFormat="1" ht="12" customHeight="1" thickBot="1" x14ac:dyDescent="0.3">
      <c r="A21" s="797" t="s">
        <v>115</v>
      </c>
      <c r="B21" s="7" t="s">
        <v>285</v>
      </c>
      <c r="C21" s="700">
        <f>'RM_5.2.2.sz.mell'!C21</f>
        <v>0</v>
      </c>
      <c r="D21" s="700">
        <f>'RM_5.2.2.sz.mell'!D21</f>
        <v>0</v>
      </c>
      <c r="E21" s="700">
        <f>'RM_5.2.2.sz.mell'!E21</f>
        <v>0</v>
      </c>
      <c r="F21" s="700">
        <f>'RM_5.2.2.sz.mell'!F21</f>
        <v>0</v>
      </c>
      <c r="G21" s="700">
        <f>'RM_5.2.2.sz.mell'!G21</f>
        <v>0</v>
      </c>
      <c r="H21" s="700">
        <f>'RM_5.2.2.sz.mell'!H21</f>
        <v>0</v>
      </c>
      <c r="I21" s="700">
        <f>'RM_5.2.2.sz.mell'!I21</f>
        <v>0</v>
      </c>
      <c r="J21" s="799">
        <f>'RM_5.2.2.sz.mell'!J21</f>
        <v>0</v>
      </c>
      <c r="K21" s="794">
        <f>'RM_5.2.2.sz.mell'!K21</f>
        <v>0</v>
      </c>
    </row>
    <row r="22" spans="1:11" s="367" customFormat="1" ht="12" customHeight="1" thickBot="1" x14ac:dyDescent="0.3">
      <c r="A22" s="192" t="s">
        <v>19</v>
      </c>
      <c r="B22" s="233" t="s">
        <v>400</v>
      </c>
      <c r="C22" s="311">
        <f>'RM_5.2.2.sz.mell'!C22</f>
        <v>0</v>
      </c>
      <c r="D22" s="311">
        <f>'RM_5.2.2.sz.mell'!D22</f>
        <v>0</v>
      </c>
      <c r="E22" s="311">
        <f>'RM_5.2.2.sz.mell'!E22</f>
        <v>0</v>
      </c>
      <c r="F22" s="311">
        <f>'RM_5.2.2.sz.mell'!F22</f>
        <v>0</v>
      </c>
      <c r="G22" s="311">
        <f>'RM_5.2.2.sz.mell'!G22</f>
        <v>0</v>
      </c>
      <c r="H22" s="311">
        <f>'RM_5.2.2.sz.mell'!H22</f>
        <v>0</v>
      </c>
      <c r="I22" s="311">
        <f>'RM_5.2.2.sz.mell'!I22</f>
        <v>0</v>
      </c>
      <c r="J22" s="311">
        <f>'RM_5.2.2.sz.mell'!J22</f>
        <v>0</v>
      </c>
      <c r="K22" s="360">
        <f>'RM_5.2.2.sz.mell'!K22</f>
        <v>0</v>
      </c>
    </row>
    <row r="23" spans="1:11" s="455" customFormat="1" ht="12" customHeight="1" x14ac:dyDescent="0.25">
      <c r="A23" s="449" t="s">
        <v>103</v>
      </c>
      <c r="B23" s="9" t="s">
        <v>257</v>
      </c>
      <c r="C23" s="680">
        <f>'RM_5.2.2.sz.mell'!C23</f>
        <v>0</v>
      </c>
      <c r="D23" s="680">
        <f>'RM_5.2.2.sz.mell'!D23</f>
        <v>0</v>
      </c>
      <c r="E23" s="680">
        <f>'RM_5.2.2.sz.mell'!E23</f>
        <v>0</v>
      </c>
      <c r="F23" s="680">
        <f>'RM_5.2.2.sz.mell'!F23</f>
        <v>0</v>
      </c>
      <c r="G23" s="680">
        <f>'RM_5.2.2.sz.mell'!G23</f>
        <v>0</v>
      </c>
      <c r="H23" s="680">
        <f>'RM_5.2.2.sz.mell'!H23</f>
        <v>0</v>
      </c>
      <c r="I23" s="680">
        <f>'RM_5.2.2.sz.mell'!I23</f>
        <v>0</v>
      </c>
      <c r="J23" s="801">
        <f>'RM_5.2.2.sz.mell'!J23</f>
        <v>0</v>
      </c>
      <c r="K23" s="794">
        <f>'RM_5.2.2.sz.mell'!K23</f>
        <v>0</v>
      </c>
    </row>
    <row r="24" spans="1:11" s="455" customFormat="1" ht="12" customHeight="1" x14ac:dyDescent="0.25">
      <c r="A24" s="448" t="s">
        <v>104</v>
      </c>
      <c r="B24" s="8" t="s">
        <v>401</v>
      </c>
      <c r="C24" s="698">
        <f>'RM_5.2.2.sz.mell'!C24</f>
        <v>0</v>
      </c>
      <c r="D24" s="698">
        <f>'RM_5.2.2.sz.mell'!D24</f>
        <v>0</v>
      </c>
      <c r="E24" s="698">
        <f>'RM_5.2.2.sz.mell'!E24</f>
        <v>0</v>
      </c>
      <c r="F24" s="698">
        <f>'RM_5.2.2.sz.mell'!F24</f>
        <v>0</v>
      </c>
      <c r="G24" s="698">
        <f>'RM_5.2.2.sz.mell'!G24</f>
        <v>0</v>
      </c>
      <c r="H24" s="698">
        <f>'RM_5.2.2.sz.mell'!H24</f>
        <v>0</v>
      </c>
      <c r="I24" s="698">
        <f>'RM_5.2.2.sz.mell'!I24</f>
        <v>0</v>
      </c>
      <c r="J24" s="796">
        <f>'RM_5.2.2.sz.mell'!J24</f>
        <v>0</v>
      </c>
      <c r="K24" s="802">
        <f>'RM_5.2.2.sz.mell'!K24</f>
        <v>0</v>
      </c>
    </row>
    <row r="25" spans="1:11" s="455" customFormat="1" ht="12" customHeight="1" x14ac:dyDescent="0.25">
      <c r="A25" s="448" t="s">
        <v>105</v>
      </c>
      <c r="B25" s="8" t="s">
        <v>402</v>
      </c>
      <c r="C25" s="698">
        <f>'RM_5.2.2.sz.mell'!C25</f>
        <v>0</v>
      </c>
      <c r="D25" s="698">
        <f>'RM_5.2.2.sz.mell'!D25</f>
        <v>0</v>
      </c>
      <c r="E25" s="698">
        <f>'RM_5.2.2.sz.mell'!E25</f>
        <v>0</v>
      </c>
      <c r="F25" s="698">
        <f>'RM_5.2.2.sz.mell'!F25</f>
        <v>0</v>
      </c>
      <c r="G25" s="698">
        <f>'RM_5.2.2.sz.mell'!G25</f>
        <v>0</v>
      </c>
      <c r="H25" s="698">
        <f>'RM_5.2.2.sz.mell'!H25</f>
        <v>0</v>
      </c>
      <c r="I25" s="698">
        <f>'RM_5.2.2.sz.mell'!I25</f>
        <v>0</v>
      </c>
      <c r="J25" s="796">
        <f>'RM_5.2.2.sz.mell'!J25</f>
        <v>0</v>
      </c>
      <c r="K25" s="802">
        <f>'RM_5.2.2.sz.mell'!K25</f>
        <v>0</v>
      </c>
    </row>
    <row r="26" spans="1:11" s="455" customFormat="1" ht="12" customHeight="1" thickBot="1" x14ac:dyDescent="0.3">
      <c r="A26" s="448" t="s">
        <v>106</v>
      </c>
      <c r="B26" s="12" t="s">
        <v>520</v>
      </c>
      <c r="C26" s="700">
        <f>'RM_5.2.2.sz.mell'!C26</f>
        <v>0</v>
      </c>
      <c r="D26" s="700">
        <f>'RM_5.2.2.sz.mell'!D26</f>
        <v>0</v>
      </c>
      <c r="E26" s="700">
        <f>'RM_5.2.2.sz.mell'!E26</f>
        <v>0</v>
      </c>
      <c r="F26" s="700">
        <f>'RM_5.2.2.sz.mell'!F26</f>
        <v>0</v>
      </c>
      <c r="G26" s="700">
        <f>'RM_5.2.2.sz.mell'!G26</f>
        <v>0</v>
      </c>
      <c r="H26" s="700">
        <f>'RM_5.2.2.sz.mell'!H26</f>
        <v>0</v>
      </c>
      <c r="I26" s="700">
        <f>'RM_5.2.2.sz.mell'!I26</f>
        <v>0</v>
      </c>
      <c r="J26" s="803">
        <f>'RM_5.2.2.sz.mell'!J26</f>
        <v>0</v>
      </c>
      <c r="K26" s="804">
        <f>'RM_5.2.2.sz.mell'!K26</f>
        <v>0</v>
      </c>
    </row>
    <row r="27" spans="1:11" s="455" customFormat="1" ht="12" customHeight="1" thickBot="1" x14ac:dyDescent="0.3">
      <c r="A27" s="200" t="s">
        <v>20</v>
      </c>
      <c r="B27" s="123" t="s">
        <v>173</v>
      </c>
      <c r="C27" s="402">
        <f>'RM_5.2.2.sz.mell'!C27</f>
        <v>0</v>
      </c>
      <c r="D27" s="402">
        <f>'RM_5.2.2.sz.mell'!D27</f>
        <v>0</v>
      </c>
      <c r="E27" s="402">
        <f>'RM_5.2.2.sz.mell'!E27</f>
        <v>0</v>
      </c>
      <c r="F27" s="402">
        <f>'RM_5.2.2.sz.mell'!F27</f>
        <v>0</v>
      </c>
      <c r="G27" s="402">
        <f>'RM_5.2.2.sz.mell'!G27</f>
        <v>0</v>
      </c>
      <c r="H27" s="402">
        <f>'RM_5.2.2.sz.mell'!H27</f>
        <v>0</v>
      </c>
      <c r="I27" s="402">
        <f>'RM_5.2.2.sz.mell'!I27</f>
        <v>0</v>
      </c>
      <c r="J27" s="402">
        <f>'RM_5.2.2.sz.mell'!J27</f>
        <v>0</v>
      </c>
      <c r="K27" s="316">
        <f>'RM_5.2.2.sz.mell'!K27</f>
        <v>0</v>
      </c>
    </row>
    <row r="28" spans="1:11" s="455" customFormat="1" ht="12" customHeight="1" thickBot="1" x14ac:dyDescent="0.3">
      <c r="A28" s="200" t="s">
        <v>21</v>
      </c>
      <c r="B28" s="123" t="s">
        <v>521</v>
      </c>
      <c r="C28" s="806">
        <f>'RM_5.2.2.sz.mell'!C28</f>
        <v>0</v>
      </c>
      <c r="D28" s="311">
        <f>'RM_5.2.2.sz.mell'!D28</f>
        <v>0</v>
      </c>
      <c r="E28" s="311">
        <f>'RM_5.2.2.sz.mell'!E28</f>
        <v>0</v>
      </c>
      <c r="F28" s="311">
        <f>'RM_5.2.2.sz.mell'!F28</f>
        <v>0</v>
      </c>
      <c r="G28" s="311">
        <f>'RM_5.2.2.sz.mell'!G28</f>
        <v>0</v>
      </c>
      <c r="H28" s="311">
        <f>'RM_5.2.2.sz.mell'!H28</f>
        <v>0</v>
      </c>
      <c r="I28" s="311">
        <f>'RM_5.2.2.sz.mell'!I28</f>
        <v>0</v>
      </c>
      <c r="J28" s="311">
        <f>'RM_5.2.2.sz.mell'!J28</f>
        <v>0</v>
      </c>
      <c r="K28" s="360">
        <f>'RM_5.2.2.sz.mell'!K28</f>
        <v>0</v>
      </c>
    </row>
    <row r="29" spans="1:11" s="455" customFormat="1" ht="12" customHeight="1" x14ac:dyDescent="0.25">
      <c r="A29" s="449" t="s">
        <v>267</v>
      </c>
      <c r="B29" s="450" t="s">
        <v>262</v>
      </c>
      <c r="C29" s="684">
        <f>'RM_5.2.2.sz.mell'!C29</f>
        <v>0</v>
      </c>
      <c r="D29" s="684">
        <f>'RM_5.2.2.sz.mell'!D29</f>
        <v>0</v>
      </c>
      <c r="E29" s="684">
        <f>'RM_5.2.2.sz.mell'!E29</f>
        <v>0</v>
      </c>
      <c r="F29" s="684">
        <f>'RM_5.2.2.sz.mell'!F29</f>
        <v>0</v>
      </c>
      <c r="G29" s="684">
        <f>'RM_5.2.2.sz.mell'!G29</f>
        <v>0</v>
      </c>
      <c r="H29" s="684">
        <f>'RM_5.2.2.sz.mell'!H29</f>
        <v>0</v>
      </c>
      <c r="I29" s="684">
        <f>'RM_5.2.2.sz.mell'!I29</f>
        <v>0</v>
      </c>
      <c r="J29" s="801">
        <f>'RM_5.2.2.sz.mell'!J29</f>
        <v>0</v>
      </c>
      <c r="K29" s="794">
        <f>'RM_5.2.2.sz.mell'!K29</f>
        <v>0</v>
      </c>
    </row>
    <row r="30" spans="1:11" s="455" customFormat="1" ht="12" customHeight="1" x14ac:dyDescent="0.25">
      <c r="A30" s="449" t="s">
        <v>268</v>
      </c>
      <c r="B30" s="450" t="s">
        <v>401</v>
      </c>
      <c r="C30" s="691">
        <f>'RM_5.2.2.sz.mell'!C30</f>
        <v>0</v>
      </c>
      <c r="D30" s="691">
        <f>'RM_5.2.2.sz.mell'!D30</f>
        <v>0</v>
      </c>
      <c r="E30" s="691">
        <f>'RM_5.2.2.sz.mell'!E30</f>
        <v>0</v>
      </c>
      <c r="F30" s="691">
        <f>'RM_5.2.2.sz.mell'!F30</f>
        <v>0</v>
      </c>
      <c r="G30" s="691">
        <f>'RM_5.2.2.sz.mell'!G30</f>
        <v>0</v>
      </c>
      <c r="H30" s="691">
        <f>'RM_5.2.2.sz.mell'!H30</f>
        <v>0</v>
      </c>
      <c r="I30" s="691">
        <f>'RM_5.2.2.sz.mell'!I30</f>
        <v>0</v>
      </c>
      <c r="J30" s="801">
        <f>'RM_5.2.2.sz.mell'!J30</f>
        <v>0</v>
      </c>
      <c r="K30" s="794">
        <f>'RM_5.2.2.sz.mell'!K30</f>
        <v>0</v>
      </c>
    </row>
    <row r="31" spans="1:11" s="455" customFormat="1" ht="12" customHeight="1" x14ac:dyDescent="0.25">
      <c r="A31" s="449" t="s">
        <v>269</v>
      </c>
      <c r="B31" s="451" t="s">
        <v>404</v>
      </c>
      <c r="C31" s="691">
        <f>'RM_5.2.2.sz.mell'!C31</f>
        <v>0</v>
      </c>
      <c r="D31" s="691">
        <f>'RM_5.2.2.sz.mell'!D31</f>
        <v>0</v>
      </c>
      <c r="E31" s="691">
        <f>'RM_5.2.2.sz.mell'!E31</f>
        <v>0</v>
      </c>
      <c r="F31" s="691">
        <f>'RM_5.2.2.sz.mell'!F31</f>
        <v>0</v>
      </c>
      <c r="G31" s="691">
        <f>'RM_5.2.2.sz.mell'!G31</f>
        <v>0</v>
      </c>
      <c r="H31" s="691">
        <f>'RM_5.2.2.sz.mell'!H31</f>
        <v>0</v>
      </c>
      <c r="I31" s="691">
        <f>'RM_5.2.2.sz.mell'!I31</f>
        <v>0</v>
      </c>
      <c r="J31" s="801">
        <f>'RM_5.2.2.sz.mell'!J31</f>
        <v>0</v>
      </c>
      <c r="K31" s="794">
        <f>'RM_5.2.2.sz.mell'!K31</f>
        <v>0</v>
      </c>
    </row>
    <row r="32" spans="1:11" s="455" customFormat="1" ht="12" customHeight="1" thickBot="1" x14ac:dyDescent="0.3">
      <c r="A32" s="448" t="s">
        <v>270</v>
      </c>
      <c r="B32" s="809" t="s">
        <v>522</v>
      </c>
      <c r="C32" s="771">
        <f>'RM_5.2.2.sz.mell'!C32</f>
        <v>0</v>
      </c>
      <c r="D32" s="771">
        <f>'RM_5.2.2.sz.mell'!D32</f>
        <v>0</v>
      </c>
      <c r="E32" s="771">
        <f>'RM_5.2.2.sz.mell'!E32</f>
        <v>0</v>
      </c>
      <c r="F32" s="771">
        <f>'RM_5.2.2.sz.mell'!F32</f>
        <v>0</v>
      </c>
      <c r="G32" s="771">
        <f>'RM_5.2.2.sz.mell'!G32</f>
        <v>0</v>
      </c>
      <c r="H32" s="771">
        <f>'RM_5.2.2.sz.mell'!H32</f>
        <v>0</v>
      </c>
      <c r="I32" s="771">
        <f>'RM_5.2.2.sz.mell'!I32</f>
        <v>0</v>
      </c>
      <c r="J32" s="801">
        <f>'RM_5.2.2.sz.mell'!J32</f>
        <v>0</v>
      </c>
      <c r="K32" s="794">
        <f>'RM_5.2.2.sz.mell'!K32</f>
        <v>0</v>
      </c>
    </row>
    <row r="33" spans="1:11" s="455" customFormat="1" ht="12" customHeight="1" thickBot="1" x14ac:dyDescent="0.3">
      <c r="A33" s="200" t="s">
        <v>22</v>
      </c>
      <c r="B33" s="123" t="s">
        <v>405</v>
      </c>
      <c r="C33" s="806">
        <f>'RM_5.2.2.sz.mell'!C33</f>
        <v>0</v>
      </c>
      <c r="D33" s="311">
        <f>'RM_5.2.2.sz.mell'!D33</f>
        <v>0</v>
      </c>
      <c r="E33" s="311">
        <f>'RM_5.2.2.sz.mell'!E33</f>
        <v>0</v>
      </c>
      <c r="F33" s="311">
        <f>'RM_5.2.2.sz.mell'!F33</f>
        <v>0</v>
      </c>
      <c r="G33" s="311">
        <f>'RM_5.2.2.sz.mell'!G33</f>
        <v>0</v>
      </c>
      <c r="H33" s="311">
        <f>'RM_5.2.2.sz.mell'!H33</f>
        <v>0</v>
      </c>
      <c r="I33" s="311">
        <f>'RM_5.2.2.sz.mell'!I33</f>
        <v>0</v>
      </c>
      <c r="J33" s="311">
        <f>'RM_5.2.2.sz.mell'!J33</f>
        <v>0</v>
      </c>
      <c r="K33" s="360">
        <f>'RM_5.2.2.sz.mell'!K33</f>
        <v>0</v>
      </c>
    </row>
    <row r="34" spans="1:11" s="455" customFormat="1" ht="12" customHeight="1" x14ac:dyDescent="0.25">
      <c r="A34" s="449" t="s">
        <v>90</v>
      </c>
      <c r="B34" s="450" t="s">
        <v>290</v>
      </c>
      <c r="C34" s="684">
        <f>'RM_5.2.2.sz.mell'!C34</f>
        <v>0</v>
      </c>
      <c r="D34" s="684">
        <f>'RM_5.2.2.sz.mell'!D34</f>
        <v>0</v>
      </c>
      <c r="E34" s="684">
        <f>'RM_5.2.2.sz.mell'!E34</f>
        <v>0</v>
      </c>
      <c r="F34" s="684">
        <f>'RM_5.2.2.sz.mell'!F34</f>
        <v>0</v>
      </c>
      <c r="G34" s="684">
        <f>'RM_5.2.2.sz.mell'!G34</f>
        <v>0</v>
      </c>
      <c r="H34" s="684">
        <f>'RM_5.2.2.sz.mell'!H34</f>
        <v>0</v>
      </c>
      <c r="I34" s="684">
        <f>'RM_5.2.2.sz.mell'!I34</f>
        <v>0</v>
      </c>
      <c r="J34" s="801">
        <f>'RM_5.2.2.sz.mell'!J34</f>
        <v>0</v>
      </c>
      <c r="K34" s="794">
        <f>'RM_5.2.2.sz.mell'!K34</f>
        <v>0</v>
      </c>
    </row>
    <row r="35" spans="1:11" s="455" customFormat="1" ht="12" customHeight="1" x14ac:dyDescent="0.25">
      <c r="A35" s="449" t="s">
        <v>91</v>
      </c>
      <c r="B35" s="451" t="s">
        <v>291</v>
      </c>
      <c r="C35" s="691">
        <f>'RM_5.2.2.sz.mell'!C35</f>
        <v>0</v>
      </c>
      <c r="D35" s="691">
        <f>'RM_5.2.2.sz.mell'!D35</f>
        <v>0</v>
      </c>
      <c r="E35" s="691">
        <f>'RM_5.2.2.sz.mell'!E35</f>
        <v>0</v>
      </c>
      <c r="F35" s="691">
        <f>'RM_5.2.2.sz.mell'!F35</f>
        <v>0</v>
      </c>
      <c r="G35" s="691">
        <f>'RM_5.2.2.sz.mell'!G35</f>
        <v>0</v>
      </c>
      <c r="H35" s="691">
        <f>'RM_5.2.2.sz.mell'!H35</f>
        <v>0</v>
      </c>
      <c r="I35" s="691">
        <f>'RM_5.2.2.sz.mell'!I35</f>
        <v>0</v>
      </c>
      <c r="J35" s="801">
        <f>'RM_5.2.2.sz.mell'!J35</f>
        <v>0</v>
      </c>
      <c r="K35" s="794">
        <f>'RM_5.2.2.sz.mell'!K35</f>
        <v>0</v>
      </c>
    </row>
    <row r="36" spans="1:11" s="455" customFormat="1" ht="12" customHeight="1" thickBot="1" x14ac:dyDescent="0.3">
      <c r="A36" s="448" t="s">
        <v>92</v>
      </c>
      <c r="B36" s="809" t="s">
        <v>292</v>
      </c>
      <c r="C36" s="771">
        <f>'RM_5.2.2.sz.mell'!C36</f>
        <v>0</v>
      </c>
      <c r="D36" s="771">
        <f>'RM_5.2.2.sz.mell'!D36</f>
        <v>0</v>
      </c>
      <c r="E36" s="771">
        <f>'RM_5.2.2.sz.mell'!E36</f>
        <v>0</v>
      </c>
      <c r="F36" s="771">
        <f>'RM_5.2.2.sz.mell'!F36</f>
        <v>0</v>
      </c>
      <c r="G36" s="771">
        <f>'RM_5.2.2.sz.mell'!G36</f>
        <v>0</v>
      </c>
      <c r="H36" s="771">
        <f>'RM_5.2.2.sz.mell'!H36</f>
        <v>0</v>
      </c>
      <c r="I36" s="771">
        <f>'RM_5.2.2.sz.mell'!I36</f>
        <v>0</v>
      </c>
      <c r="J36" s="801">
        <f>'RM_5.2.2.sz.mell'!J36</f>
        <v>0</v>
      </c>
      <c r="K36" s="811">
        <f>'RM_5.2.2.sz.mell'!K36</f>
        <v>0</v>
      </c>
    </row>
    <row r="37" spans="1:11" s="367" customFormat="1" ht="12" customHeight="1" thickBot="1" x14ac:dyDescent="0.3">
      <c r="A37" s="200" t="s">
        <v>23</v>
      </c>
      <c r="B37" s="123" t="s">
        <v>375</v>
      </c>
      <c r="C37" s="402">
        <f>'RM_5.2.2.sz.mell'!C37</f>
        <v>0</v>
      </c>
      <c r="D37" s="402">
        <f>'RM_5.2.2.sz.mell'!D37</f>
        <v>0</v>
      </c>
      <c r="E37" s="402">
        <f>'RM_5.2.2.sz.mell'!E37</f>
        <v>0</v>
      </c>
      <c r="F37" s="402">
        <f>'RM_5.2.2.sz.mell'!F37</f>
        <v>0</v>
      </c>
      <c r="G37" s="402">
        <f>'RM_5.2.2.sz.mell'!G37</f>
        <v>0</v>
      </c>
      <c r="H37" s="402">
        <f>'RM_5.2.2.sz.mell'!H37</f>
        <v>0</v>
      </c>
      <c r="I37" s="402">
        <f>'RM_5.2.2.sz.mell'!I37</f>
        <v>0</v>
      </c>
      <c r="J37" s="311">
        <f>'RM_5.2.2.sz.mell'!J37</f>
        <v>0</v>
      </c>
      <c r="K37" s="316">
        <f>'RM_5.2.2.sz.mell'!K37</f>
        <v>0</v>
      </c>
    </row>
    <row r="38" spans="1:11" s="367" customFormat="1" ht="12" customHeight="1" thickBot="1" x14ac:dyDescent="0.3">
      <c r="A38" s="200" t="s">
        <v>24</v>
      </c>
      <c r="B38" s="123" t="s">
        <v>406</v>
      </c>
      <c r="C38" s="402">
        <f>'RM_5.2.2.sz.mell'!C38</f>
        <v>0</v>
      </c>
      <c r="D38" s="402">
        <f>'RM_5.2.2.sz.mell'!D38</f>
        <v>0</v>
      </c>
      <c r="E38" s="402">
        <f>'RM_5.2.2.sz.mell'!E38</f>
        <v>0</v>
      </c>
      <c r="F38" s="402">
        <f>'RM_5.2.2.sz.mell'!F38</f>
        <v>0</v>
      </c>
      <c r="G38" s="402">
        <f>'RM_5.2.2.sz.mell'!G38</f>
        <v>0</v>
      </c>
      <c r="H38" s="402">
        <f>'RM_5.2.2.sz.mell'!H38</f>
        <v>0</v>
      </c>
      <c r="I38" s="402">
        <f>'RM_5.2.2.sz.mell'!I38</f>
        <v>0</v>
      </c>
      <c r="J38" s="812">
        <f>'RM_5.2.2.sz.mell'!J38</f>
        <v>0</v>
      </c>
      <c r="K38" s="794">
        <f>'RM_5.2.2.sz.mell'!K38</f>
        <v>0</v>
      </c>
    </row>
    <row r="39" spans="1:11" s="367" customFormat="1" ht="12" customHeight="1" thickBot="1" x14ac:dyDescent="0.3">
      <c r="A39" s="192" t="s">
        <v>25</v>
      </c>
      <c r="B39" s="123" t="s">
        <v>407</v>
      </c>
      <c r="C39" s="806">
        <f>'RM_5.2.2.sz.mell'!C39</f>
        <v>0</v>
      </c>
      <c r="D39" s="311">
        <f>'RM_5.2.2.sz.mell'!D39</f>
        <v>0</v>
      </c>
      <c r="E39" s="311">
        <f>'RM_5.2.2.sz.mell'!E39</f>
        <v>0</v>
      </c>
      <c r="F39" s="311">
        <f>'RM_5.2.2.sz.mell'!F39</f>
        <v>0</v>
      </c>
      <c r="G39" s="311">
        <f>'RM_5.2.2.sz.mell'!G39</f>
        <v>0</v>
      </c>
      <c r="H39" s="311">
        <f>'RM_5.2.2.sz.mell'!H39</f>
        <v>0</v>
      </c>
      <c r="I39" s="311">
        <f>'RM_5.2.2.sz.mell'!I39</f>
        <v>0</v>
      </c>
      <c r="J39" s="311">
        <f>'RM_5.2.2.sz.mell'!J39</f>
        <v>0</v>
      </c>
      <c r="K39" s="360">
        <f>'RM_5.2.2.sz.mell'!K39</f>
        <v>0</v>
      </c>
    </row>
    <row r="40" spans="1:11" s="367" customFormat="1" ht="12" customHeight="1" thickBot="1" x14ac:dyDescent="0.3">
      <c r="A40" s="234" t="s">
        <v>26</v>
      </c>
      <c r="B40" s="123" t="s">
        <v>408</v>
      </c>
      <c r="C40" s="806">
        <f>'RM_5.2.2.sz.mell'!C40</f>
        <v>0</v>
      </c>
      <c r="D40" s="311">
        <f>'RM_5.2.2.sz.mell'!D40</f>
        <v>0</v>
      </c>
      <c r="E40" s="311">
        <f>'RM_5.2.2.sz.mell'!E40</f>
        <v>0</v>
      </c>
      <c r="F40" s="311">
        <f>'RM_5.2.2.sz.mell'!F40</f>
        <v>0</v>
      </c>
      <c r="G40" s="311">
        <f>'RM_5.2.2.sz.mell'!G40</f>
        <v>0</v>
      </c>
      <c r="H40" s="311">
        <f>'RM_5.2.2.sz.mell'!H40</f>
        <v>0</v>
      </c>
      <c r="I40" s="311">
        <f>'RM_5.2.2.sz.mell'!I40</f>
        <v>0</v>
      </c>
      <c r="J40" s="311">
        <f>'RM_5.2.2.sz.mell'!J40</f>
        <v>0</v>
      </c>
      <c r="K40" s="360">
        <f>'RM_5.2.2.sz.mell'!K40</f>
        <v>0</v>
      </c>
    </row>
    <row r="41" spans="1:11" s="367" customFormat="1" ht="12" customHeight="1" x14ac:dyDescent="0.25">
      <c r="A41" s="449" t="s">
        <v>409</v>
      </c>
      <c r="B41" s="450" t="s">
        <v>235</v>
      </c>
      <c r="C41" s="684">
        <f>'RM_5.2.2.sz.mell'!C41</f>
        <v>0</v>
      </c>
      <c r="D41" s="684">
        <f>'RM_5.2.2.sz.mell'!D41</f>
        <v>0</v>
      </c>
      <c r="E41" s="684">
        <f>'RM_5.2.2.sz.mell'!E41</f>
        <v>0</v>
      </c>
      <c r="F41" s="684">
        <f>'RM_5.2.2.sz.mell'!F41</f>
        <v>0</v>
      </c>
      <c r="G41" s="684">
        <f>'RM_5.2.2.sz.mell'!G41</f>
        <v>0</v>
      </c>
      <c r="H41" s="684">
        <f>'RM_5.2.2.sz.mell'!H41</f>
        <v>0</v>
      </c>
      <c r="I41" s="684">
        <f>'RM_5.2.2.sz.mell'!I41</f>
        <v>0</v>
      </c>
      <c r="J41" s="801">
        <f>'RM_5.2.2.sz.mell'!J41</f>
        <v>0</v>
      </c>
      <c r="K41" s="794">
        <f>'RM_5.2.2.sz.mell'!K41</f>
        <v>0</v>
      </c>
    </row>
    <row r="42" spans="1:11" s="367" customFormat="1" ht="12" customHeight="1" x14ac:dyDescent="0.25">
      <c r="A42" s="449" t="s">
        <v>410</v>
      </c>
      <c r="B42" s="451" t="s">
        <v>2</v>
      </c>
      <c r="C42" s="691">
        <f>'RM_5.2.2.sz.mell'!C42</f>
        <v>0</v>
      </c>
      <c r="D42" s="691">
        <f>'RM_5.2.2.sz.mell'!D42</f>
        <v>0</v>
      </c>
      <c r="E42" s="691">
        <f>'RM_5.2.2.sz.mell'!E42</f>
        <v>0</v>
      </c>
      <c r="F42" s="691">
        <f>'RM_5.2.2.sz.mell'!F42</f>
        <v>0</v>
      </c>
      <c r="G42" s="691">
        <f>'RM_5.2.2.sz.mell'!G42</f>
        <v>0</v>
      </c>
      <c r="H42" s="691">
        <f>'RM_5.2.2.sz.mell'!H42</f>
        <v>0</v>
      </c>
      <c r="I42" s="691">
        <f>'RM_5.2.2.sz.mell'!I42</f>
        <v>0</v>
      </c>
      <c r="J42" s="801">
        <f>'RM_5.2.2.sz.mell'!J42</f>
        <v>0</v>
      </c>
      <c r="K42" s="802">
        <f>'RM_5.2.2.sz.mell'!K42</f>
        <v>0</v>
      </c>
    </row>
    <row r="43" spans="1:11" s="455" customFormat="1" ht="12" customHeight="1" thickBot="1" x14ac:dyDescent="0.3">
      <c r="A43" s="448" t="s">
        <v>411</v>
      </c>
      <c r="B43" s="139" t="s">
        <v>412</v>
      </c>
      <c r="C43" s="688">
        <f>'RM_5.2.2.sz.mell'!C43</f>
        <v>0</v>
      </c>
      <c r="D43" s="688">
        <f>'RM_5.2.2.sz.mell'!D43</f>
        <v>0</v>
      </c>
      <c r="E43" s="688">
        <f>'RM_5.2.2.sz.mell'!E43</f>
        <v>0</v>
      </c>
      <c r="F43" s="688">
        <f>'RM_5.2.2.sz.mell'!F43</f>
        <v>0</v>
      </c>
      <c r="G43" s="688">
        <f>'RM_5.2.2.sz.mell'!G43</f>
        <v>0</v>
      </c>
      <c r="H43" s="688">
        <f>'RM_5.2.2.sz.mell'!H43</f>
        <v>0</v>
      </c>
      <c r="I43" s="688">
        <f>'RM_5.2.2.sz.mell'!I43</f>
        <v>0</v>
      </c>
      <c r="J43" s="801">
        <f>'RM_5.2.2.sz.mell'!J43</f>
        <v>0</v>
      </c>
      <c r="K43" s="804">
        <f>'RM_5.2.2.sz.mell'!K43</f>
        <v>0</v>
      </c>
    </row>
    <row r="44" spans="1:11" s="455" customFormat="1" ht="12.9" customHeight="1" thickBot="1" x14ac:dyDescent="0.25">
      <c r="A44" s="234" t="s">
        <v>27</v>
      </c>
      <c r="B44" s="235" t="s">
        <v>413</v>
      </c>
      <c r="C44" s="806">
        <f>'RM_5.2.2.sz.mell'!C44</f>
        <v>0</v>
      </c>
      <c r="D44" s="311">
        <f>'RM_5.2.2.sz.mell'!D44</f>
        <v>0</v>
      </c>
      <c r="E44" s="311">
        <f>'RM_5.2.2.sz.mell'!E44</f>
        <v>0</v>
      </c>
      <c r="F44" s="311">
        <f>'RM_5.2.2.sz.mell'!F44</f>
        <v>0</v>
      </c>
      <c r="G44" s="311">
        <f>'RM_5.2.2.sz.mell'!G44</f>
        <v>0</v>
      </c>
      <c r="H44" s="311">
        <f>'RM_5.2.2.sz.mell'!H44</f>
        <v>0</v>
      </c>
      <c r="I44" s="311">
        <f>'RM_5.2.2.sz.mell'!I44</f>
        <v>0</v>
      </c>
      <c r="J44" s="311">
        <f>'RM_5.2.2.sz.mell'!J44</f>
        <v>0</v>
      </c>
      <c r="K44" s="360">
        <f>'RM_5.2.2.sz.mell'!K44</f>
        <v>0</v>
      </c>
    </row>
    <row r="45" spans="1:11" s="454" customFormat="1" ht="14.1" customHeight="1" thickBot="1" x14ac:dyDescent="0.3">
      <c r="A45" s="1714" t="s">
        <v>56</v>
      </c>
      <c r="B45" s="1715"/>
      <c r="C45" s="1715"/>
      <c r="D45" s="1715"/>
      <c r="E45" s="1715"/>
      <c r="F45" s="1715"/>
      <c r="G45" s="1715"/>
      <c r="H45" s="1715"/>
      <c r="I45" s="1715"/>
      <c r="J45" s="1715"/>
      <c r="K45" s="1716"/>
    </row>
    <row r="46" spans="1:11" s="456" customFormat="1" ht="12" customHeight="1" thickBot="1" x14ac:dyDescent="0.3">
      <c r="A46" s="200" t="s">
        <v>18</v>
      </c>
      <c r="B46" s="123" t="s">
        <v>414</v>
      </c>
      <c r="C46" s="814">
        <f>'RM_5.2.2.sz.mell'!C46</f>
        <v>0</v>
      </c>
      <c r="D46" s="814">
        <f>'RM_5.2.2.sz.mell'!D46</f>
        <v>0</v>
      </c>
      <c r="E46" s="814">
        <f>'RM_5.2.2.sz.mell'!E46</f>
        <v>0</v>
      </c>
      <c r="F46" s="814">
        <f>'RM_5.2.2.sz.mell'!F46</f>
        <v>0</v>
      </c>
      <c r="G46" s="814">
        <f>'RM_5.2.2.sz.mell'!G46</f>
        <v>0</v>
      </c>
      <c r="H46" s="814">
        <f>'RM_5.2.2.sz.mell'!H46</f>
        <v>0</v>
      </c>
      <c r="I46" s="814">
        <f>'RM_5.2.2.sz.mell'!I46</f>
        <v>0</v>
      </c>
      <c r="J46" s="814">
        <f>'RM_5.2.2.sz.mell'!J46</f>
        <v>0</v>
      </c>
      <c r="K46" s="316">
        <f>'RM_5.2.2.sz.mell'!K46</f>
        <v>0</v>
      </c>
    </row>
    <row r="47" spans="1:11" ht="12" customHeight="1" x14ac:dyDescent="0.25">
      <c r="A47" s="448" t="s">
        <v>97</v>
      </c>
      <c r="B47" s="9" t="s">
        <v>49</v>
      </c>
      <c r="C47" s="816">
        <f>'RM_5.2.2.sz.mell'!C47</f>
        <v>0</v>
      </c>
      <c r="D47" s="816">
        <f>'RM_5.2.2.sz.mell'!D47</f>
        <v>0</v>
      </c>
      <c r="E47" s="816">
        <f>'RM_5.2.2.sz.mell'!E47</f>
        <v>0</v>
      </c>
      <c r="F47" s="816">
        <f>'RM_5.2.2.sz.mell'!F47</f>
        <v>0</v>
      </c>
      <c r="G47" s="816">
        <f>'RM_5.2.2.sz.mell'!G47</f>
        <v>0</v>
      </c>
      <c r="H47" s="816">
        <f>'RM_5.2.2.sz.mell'!H47</f>
        <v>0</v>
      </c>
      <c r="I47" s="816">
        <f>'RM_5.2.2.sz.mell'!I47</f>
        <v>0</v>
      </c>
      <c r="J47" s="816">
        <f>'RM_5.2.2.sz.mell'!J47</f>
        <v>0</v>
      </c>
      <c r="K47" s="817">
        <f>'RM_5.2.2.sz.mell'!K47</f>
        <v>0</v>
      </c>
    </row>
    <row r="48" spans="1:11" ht="12" customHeight="1" x14ac:dyDescent="0.25">
      <c r="A48" s="448" t="s">
        <v>98</v>
      </c>
      <c r="B48" s="8" t="s">
        <v>182</v>
      </c>
      <c r="C48" s="819">
        <f>'RM_5.2.2.sz.mell'!C48</f>
        <v>0</v>
      </c>
      <c r="D48" s="819">
        <f>'RM_5.2.2.sz.mell'!D48</f>
        <v>0</v>
      </c>
      <c r="E48" s="819">
        <f>'RM_5.2.2.sz.mell'!E48</f>
        <v>0</v>
      </c>
      <c r="F48" s="819">
        <f>'RM_5.2.2.sz.mell'!F48</f>
        <v>0</v>
      </c>
      <c r="G48" s="819">
        <f>'RM_5.2.2.sz.mell'!G48</f>
        <v>0</v>
      </c>
      <c r="H48" s="819">
        <f>'RM_5.2.2.sz.mell'!H48</f>
        <v>0</v>
      </c>
      <c r="I48" s="819">
        <f>'RM_5.2.2.sz.mell'!I48</f>
        <v>0</v>
      </c>
      <c r="J48" s="819">
        <f>'RM_5.2.2.sz.mell'!J48</f>
        <v>0</v>
      </c>
      <c r="K48" s="820">
        <f>'RM_5.2.2.sz.mell'!K48</f>
        <v>0</v>
      </c>
    </row>
    <row r="49" spans="1:11" ht="12" customHeight="1" x14ac:dyDescent="0.25">
      <c r="A49" s="448" t="s">
        <v>99</v>
      </c>
      <c r="B49" s="8" t="s">
        <v>139</v>
      </c>
      <c r="C49" s="819">
        <f>'RM_5.2.2.sz.mell'!C49</f>
        <v>0</v>
      </c>
      <c r="D49" s="819">
        <f>'RM_5.2.2.sz.mell'!D49</f>
        <v>0</v>
      </c>
      <c r="E49" s="819">
        <f>'RM_5.2.2.sz.mell'!E49</f>
        <v>0</v>
      </c>
      <c r="F49" s="819">
        <f>'RM_5.2.2.sz.mell'!F49</f>
        <v>0</v>
      </c>
      <c r="G49" s="819">
        <f>'RM_5.2.2.sz.mell'!G49</f>
        <v>0</v>
      </c>
      <c r="H49" s="819">
        <f>'RM_5.2.2.sz.mell'!H49</f>
        <v>0</v>
      </c>
      <c r="I49" s="819">
        <f>'RM_5.2.2.sz.mell'!I49</f>
        <v>0</v>
      </c>
      <c r="J49" s="819">
        <f>'RM_5.2.2.sz.mell'!J49</f>
        <v>0</v>
      </c>
      <c r="K49" s="820">
        <f>'RM_5.2.2.sz.mell'!K49</f>
        <v>0</v>
      </c>
    </row>
    <row r="50" spans="1:11" ht="12" customHeight="1" x14ac:dyDescent="0.25">
      <c r="A50" s="448" t="s">
        <v>100</v>
      </c>
      <c r="B50" s="8" t="s">
        <v>183</v>
      </c>
      <c r="C50" s="819">
        <f>'RM_5.2.2.sz.mell'!C50</f>
        <v>0</v>
      </c>
      <c r="D50" s="819">
        <f>'RM_5.2.2.sz.mell'!D50</f>
        <v>0</v>
      </c>
      <c r="E50" s="819">
        <f>'RM_5.2.2.sz.mell'!E50</f>
        <v>0</v>
      </c>
      <c r="F50" s="819">
        <f>'RM_5.2.2.sz.mell'!F50</f>
        <v>0</v>
      </c>
      <c r="G50" s="819">
        <f>'RM_5.2.2.sz.mell'!G50</f>
        <v>0</v>
      </c>
      <c r="H50" s="819">
        <f>'RM_5.2.2.sz.mell'!H50</f>
        <v>0</v>
      </c>
      <c r="I50" s="819">
        <f>'RM_5.2.2.sz.mell'!I50</f>
        <v>0</v>
      </c>
      <c r="J50" s="819">
        <f>'RM_5.2.2.sz.mell'!J50</f>
        <v>0</v>
      </c>
      <c r="K50" s="820">
        <f>'RM_5.2.2.sz.mell'!K50</f>
        <v>0</v>
      </c>
    </row>
    <row r="51" spans="1:11" ht="12" customHeight="1" thickBot="1" x14ac:dyDescent="0.3">
      <c r="A51" s="448" t="s">
        <v>147</v>
      </c>
      <c r="B51" s="8" t="s">
        <v>184</v>
      </c>
      <c r="C51" s="819">
        <f>'RM_5.2.2.sz.mell'!C51</f>
        <v>0</v>
      </c>
      <c r="D51" s="819">
        <f>'RM_5.2.2.sz.mell'!D51</f>
        <v>0</v>
      </c>
      <c r="E51" s="819">
        <f>'RM_5.2.2.sz.mell'!E51</f>
        <v>0</v>
      </c>
      <c r="F51" s="819">
        <f>'RM_5.2.2.sz.mell'!F51</f>
        <v>0</v>
      </c>
      <c r="G51" s="819">
        <f>'RM_5.2.2.sz.mell'!G51</f>
        <v>0</v>
      </c>
      <c r="H51" s="819">
        <f>'RM_5.2.2.sz.mell'!H51</f>
        <v>0</v>
      </c>
      <c r="I51" s="819">
        <f>'RM_5.2.2.sz.mell'!I51</f>
        <v>0</v>
      </c>
      <c r="J51" s="819">
        <f>'RM_5.2.2.sz.mell'!J51</f>
        <v>0</v>
      </c>
      <c r="K51" s="820">
        <f>'RM_5.2.2.sz.mell'!K51</f>
        <v>0</v>
      </c>
    </row>
    <row r="52" spans="1:11" ht="12" customHeight="1" thickBot="1" x14ac:dyDescent="0.3">
      <c r="A52" s="200" t="s">
        <v>19</v>
      </c>
      <c r="B52" s="123" t="s">
        <v>415</v>
      </c>
      <c r="C52" s="814">
        <f>'RM_5.2.2.sz.mell'!C52</f>
        <v>0</v>
      </c>
      <c r="D52" s="814">
        <f>'RM_5.2.2.sz.mell'!D52</f>
        <v>0</v>
      </c>
      <c r="E52" s="814">
        <f>'RM_5.2.2.sz.mell'!E52</f>
        <v>0</v>
      </c>
      <c r="F52" s="814">
        <f>'RM_5.2.2.sz.mell'!F52</f>
        <v>0</v>
      </c>
      <c r="G52" s="814">
        <f>'RM_5.2.2.sz.mell'!G52</f>
        <v>0</v>
      </c>
      <c r="H52" s="814">
        <f>'RM_5.2.2.sz.mell'!H52</f>
        <v>0</v>
      </c>
      <c r="I52" s="814">
        <f>'RM_5.2.2.sz.mell'!I52</f>
        <v>0</v>
      </c>
      <c r="J52" s="814">
        <f>'RM_5.2.2.sz.mell'!J52</f>
        <v>0</v>
      </c>
      <c r="K52" s="316">
        <f>'RM_5.2.2.sz.mell'!K52</f>
        <v>0</v>
      </c>
    </row>
    <row r="53" spans="1:11" s="456" customFormat="1" ht="12" customHeight="1" x14ac:dyDescent="0.25">
      <c r="A53" s="448" t="s">
        <v>103</v>
      </c>
      <c r="B53" s="9" t="s">
        <v>229</v>
      </c>
      <c r="C53" s="816">
        <f>'RM_5.2.2.sz.mell'!C53</f>
        <v>0</v>
      </c>
      <c r="D53" s="816">
        <f>'RM_5.2.2.sz.mell'!D53</f>
        <v>0</v>
      </c>
      <c r="E53" s="816">
        <f>'RM_5.2.2.sz.mell'!E53</f>
        <v>0</v>
      </c>
      <c r="F53" s="816">
        <f>'RM_5.2.2.sz.mell'!F53</f>
        <v>0</v>
      </c>
      <c r="G53" s="816">
        <f>'RM_5.2.2.sz.mell'!G53</f>
        <v>0</v>
      </c>
      <c r="H53" s="816">
        <f>'RM_5.2.2.sz.mell'!H53</f>
        <v>0</v>
      </c>
      <c r="I53" s="816">
        <f>'RM_5.2.2.sz.mell'!I53</f>
        <v>0</v>
      </c>
      <c r="J53" s="816">
        <f>'RM_5.2.2.sz.mell'!J53</f>
        <v>0</v>
      </c>
      <c r="K53" s="817">
        <f>'RM_5.2.2.sz.mell'!K53</f>
        <v>0</v>
      </c>
    </row>
    <row r="54" spans="1:11" ht="12" customHeight="1" x14ac:dyDescent="0.25">
      <c r="A54" s="448" t="s">
        <v>104</v>
      </c>
      <c r="B54" s="8" t="s">
        <v>186</v>
      </c>
      <c r="C54" s="819">
        <f>'RM_5.2.2.sz.mell'!C54</f>
        <v>0</v>
      </c>
      <c r="D54" s="819">
        <f>'RM_5.2.2.sz.mell'!D54</f>
        <v>0</v>
      </c>
      <c r="E54" s="819">
        <f>'RM_5.2.2.sz.mell'!E54</f>
        <v>0</v>
      </c>
      <c r="F54" s="819">
        <f>'RM_5.2.2.sz.mell'!F54</f>
        <v>0</v>
      </c>
      <c r="G54" s="819">
        <f>'RM_5.2.2.sz.mell'!G54</f>
        <v>0</v>
      </c>
      <c r="H54" s="819">
        <f>'RM_5.2.2.sz.mell'!H54</f>
        <v>0</v>
      </c>
      <c r="I54" s="819">
        <f>'RM_5.2.2.sz.mell'!I54</f>
        <v>0</v>
      </c>
      <c r="J54" s="819">
        <f>'RM_5.2.2.sz.mell'!J54</f>
        <v>0</v>
      </c>
      <c r="K54" s="820">
        <f>'RM_5.2.2.sz.mell'!K54</f>
        <v>0</v>
      </c>
    </row>
    <row r="55" spans="1:11" ht="12" customHeight="1" x14ac:dyDescent="0.25">
      <c r="A55" s="448" t="s">
        <v>105</v>
      </c>
      <c r="B55" s="8" t="s">
        <v>57</v>
      </c>
      <c r="C55" s="819">
        <f>'RM_5.2.2.sz.mell'!C55</f>
        <v>0</v>
      </c>
      <c r="D55" s="819">
        <f>'RM_5.2.2.sz.mell'!D55</f>
        <v>0</v>
      </c>
      <c r="E55" s="819">
        <f>'RM_5.2.2.sz.mell'!E55</f>
        <v>0</v>
      </c>
      <c r="F55" s="819">
        <f>'RM_5.2.2.sz.mell'!F55</f>
        <v>0</v>
      </c>
      <c r="G55" s="819">
        <f>'RM_5.2.2.sz.mell'!G55</f>
        <v>0</v>
      </c>
      <c r="H55" s="819">
        <f>'RM_5.2.2.sz.mell'!H55</f>
        <v>0</v>
      </c>
      <c r="I55" s="819">
        <f>'RM_5.2.2.sz.mell'!I55</f>
        <v>0</v>
      </c>
      <c r="J55" s="819">
        <f>'RM_5.2.2.sz.mell'!J55</f>
        <v>0</v>
      </c>
      <c r="K55" s="820">
        <f>'RM_5.2.2.sz.mell'!K55</f>
        <v>0</v>
      </c>
    </row>
    <row r="56" spans="1:11" ht="12" customHeight="1" thickBot="1" x14ac:dyDescent="0.3">
      <c r="A56" s="448" t="s">
        <v>106</v>
      </c>
      <c r="B56" s="8" t="s">
        <v>523</v>
      </c>
      <c r="C56" s="819">
        <f>'RM_5.2.2.sz.mell'!C56</f>
        <v>0</v>
      </c>
      <c r="D56" s="819">
        <f>'RM_5.2.2.sz.mell'!D56</f>
        <v>0</v>
      </c>
      <c r="E56" s="819">
        <f>'RM_5.2.2.sz.mell'!E56</f>
        <v>0</v>
      </c>
      <c r="F56" s="819">
        <f>'RM_5.2.2.sz.mell'!F56</f>
        <v>0</v>
      </c>
      <c r="G56" s="819">
        <f>'RM_5.2.2.sz.mell'!G56</f>
        <v>0</v>
      </c>
      <c r="H56" s="819">
        <f>'RM_5.2.2.sz.mell'!H56</f>
        <v>0</v>
      </c>
      <c r="I56" s="819">
        <f>'RM_5.2.2.sz.mell'!I56</f>
        <v>0</v>
      </c>
      <c r="J56" s="819">
        <f>'RM_5.2.2.sz.mell'!J56</f>
        <v>0</v>
      </c>
      <c r="K56" s="820">
        <f>'RM_5.2.2.sz.mell'!K56</f>
        <v>0</v>
      </c>
    </row>
    <row r="57" spans="1:11" ht="12" customHeight="1" thickBot="1" x14ac:dyDescent="0.3">
      <c r="A57" s="200" t="s">
        <v>20</v>
      </c>
      <c r="B57" s="123" t="s">
        <v>13</v>
      </c>
      <c r="C57" s="814">
        <f>'RM_5.2.2.sz.mell'!C57</f>
        <v>0</v>
      </c>
      <c r="D57" s="814">
        <f>'RM_5.2.2.sz.mell'!D57</f>
        <v>0</v>
      </c>
      <c r="E57" s="814">
        <f>'RM_5.2.2.sz.mell'!E57</f>
        <v>0</v>
      </c>
      <c r="F57" s="814">
        <f>'RM_5.2.2.sz.mell'!F57</f>
        <v>0</v>
      </c>
      <c r="G57" s="814">
        <f>'RM_5.2.2.sz.mell'!G57</f>
        <v>0</v>
      </c>
      <c r="H57" s="814">
        <f>'RM_5.2.2.sz.mell'!H57</f>
        <v>0</v>
      </c>
      <c r="I57" s="814">
        <f>'RM_5.2.2.sz.mell'!I57</f>
        <v>0</v>
      </c>
      <c r="J57" s="814">
        <f>'RM_5.2.2.sz.mell'!J57</f>
        <v>0</v>
      </c>
      <c r="K57" s="316">
        <f>'RM_5.2.2.sz.mell'!K57</f>
        <v>0</v>
      </c>
    </row>
    <row r="58" spans="1:11" ht="12.9" customHeight="1" thickBot="1" x14ac:dyDescent="0.3">
      <c r="A58" s="200" t="s">
        <v>21</v>
      </c>
      <c r="B58" s="242" t="s">
        <v>528</v>
      </c>
      <c r="C58" s="822">
        <f>'RM_5.2.2.sz.mell'!C58</f>
        <v>0</v>
      </c>
      <c r="D58" s="822">
        <f>'RM_5.2.2.sz.mell'!D58</f>
        <v>0</v>
      </c>
      <c r="E58" s="822">
        <f>'RM_5.2.2.sz.mell'!E58</f>
        <v>0</v>
      </c>
      <c r="F58" s="822">
        <f>'RM_5.2.2.sz.mell'!F58</f>
        <v>0</v>
      </c>
      <c r="G58" s="822">
        <f>'RM_5.2.2.sz.mell'!G58</f>
        <v>0</v>
      </c>
      <c r="H58" s="822">
        <f>'RM_5.2.2.sz.mell'!H58</f>
        <v>0</v>
      </c>
      <c r="I58" s="822">
        <f>'RM_5.2.2.sz.mell'!I58</f>
        <v>0</v>
      </c>
      <c r="J58" s="822">
        <f>'RM_5.2.2.sz.mell'!J58</f>
        <v>0</v>
      </c>
      <c r="K58" s="364">
        <f>'RM_5.2.2.sz.mell'!K58</f>
        <v>0</v>
      </c>
    </row>
    <row r="59" spans="1:11" ht="8.1" customHeight="1" thickBot="1" x14ac:dyDescent="0.3">
      <c r="C59" s="828">
        <f>'RM_5.2.2.sz.mell'!C59</f>
        <v>0</v>
      </c>
      <c r="D59" s="828">
        <f>'RM_5.2.2.sz.mell'!D59</f>
        <v>0</v>
      </c>
      <c r="E59" s="828">
        <f>'RM_5.2.2.sz.mell'!E59</f>
        <v>0</v>
      </c>
      <c r="F59" s="828">
        <f>'RM_5.2.2.sz.mell'!F59</f>
        <v>0</v>
      </c>
      <c r="G59" s="828">
        <f>'RM_5.2.2.sz.mell'!G59</f>
        <v>0</v>
      </c>
      <c r="H59" s="828">
        <f>'RM_5.2.2.sz.mell'!H59</f>
        <v>0</v>
      </c>
      <c r="I59" s="828">
        <f>'RM_5.2.2.sz.mell'!I59</f>
        <v>0</v>
      </c>
      <c r="J59" s="828">
        <f>'RM_5.2.2.sz.mell'!J59</f>
        <v>0</v>
      </c>
      <c r="K59" s="829">
        <f>'RM_5.2.2.sz.mell'!K59</f>
        <v>0</v>
      </c>
    </row>
    <row r="60" spans="1:11" ht="12.9" customHeight="1" thickBot="1" x14ac:dyDescent="0.3">
      <c r="A60" s="245" t="s">
        <v>518</v>
      </c>
      <c r="B60" s="246"/>
      <c r="C60" s="826">
        <f>'RM_5.2.2.sz.mell'!C60</f>
        <v>0</v>
      </c>
      <c r="D60" s="826">
        <f>'RM_5.2.2.sz.mell'!D60</f>
        <v>0</v>
      </c>
      <c r="E60" s="826">
        <f>'RM_5.2.2.sz.mell'!E60</f>
        <v>0</v>
      </c>
      <c r="F60" s="826">
        <f>'RM_5.2.2.sz.mell'!F60</f>
        <v>0</v>
      </c>
      <c r="G60" s="826">
        <f>'RM_5.2.2.sz.mell'!G60</f>
        <v>0</v>
      </c>
      <c r="H60" s="826">
        <f>'RM_5.2.2.sz.mell'!H60</f>
        <v>0</v>
      </c>
      <c r="I60" s="826">
        <f>'RM_5.2.2.sz.mell'!I60</f>
        <v>0</v>
      </c>
      <c r="J60" s="826">
        <f>'RM_5.2.2.sz.mell'!J60</f>
        <v>0</v>
      </c>
      <c r="K60" s="827">
        <f>'RM_5.2.2.sz.mell'!K60</f>
        <v>0</v>
      </c>
    </row>
    <row r="61" spans="1:11" ht="12.9" customHeight="1" thickBot="1" x14ac:dyDescent="0.3">
      <c r="A61" s="245" t="s">
        <v>205</v>
      </c>
      <c r="B61" s="246"/>
      <c r="C61" s="826">
        <f>'RM_5.2.2.sz.mell'!C61</f>
        <v>0</v>
      </c>
      <c r="D61" s="826">
        <f>'RM_5.2.2.sz.mell'!D61</f>
        <v>0</v>
      </c>
      <c r="E61" s="826">
        <f>'RM_5.2.2.sz.mell'!E61</f>
        <v>0</v>
      </c>
      <c r="F61" s="826">
        <f>'RM_5.2.2.sz.mell'!F61</f>
        <v>0</v>
      </c>
      <c r="G61" s="826">
        <f>'RM_5.2.2.sz.mell'!G61</f>
        <v>0</v>
      </c>
      <c r="H61" s="826">
        <f>'RM_5.2.2.sz.mell'!H61</f>
        <v>0</v>
      </c>
      <c r="I61" s="826">
        <f>'RM_5.2.2.sz.mell'!I61</f>
        <v>0</v>
      </c>
      <c r="J61" s="826">
        <f>'RM_5.2.2.sz.mell'!J61</f>
        <v>0</v>
      </c>
      <c r="K61" s="827">
        <f>'RM_5.2.2.sz.mell'!K61</f>
        <v>0</v>
      </c>
    </row>
  </sheetData>
  <sheetProtection sheet="1" formatCells="0"/>
  <mergeCells count="15">
    <mergeCell ref="J5:J7"/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sheetPr>
    <tabColor theme="7"/>
  </sheetPr>
  <dimension ref="A1:K61"/>
  <sheetViews>
    <sheetView view="pageBreakPreview" topLeftCell="B1" zoomScale="60" zoomScaleNormal="120" workbookViewId="0">
      <selection activeCell="K26" sqref="K26"/>
    </sheetView>
  </sheetViews>
  <sheetFormatPr defaultColWidth="9.33203125" defaultRowHeight="13.2" x14ac:dyDescent="0.25"/>
  <cols>
    <col min="1" max="1" width="13.77734375" style="243" customWidth="1"/>
    <col min="2" max="2" width="60.6640625" style="244" customWidth="1"/>
    <col min="3" max="3" width="15.77734375" style="244" customWidth="1"/>
    <col min="4" max="10" width="13.77734375" style="244" customWidth="1"/>
    <col min="11" max="11" width="15.77734375" style="244" customWidth="1"/>
    <col min="12" max="16384" width="9.33203125" style="244"/>
  </cols>
  <sheetData>
    <row r="1" spans="1:11" s="224" customFormat="1" ht="15.9" customHeight="1" thickBot="1" x14ac:dyDescent="0.3">
      <c r="A1" s="594"/>
      <c r="B1" s="595"/>
      <c r="C1" s="595"/>
      <c r="D1" s="595"/>
      <c r="E1" s="595"/>
      <c r="F1" s="595"/>
      <c r="G1" s="595"/>
      <c r="H1" s="595"/>
      <c r="I1" s="595"/>
      <c r="J1" s="595"/>
      <c r="K1" s="589" t="str">
        <f>CONCATENATE("5.2.3. melléklet ",E_ALAPADATOK!A7," ",E_ALAPADATOK!B7," ",E_ALAPADATOK!C7," ",E_ALAPADATOK!D7," ",E_ALAPADATOK!E7," ",E_ALAPADATOK!F7," ",E_ALAPADATOK!G7," ",E_ALAPADATOK!H7)</f>
        <v>5.2.3. melléklet a Hercegkút Község Önkormányzat Polgármesterének 5 / 2019 ( VI.17. ) önkormányzati rendelete</v>
      </c>
    </row>
    <row r="2" spans="1:11" s="452" customFormat="1" ht="23.1" customHeight="1" x14ac:dyDescent="0.25">
      <c r="A2" s="596" t="s">
        <v>203</v>
      </c>
      <c r="B2" s="1717" t="str">
        <f>E_ALAPADATOK!A11</f>
        <v>Hercegkút Gyöngyszem Német Nemzetiségi Óvoda</v>
      </c>
      <c r="C2" s="1718"/>
      <c r="D2" s="1718"/>
      <c r="E2" s="1718"/>
      <c r="F2" s="1718"/>
      <c r="G2" s="1718"/>
      <c r="H2" s="1718"/>
      <c r="I2" s="1718"/>
      <c r="J2" s="1718"/>
      <c r="K2" s="617" t="s">
        <v>58</v>
      </c>
    </row>
    <row r="3" spans="1:11" s="452" customFormat="1" ht="23.1" customHeight="1" thickBot="1" x14ac:dyDescent="0.3">
      <c r="A3" s="618" t="s">
        <v>202</v>
      </c>
      <c r="B3" s="1719" t="str">
        <f>CONCATENATE('E_5.1.3.sz.mell'!B3:J3)</f>
        <v>Államigazgatási feladatok  bevételeinek, kiadásainak aktuális előirányzat alakulása</v>
      </c>
      <c r="C3" s="1720"/>
      <c r="D3" s="1720"/>
      <c r="E3" s="1720"/>
      <c r="F3" s="1720"/>
      <c r="G3" s="1720"/>
      <c r="H3" s="1720"/>
      <c r="I3" s="1720"/>
      <c r="J3" s="1720"/>
      <c r="K3" s="785" t="s">
        <v>430</v>
      </c>
    </row>
    <row r="4" spans="1:11" s="452" customFormat="1" ht="12.9" customHeight="1" thickBot="1" x14ac:dyDescent="0.3">
      <c r="A4" s="1414"/>
      <c r="B4" s="1415"/>
      <c r="C4" s="1416"/>
      <c r="D4" s="1416"/>
      <c r="E4" s="1416"/>
      <c r="F4" s="1416"/>
      <c r="G4" s="1416"/>
      <c r="H4" s="1416"/>
      <c r="I4" s="1416"/>
      <c r="J4" s="1416"/>
      <c r="K4" s="1417" t="s">
        <v>563</v>
      </c>
    </row>
    <row r="5" spans="1:11" s="453" customFormat="1" ht="14.1" customHeight="1" x14ac:dyDescent="0.25">
      <c r="A5" s="1743" t="s">
        <v>68</v>
      </c>
      <c r="B5" s="1735" t="s">
        <v>17</v>
      </c>
      <c r="C5" s="1735" t="s">
        <v>1073</v>
      </c>
      <c r="D5" s="1735" t="str">
        <f>CONCATENATE('E_5.1.sz.mell'!D5:I5)</f>
        <v>Módosítás</v>
      </c>
      <c r="E5" s="1735" t="str">
        <f>CONCATENATE('E_5.1.sz.mell'!E5)</f>
        <v xml:space="preserve">… . sz. módosítás </v>
      </c>
      <c r="F5" s="1735" t="str">
        <f>CONCATENATE('E_5.1.sz.mell'!F5)</f>
        <v xml:space="preserve">… . sz. módosítás </v>
      </c>
      <c r="G5" s="1735" t="str">
        <f>CONCATENATE('E_5.1.sz.mell'!G5)</f>
        <v xml:space="preserve">… . sz. módosítás </v>
      </c>
      <c r="H5" s="1735" t="str">
        <f>CONCATENATE('E_5.1.sz.mell'!H5)</f>
        <v xml:space="preserve">… . sz. módosítás </v>
      </c>
      <c r="I5" s="1735" t="str">
        <f>CONCATENATE('E_5.1.sz.mell'!I5)</f>
        <v xml:space="preserve">… . sz. módosítás </v>
      </c>
      <c r="J5" s="1735" t="s">
        <v>761</v>
      </c>
      <c r="K5" s="1738" t="str">
        <f>CONCATENATE('E_5.1.sz.mell'!K5)</f>
        <v>….számú módosítás utáni előirányzat</v>
      </c>
    </row>
    <row r="6" spans="1:11" ht="12.75" customHeight="1" x14ac:dyDescent="0.25">
      <c r="A6" s="1744"/>
      <c r="B6" s="1746"/>
      <c r="C6" s="1736"/>
      <c r="D6" s="1736"/>
      <c r="E6" s="1736"/>
      <c r="F6" s="1736"/>
      <c r="G6" s="1736"/>
      <c r="H6" s="1736"/>
      <c r="I6" s="1736"/>
      <c r="J6" s="1736"/>
      <c r="K6" s="1739"/>
    </row>
    <row r="7" spans="1:11" s="454" customFormat="1" ht="9.9" customHeight="1" thickBot="1" x14ac:dyDescent="0.3">
      <c r="A7" s="1745"/>
      <c r="B7" s="1747"/>
      <c r="C7" s="1737"/>
      <c r="D7" s="1737"/>
      <c r="E7" s="1737"/>
      <c r="F7" s="1737"/>
      <c r="G7" s="1737"/>
      <c r="H7" s="1737"/>
      <c r="I7" s="1737"/>
      <c r="J7" s="1737"/>
      <c r="K7" s="1740"/>
    </row>
    <row r="8" spans="1:11" s="791" customFormat="1" ht="10.5" customHeight="1" thickBot="1" x14ac:dyDescent="0.3">
      <c r="A8" s="192" t="s">
        <v>492</v>
      </c>
      <c r="B8" s="193" t="s">
        <v>493</v>
      </c>
      <c r="C8" s="193" t="s">
        <v>494</v>
      </c>
      <c r="D8" s="193" t="s">
        <v>496</v>
      </c>
      <c r="E8" s="193" t="s">
        <v>495</v>
      </c>
      <c r="F8" s="193" t="s">
        <v>746</v>
      </c>
      <c r="G8" s="193" t="s">
        <v>498</v>
      </c>
      <c r="H8" s="193" t="s">
        <v>499</v>
      </c>
      <c r="I8" s="193" t="s">
        <v>735</v>
      </c>
      <c r="J8" s="1418" t="s">
        <v>736</v>
      </c>
      <c r="K8" s="679" t="s">
        <v>737</v>
      </c>
    </row>
    <row r="9" spans="1:11" s="791" customFormat="1" ht="10.5" customHeight="1" thickBot="1" x14ac:dyDescent="0.3">
      <c r="A9" s="1711" t="s">
        <v>55</v>
      </c>
      <c r="B9" s="1741"/>
      <c r="C9" s="1741"/>
      <c r="D9" s="1741"/>
      <c r="E9" s="1741"/>
      <c r="F9" s="1741"/>
      <c r="G9" s="1741"/>
      <c r="H9" s="1741"/>
      <c r="I9" s="1741"/>
      <c r="J9" s="1741"/>
      <c r="K9" s="1742"/>
    </row>
    <row r="10" spans="1:11" s="367" customFormat="1" ht="12" customHeight="1" thickBot="1" x14ac:dyDescent="0.3">
      <c r="A10" s="192" t="s">
        <v>18</v>
      </c>
      <c r="B10" s="233" t="s">
        <v>519</v>
      </c>
      <c r="C10" s="311">
        <f>'RM_5.2.3.sz.mell'!C10</f>
        <v>0</v>
      </c>
      <c r="D10" s="311">
        <f>'RM_5.2.3.sz.mell'!D10</f>
        <v>0</v>
      </c>
      <c r="E10" s="311">
        <f>'RM_5.2.3.sz.mell'!E10</f>
        <v>0</v>
      </c>
      <c r="F10" s="311">
        <f>'RM_5.2.3.sz.mell'!F10</f>
        <v>0</v>
      </c>
      <c r="G10" s="311">
        <f>'RM_5.2.3.sz.mell'!G10</f>
        <v>0</v>
      </c>
      <c r="H10" s="311">
        <f>'RM_5.2.3.sz.mell'!H10</f>
        <v>0</v>
      </c>
      <c r="I10" s="311">
        <f>'RM_5.2.3.sz.mell'!I10</f>
        <v>0</v>
      </c>
      <c r="J10" s="311">
        <f>'RM_5.2.3.sz.mell'!J10</f>
        <v>0</v>
      </c>
      <c r="K10" s="311">
        <f>'RM_5.2.3.sz.mell'!K10</f>
        <v>0</v>
      </c>
    </row>
    <row r="11" spans="1:11" s="367" customFormat="1" ht="12" customHeight="1" x14ac:dyDescent="0.25">
      <c r="A11" s="447" t="s">
        <v>97</v>
      </c>
      <c r="B11" s="10" t="s">
        <v>276</v>
      </c>
      <c r="C11" s="696">
        <f>'RM_5.2.3.sz.mell'!C11</f>
        <v>0</v>
      </c>
      <c r="D11" s="696">
        <f>'RM_5.2.3.sz.mell'!D11</f>
        <v>0</v>
      </c>
      <c r="E11" s="696">
        <f>'RM_5.2.3.sz.mell'!E11</f>
        <v>0</v>
      </c>
      <c r="F11" s="696">
        <f>'RM_5.2.3.sz.mell'!F11</f>
        <v>0</v>
      </c>
      <c r="G11" s="696">
        <f>'RM_5.2.3.sz.mell'!G11</f>
        <v>0</v>
      </c>
      <c r="H11" s="696">
        <f>'RM_5.2.3.sz.mell'!H11</f>
        <v>0</v>
      </c>
      <c r="I11" s="696">
        <f>'RM_5.2.3.sz.mell'!I11</f>
        <v>0</v>
      </c>
      <c r="J11" s="793">
        <f>'RM_5.2.3.sz.mell'!J11</f>
        <v>0</v>
      </c>
      <c r="K11" s="794">
        <f>'RM_5.2.3.sz.mell'!K11</f>
        <v>0</v>
      </c>
    </row>
    <row r="12" spans="1:11" s="367" customFormat="1" ht="12" customHeight="1" x14ac:dyDescent="0.25">
      <c r="A12" s="448" t="s">
        <v>98</v>
      </c>
      <c r="B12" s="8" t="s">
        <v>277</v>
      </c>
      <c r="C12" s="698">
        <f>'RM_5.2.3.sz.mell'!C12</f>
        <v>0</v>
      </c>
      <c r="D12" s="698">
        <f>'RM_5.2.3.sz.mell'!D12</f>
        <v>0</v>
      </c>
      <c r="E12" s="698">
        <f>'RM_5.2.3.sz.mell'!E12</f>
        <v>0</v>
      </c>
      <c r="F12" s="698">
        <f>'RM_5.2.3.sz.mell'!F12</f>
        <v>0</v>
      </c>
      <c r="G12" s="698">
        <f>'RM_5.2.3.sz.mell'!G12</f>
        <v>0</v>
      </c>
      <c r="H12" s="698">
        <f>'RM_5.2.3.sz.mell'!H12</f>
        <v>0</v>
      </c>
      <c r="I12" s="698">
        <f>'RM_5.2.3.sz.mell'!I12</f>
        <v>0</v>
      </c>
      <c r="J12" s="796">
        <f>'RM_5.2.3.sz.mell'!J12</f>
        <v>0</v>
      </c>
      <c r="K12" s="794">
        <f>'RM_5.2.3.sz.mell'!K12</f>
        <v>0</v>
      </c>
    </row>
    <row r="13" spans="1:11" s="367" customFormat="1" ht="12" customHeight="1" x14ac:dyDescent="0.25">
      <c r="A13" s="448" t="s">
        <v>99</v>
      </c>
      <c r="B13" s="8" t="s">
        <v>278</v>
      </c>
      <c r="C13" s="698">
        <f>'RM_5.2.3.sz.mell'!C13</f>
        <v>0</v>
      </c>
      <c r="D13" s="698">
        <f>'RM_5.2.3.sz.mell'!D13</f>
        <v>0</v>
      </c>
      <c r="E13" s="698">
        <f>'RM_5.2.3.sz.mell'!E13</f>
        <v>0</v>
      </c>
      <c r="F13" s="698">
        <f>'RM_5.2.3.sz.mell'!F13</f>
        <v>0</v>
      </c>
      <c r="G13" s="698">
        <f>'RM_5.2.3.sz.mell'!G13</f>
        <v>0</v>
      </c>
      <c r="H13" s="698">
        <f>'RM_5.2.3.sz.mell'!H13</f>
        <v>0</v>
      </c>
      <c r="I13" s="698">
        <f>'RM_5.2.3.sz.mell'!I13</f>
        <v>0</v>
      </c>
      <c r="J13" s="796">
        <f>'RM_5.2.3.sz.mell'!J13</f>
        <v>0</v>
      </c>
      <c r="K13" s="794">
        <f>'RM_5.2.3.sz.mell'!K13</f>
        <v>0</v>
      </c>
    </row>
    <row r="14" spans="1:11" s="367" customFormat="1" ht="12" customHeight="1" x14ac:dyDescent="0.25">
      <c r="A14" s="448" t="s">
        <v>100</v>
      </c>
      <c r="B14" s="8" t="s">
        <v>279</v>
      </c>
      <c r="C14" s="698">
        <f>'RM_5.2.3.sz.mell'!C14</f>
        <v>0</v>
      </c>
      <c r="D14" s="698">
        <f>'RM_5.2.3.sz.mell'!D14</f>
        <v>0</v>
      </c>
      <c r="E14" s="698">
        <f>'RM_5.2.3.sz.mell'!E14</f>
        <v>0</v>
      </c>
      <c r="F14" s="698">
        <f>'RM_5.2.3.sz.mell'!F14</f>
        <v>0</v>
      </c>
      <c r="G14" s="698">
        <f>'RM_5.2.3.sz.mell'!G14</f>
        <v>0</v>
      </c>
      <c r="H14" s="698">
        <f>'RM_5.2.3.sz.mell'!H14</f>
        <v>0</v>
      </c>
      <c r="I14" s="698">
        <f>'RM_5.2.3.sz.mell'!I14</f>
        <v>0</v>
      </c>
      <c r="J14" s="796">
        <f>'RM_5.2.3.sz.mell'!J14</f>
        <v>0</v>
      </c>
      <c r="K14" s="794">
        <f>'RM_5.2.3.sz.mell'!K14</f>
        <v>0</v>
      </c>
    </row>
    <row r="15" spans="1:11" s="367" customFormat="1" ht="12" customHeight="1" x14ac:dyDescent="0.25">
      <c r="A15" s="448" t="s">
        <v>147</v>
      </c>
      <c r="B15" s="8" t="s">
        <v>280</v>
      </c>
      <c r="C15" s="698">
        <f>'RM_5.2.3.sz.mell'!C15</f>
        <v>0</v>
      </c>
      <c r="D15" s="698">
        <f>'RM_5.2.3.sz.mell'!D15</f>
        <v>0</v>
      </c>
      <c r="E15" s="698">
        <f>'RM_5.2.3.sz.mell'!E15</f>
        <v>0</v>
      </c>
      <c r="F15" s="698">
        <f>'RM_5.2.3.sz.mell'!F15</f>
        <v>0</v>
      </c>
      <c r="G15" s="698">
        <f>'RM_5.2.3.sz.mell'!G15</f>
        <v>0</v>
      </c>
      <c r="H15" s="698">
        <f>'RM_5.2.3.sz.mell'!H15</f>
        <v>0</v>
      </c>
      <c r="I15" s="698">
        <f>'RM_5.2.3.sz.mell'!I15</f>
        <v>0</v>
      </c>
      <c r="J15" s="796">
        <f>'RM_5.2.3.sz.mell'!J15</f>
        <v>0</v>
      </c>
      <c r="K15" s="794">
        <f>'RM_5.2.3.sz.mell'!K15</f>
        <v>0</v>
      </c>
    </row>
    <row r="16" spans="1:11" s="367" customFormat="1" ht="12" customHeight="1" x14ac:dyDescent="0.25">
      <c r="A16" s="448" t="s">
        <v>101</v>
      </c>
      <c r="B16" s="8" t="s">
        <v>398</v>
      </c>
      <c r="C16" s="698">
        <f>'RM_5.2.3.sz.mell'!C16</f>
        <v>0</v>
      </c>
      <c r="D16" s="698">
        <f>'RM_5.2.3.sz.mell'!D16</f>
        <v>0</v>
      </c>
      <c r="E16" s="698">
        <f>'RM_5.2.3.sz.mell'!E16</f>
        <v>0</v>
      </c>
      <c r="F16" s="698">
        <f>'RM_5.2.3.sz.mell'!F16</f>
        <v>0</v>
      </c>
      <c r="G16" s="698">
        <f>'RM_5.2.3.sz.mell'!G16</f>
        <v>0</v>
      </c>
      <c r="H16" s="698">
        <f>'RM_5.2.3.sz.mell'!H16</f>
        <v>0</v>
      </c>
      <c r="I16" s="698">
        <f>'RM_5.2.3.sz.mell'!I16</f>
        <v>0</v>
      </c>
      <c r="J16" s="796">
        <f>'RM_5.2.3.sz.mell'!J16</f>
        <v>0</v>
      </c>
      <c r="K16" s="794">
        <f>'RM_5.2.3.sz.mell'!K16</f>
        <v>0</v>
      </c>
    </row>
    <row r="17" spans="1:11" s="367" customFormat="1" ht="12" customHeight="1" x14ac:dyDescent="0.25">
      <c r="A17" s="448" t="s">
        <v>102</v>
      </c>
      <c r="B17" s="7" t="s">
        <v>399</v>
      </c>
      <c r="C17" s="698">
        <f>'RM_5.2.3.sz.mell'!C17</f>
        <v>0</v>
      </c>
      <c r="D17" s="698">
        <f>'RM_5.2.3.sz.mell'!D17</f>
        <v>0</v>
      </c>
      <c r="E17" s="698">
        <f>'RM_5.2.3.sz.mell'!E17</f>
        <v>0</v>
      </c>
      <c r="F17" s="698">
        <f>'RM_5.2.3.sz.mell'!F17</f>
        <v>0</v>
      </c>
      <c r="G17" s="698">
        <f>'RM_5.2.3.sz.mell'!G17</f>
        <v>0</v>
      </c>
      <c r="H17" s="698">
        <f>'RM_5.2.3.sz.mell'!H17</f>
        <v>0</v>
      </c>
      <c r="I17" s="698">
        <f>'RM_5.2.3.sz.mell'!I17</f>
        <v>0</v>
      </c>
      <c r="J17" s="796">
        <f>'RM_5.2.3.sz.mell'!J17</f>
        <v>0</v>
      </c>
      <c r="K17" s="794">
        <f>'RM_5.2.3.sz.mell'!K17</f>
        <v>0</v>
      </c>
    </row>
    <row r="18" spans="1:11" s="367" customFormat="1" ht="12" customHeight="1" x14ac:dyDescent="0.25">
      <c r="A18" s="448" t="s">
        <v>112</v>
      </c>
      <c r="B18" s="8" t="s">
        <v>283</v>
      </c>
      <c r="C18" s="698">
        <f>'RM_5.2.3.sz.mell'!C18</f>
        <v>0</v>
      </c>
      <c r="D18" s="698">
        <f>'RM_5.2.3.sz.mell'!D18</f>
        <v>0</v>
      </c>
      <c r="E18" s="698">
        <f>'RM_5.2.3.sz.mell'!E18</f>
        <v>0</v>
      </c>
      <c r="F18" s="698">
        <f>'RM_5.2.3.sz.mell'!F18</f>
        <v>0</v>
      </c>
      <c r="G18" s="698">
        <f>'RM_5.2.3.sz.mell'!G18</f>
        <v>0</v>
      </c>
      <c r="H18" s="698">
        <f>'RM_5.2.3.sz.mell'!H18</f>
        <v>0</v>
      </c>
      <c r="I18" s="698">
        <f>'RM_5.2.3.sz.mell'!I18</f>
        <v>0</v>
      </c>
      <c r="J18" s="796">
        <f>'RM_5.2.3.sz.mell'!J18</f>
        <v>0</v>
      </c>
      <c r="K18" s="794">
        <f>'RM_5.2.3.sz.mell'!K18</f>
        <v>0</v>
      </c>
    </row>
    <row r="19" spans="1:11" s="455" customFormat="1" ht="12" customHeight="1" x14ac:dyDescent="0.25">
      <c r="A19" s="448" t="s">
        <v>113</v>
      </c>
      <c r="B19" s="8" t="s">
        <v>284</v>
      </c>
      <c r="C19" s="698">
        <f>'RM_5.2.3.sz.mell'!C19</f>
        <v>0</v>
      </c>
      <c r="D19" s="698">
        <f>'RM_5.2.3.sz.mell'!D19</f>
        <v>0</v>
      </c>
      <c r="E19" s="698">
        <f>'RM_5.2.3.sz.mell'!E19</f>
        <v>0</v>
      </c>
      <c r="F19" s="698">
        <f>'RM_5.2.3.sz.mell'!F19</f>
        <v>0</v>
      </c>
      <c r="G19" s="698">
        <f>'RM_5.2.3.sz.mell'!G19</f>
        <v>0</v>
      </c>
      <c r="H19" s="698">
        <f>'RM_5.2.3.sz.mell'!H19</f>
        <v>0</v>
      </c>
      <c r="I19" s="698">
        <f>'RM_5.2.3.sz.mell'!I19</f>
        <v>0</v>
      </c>
      <c r="J19" s="796">
        <f>'RM_5.2.3.sz.mell'!J19</f>
        <v>0</v>
      </c>
      <c r="K19" s="794">
        <f>'RM_5.2.3.sz.mell'!K19</f>
        <v>0</v>
      </c>
    </row>
    <row r="20" spans="1:11" s="455" customFormat="1" ht="12" customHeight="1" x14ac:dyDescent="0.25">
      <c r="A20" s="448" t="s">
        <v>114</v>
      </c>
      <c r="B20" s="8" t="s">
        <v>435</v>
      </c>
      <c r="C20" s="698">
        <f>'RM_5.2.3.sz.mell'!C20</f>
        <v>0</v>
      </c>
      <c r="D20" s="698">
        <f>'RM_5.2.3.sz.mell'!D20</f>
        <v>0</v>
      </c>
      <c r="E20" s="698">
        <f>'RM_5.2.3.sz.mell'!E20</f>
        <v>0</v>
      </c>
      <c r="F20" s="698">
        <f>'RM_5.2.3.sz.mell'!F20</f>
        <v>0</v>
      </c>
      <c r="G20" s="698">
        <f>'RM_5.2.3.sz.mell'!G20</f>
        <v>0</v>
      </c>
      <c r="H20" s="698">
        <f>'RM_5.2.3.sz.mell'!H20</f>
        <v>0</v>
      </c>
      <c r="I20" s="698">
        <f>'RM_5.2.3.sz.mell'!I20</f>
        <v>0</v>
      </c>
      <c r="J20" s="796">
        <f>'RM_5.2.3.sz.mell'!J20</f>
        <v>0</v>
      </c>
      <c r="K20" s="794">
        <f>'RM_5.2.3.sz.mell'!K20</f>
        <v>0</v>
      </c>
    </row>
    <row r="21" spans="1:11" s="455" customFormat="1" ht="12" customHeight="1" thickBot="1" x14ac:dyDescent="0.3">
      <c r="A21" s="797" t="s">
        <v>115</v>
      </c>
      <c r="B21" s="7" t="s">
        <v>285</v>
      </c>
      <c r="C21" s="700">
        <f>'RM_5.2.3.sz.mell'!C21</f>
        <v>0</v>
      </c>
      <c r="D21" s="700">
        <f>'RM_5.2.3.sz.mell'!D21</f>
        <v>0</v>
      </c>
      <c r="E21" s="700">
        <f>'RM_5.2.3.sz.mell'!E21</f>
        <v>0</v>
      </c>
      <c r="F21" s="700">
        <f>'RM_5.2.3.sz.mell'!F21</f>
        <v>0</v>
      </c>
      <c r="G21" s="700">
        <f>'RM_5.2.3.sz.mell'!G21</f>
        <v>0</v>
      </c>
      <c r="H21" s="700">
        <f>'RM_5.2.3.sz.mell'!H21</f>
        <v>0</v>
      </c>
      <c r="I21" s="700">
        <f>'RM_5.2.3.sz.mell'!I21</f>
        <v>0</v>
      </c>
      <c r="J21" s="799">
        <f>'RM_5.2.3.sz.mell'!J21</f>
        <v>0</v>
      </c>
      <c r="K21" s="794">
        <f>'RM_5.2.3.sz.mell'!K21</f>
        <v>0</v>
      </c>
    </row>
    <row r="22" spans="1:11" s="367" customFormat="1" ht="12" customHeight="1" thickBot="1" x14ac:dyDescent="0.3">
      <c r="A22" s="192" t="s">
        <v>19</v>
      </c>
      <c r="B22" s="233" t="s">
        <v>400</v>
      </c>
      <c r="C22" s="311">
        <f>'RM_5.2.3.sz.mell'!C22</f>
        <v>0</v>
      </c>
      <c r="D22" s="311">
        <f>'RM_5.2.3.sz.mell'!D22</f>
        <v>0</v>
      </c>
      <c r="E22" s="311">
        <f>'RM_5.2.3.sz.mell'!E22</f>
        <v>0</v>
      </c>
      <c r="F22" s="311">
        <f>'RM_5.2.3.sz.mell'!F22</f>
        <v>0</v>
      </c>
      <c r="G22" s="311">
        <f>'RM_5.2.3.sz.mell'!G22</f>
        <v>0</v>
      </c>
      <c r="H22" s="311">
        <f>'RM_5.2.3.sz.mell'!H22</f>
        <v>0</v>
      </c>
      <c r="I22" s="311">
        <f>'RM_5.2.3.sz.mell'!I22</f>
        <v>0</v>
      </c>
      <c r="J22" s="311">
        <f>'RM_5.2.3.sz.mell'!J22</f>
        <v>0</v>
      </c>
      <c r="K22" s="360">
        <f>'RM_5.2.3.sz.mell'!K22</f>
        <v>0</v>
      </c>
    </row>
    <row r="23" spans="1:11" s="455" customFormat="1" ht="12" customHeight="1" x14ac:dyDescent="0.25">
      <c r="A23" s="449" t="s">
        <v>103</v>
      </c>
      <c r="B23" s="9" t="s">
        <v>257</v>
      </c>
      <c r="C23" s="680">
        <f>'RM_5.2.3.sz.mell'!C23</f>
        <v>0</v>
      </c>
      <c r="D23" s="680">
        <f>'RM_5.2.3.sz.mell'!D23</f>
        <v>0</v>
      </c>
      <c r="E23" s="680">
        <f>'RM_5.2.3.sz.mell'!E23</f>
        <v>0</v>
      </c>
      <c r="F23" s="680">
        <f>'RM_5.2.3.sz.mell'!F23</f>
        <v>0</v>
      </c>
      <c r="G23" s="680">
        <f>'RM_5.2.3.sz.mell'!G23</f>
        <v>0</v>
      </c>
      <c r="H23" s="680">
        <f>'RM_5.2.3.sz.mell'!H23</f>
        <v>0</v>
      </c>
      <c r="I23" s="680">
        <f>'RM_5.2.3.sz.mell'!I23</f>
        <v>0</v>
      </c>
      <c r="J23" s="801">
        <f>'RM_5.2.3.sz.mell'!J23</f>
        <v>0</v>
      </c>
      <c r="K23" s="794">
        <f>'RM_5.2.3.sz.mell'!K23</f>
        <v>0</v>
      </c>
    </row>
    <row r="24" spans="1:11" s="455" customFormat="1" ht="12" customHeight="1" x14ac:dyDescent="0.25">
      <c r="A24" s="448" t="s">
        <v>104</v>
      </c>
      <c r="B24" s="8" t="s">
        <v>401</v>
      </c>
      <c r="C24" s="698">
        <f>'RM_5.2.3.sz.mell'!C24</f>
        <v>0</v>
      </c>
      <c r="D24" s="698">
        <f>'RM_5.2.3.sz.mell'!D24</f>
        <v>0</v>
      </c>
      <c r="E24" s="698">
        <f>'RM_5.2.3.sz.mell'!E24</f>
        <v>0</v>
      </c>
      <c r="F24" s="698">
        <f>'RM_5.2.3.sz.mell'!F24</f>
        <v>0</v>
      </c>
      <c r="G24" s="698">
        <f>'RM_5.2.3.sz.mell'!G24</f>
        <v>0</v>
      </c>
      <c r="H24" s="698">
        <f>'RM_5.2.3.sz.mell'!H24</f>
        <v>0</v>
      </c>
      <c r="I24" s="698">
        <f>'RM_5.2.3.sz.mell'!I24</f>
        <v>0</v>
      </c>
      <c r="J24" s="796">
        <f>'RM_5.2.3.sz.mell'!J24</f>
        <v>0</v>
      </c>
      <c r="K24" s="802">
        <f>'RM_5.2.3.sz.mell'!K24</f>
        <v>0</v>
      </c>
    </row>
    <row r="25" spans="1:11" s="455" customFormat="1" ht="12" customHeight="1" x14ac:dyDescent="0.25">
      <c r="A25" s="448" t="s">
        <v>105</v>
      </c>
      <c r="B25" s="8" t="s">
        <v>402</v>
      </c>
      <c r="C25" s="698">
        <f>'RM_5.2.3.sz.mell'!C25</f>
        <v>0</v>
      </c>
      <c r="D25" s="698">
        <f>'RM_5.2.3.sz.mell'!D25</f>
        <v>0</v>
      </c>
      <c r="E25" s="698">
        <f>'RM_5.2.3.sz.mell'!E25</f>
        <v>0</v>
      </c>
      <c r="F25" s="698">
        <f>'RM_5.2.3.sz.mell'!F25</f>
        <v>0</v>
      </c>
      <c r="G25" s="698">
        <f>'RM_5.2.3.sz.mell'!G25</f>
        <v>0</v>
      </c>
      <c r="H25" s="698">
        <f>'RM_5.2.3.sz.mell'!H25</f>
        <v>0</v>
      </c>
      <c r="I25" s="698">
        <f>'RM_5.2.3.sz.mell'!I25</f>
        <v>0</v>
      </c>
      <c r="J25" s="796">
        <f>'RM_5.2.3.sz.mell'!J25</f>
        <v>0</v>
      </c>
      <c r="K25" s="802">
        <f>'RM_5.2.3.sz.mell'!K25</f>
        <v>0</v>
      </c>
    </row>
    <row r="26" spans="1:11" s="455" customFormat="1" ht="12" customHeight="1" thickBot="1" x14ac:dyDescent="0.3">
      <c r="A26" s="448" t="s">
        <v>106</v>
      </c>
      <c r="B26" s="12" t="s">
        <v>520</v>
      </c>
      <c r="C26" s="700">
        <f>'RM_5.2.3.sz.mell'!C26</f>
        <v>0</v>
      </c>
      <c r="D26" s="700">
        <f>'RM_5.2.3.sz.mell'!D26</f>
        <v>0</v>
      </c>
      <c r="E26" s="700">
        <f>'RM_5.2.3.sz.mell'!E26</f>
        <v>0</v>
      </c>
      <c r="F26" s="700">
        <f>'RM_5.2.3.sz.mell'!F26</f>
        <v>0</v>
      </c>
      <c r="G26" s="700">
        <f>'RM_5.2.3.sz.mell'!G26</f>
        <v>0</v>
      </c>
      <c r="H26" s="700">
        <f>'RM_5.2.3.sz.mell'!H26</f>
        <v>0</v>
      </c>
      <c r="I26" s="700">
        <f>'RM_5.2.3.sz.mell'!I26</f>
        <v>0</v>
      </c>
      <c r="J26" s="803">
        <f>'RM_5.2.3.sz.mell'!J26</f>
        <v>0</v>
      </c>
      <c r="K26" s="804">
        <f>'RM_5.2.3.sz.mell'!K26</f>
        <v>0</v>
      </c>
    </row>
    <row r="27" spans="1:11" s="455" customFormat="1" ht="12" customHeight="1" thickBot="1" x14ac:dyDescent="0.3">
      <c r="A27" s="200" t="s">
        <v>20</v>
      </c>
      <c r="B27" s="123" t="s">
        <v>173</v>
      </c>
      <c r="C27" s="402">
        <f>'RM_5.2.3.sz.mell'!C27</f>
        <v>0</v>
      </c>
      <c r="D27" s="402">
        <f>'RM_5.2.3.sz.mell'!D27</f>
        <v>0</v>
      </c>
      <c r="E27" s="402">
        <f>'RM_5.2.3.sz.mell'!E27</f>
        <v>0</v>
      </c>
      <c r="F27" s="402">
        <f>'RM_5.2.3.sz.mell'!F27</f>
        <v>0</v>
      </c>
      <c r="G27" s="402">
        <f>'RM_5.2.3.sz.mell'!G27</f>
        <v>0</v>
      </c>
      <c r="H27" s="402">
        <f>'RM_5.2.3.sz.mell'!H27</f>
        <v>0</v>
      </c>
      <c r="I27" s="402">
        <f>'RM_5.2.3.sz.mell'!I27</f>
        <v>0</v>
      </c>
      <c r="J27" s="402">
        <f>'RM_5.2.3.sz.mell'!J27</f>
        <v>0</v>
      </c>
      <c r="K27" s="316">
        <f>'RM_5.2.3.sz.mell'!K27</f>
        <v>0</v>
      </c>
    </row>
    <row r="28" spans="1:11" s="455" customFormat="1" ht="12" customHeight="1" thickBot="1" x14ac:dyDescent="0.3">
      <c r="A28" s="200" t="s">
        <v>21</v>
      </c>
      <c r="B28" s="123" t="s">
        <v>521</v>
      </c>
      <c r="C28" s="806">
        <f>'RM_5.2.3.sz.mell'!C28</f>
        <v>0</v>
      </c>
      <c r="D28" s="311">
        <f>'RM_5.2.3.sz.mell'!D28</f>
        <v>0</v>
      </c>
      <c r="E28" s="311">
        <f>'RM_5.2.3.sz.mell'!E28</f>
        <v>0</v>
      </c>
      <c r="F28" s="311">
        <f>'RM_5.2.3.sz.mell'!F28</f>
        <v>0</v>
      </c>
      <c r="G28" s="311">
        <f>'RM_5.2.3.sz.mell'!G28</f>
        <v>0</v>
      </c>
      <c r="H28" s="311">
        <f>'RM_5.2.3.sz.mell'!H28</f>
        <v>0</v>
      </c>
      <c r="I28" s="311">
        <f>'RM_5.2.3.sz.mell'!I28</f>
        <v>0</v>
      </c>
      <c r="J28" s="311">
        <f>'RM_5.2.3.sz.mell'!J28</f>
        <v>0</v>
      </c>
      <c r="K28" s="360">
        <f>'RM_5.2.3.sz.mell'!K28</f>
        <v>0</v>
      </c>
    </row>
    <row r="29" spans="1:11" s="455" customFormat="1" ht="12" customHeight="1" x14ac:dyDescent="0.25">
      <c r="A29" s="449" t="s">
        <v>267</v>
      </c>
      <c r="B29" s="450" t="s">
        <v>262</v>
      </c>
      <c r="C29" s="684">
        <f>'RM_5.2.3.sz.mell'!C29</f>
        <v>0</v>
      </c>
      <c r="D29" s="684">
        <f>'RM_5.2.3.sz.mell'!D29</f>
        <v>0</v>
      </c>
      <c r="E29" s="684">
        <f>'RM_5.2.3.sz.mell'!E29</f>
        <v>0</v>
      </c>
      <c r="F29" s="684">
        <f>'RM_5.2.3.sz.mell'!F29</f>
        <v>0</v>
      </c>
      <c r="G29" s="684">
        <f>'RM_5.2.3.sz.mell'!G29</f>
        <v>0</v>
      </c>
      <c r="H29" s="684">
        <f>'RM_5.2.3.sz.mell'!H29</f>
        <v>0</v>
      </c>
      <c r="I29" s="684">
        <f>'RM_5.2.3.sz.mell'!I29</f>
        <v>0</v>
      </c>
      <c r="J29" s="801">
        <f>'RM_5.2.3.sz.mell'!J29</f>
        <v>0</v>
      </c>
      <c r="K29" s="794">
        <f>'RM_5.2.3.sz.mell'!K29</f>
        <v>0</v>
      </c>
    </row>
    <row r="30" spans="1:11" s="455" customFormat="1" ht="12" customHeight="1" x14ac:dyDescent="0.25">
      <c r="A30" s="449" t="s">
        <v>268</v>
      </c>
      <c r="B30" s="450" t="s">
        <v>401</v>
      </c>
      <c r="C30" s="691">
        <f>'RM_5.2.3.sz.mell'!C30</f>
        <v>0</v>
      </c>
      <c r="D30" s="691">
        <f>'RM_5.2.3.sz.mell'!D30</f>
        <v>0</v>
      </c>
      <c r="E30" s="691">
        <f>'RM_5.2.3.sz.mell'!E30</f>
        <v>0</v>
      </c>
      <c r="F30" s="691">
        <f>'RM_5.2.3.sz.mell'!F30</f>
        <v>0</v>
      </c>
      <c r="G30" s="691">
        <f>'RM_5.2.3.sz.mell'!G30</f>
        <v>0</v>
      </c>
      <c r="H30" s="691">
        <f>'RM_5.2.3.sz.mell'!H30</f>
        <v>0</v>
      </c>
      <c r="I30" s="691">
        <f>'RM_5.2.3.sz.mell'!I30</f>
        <v>0</v>
      </c>
      <c r="J30" s="801">
        <f>'RM_5.2.3.sz.mell'!J30</f>
        <v>0</v>
      </c>
      <c r="K30" s="794">
        <f>'RM_5.2.3.sz.mell'!K30</f>
        <v>0</v>
      </c>
    </row>
    <row r="31" spans="1:11" s="455" customFormat="1" ht="12" customHeight="1" x14ac:dyDescent="0.25">
      <c r="A31" s="449" t="s">
        <v>269</v>
      </c>
      <c r="B31" s="451" t="s">
        <v>404</v>
      </c>
      <c r="C31" s="691">
        <f>'RM_5.2.3.sz.mell'!C31</f>
        <v>0</v>
      </c>
      <c r="D31" s="691">
        <f>'RM_5.2.3.sz.mell'!D31</f>
        <v>0</v>
      </c>
      <c r="E31" s="691">
        <f>'RM_5.2.3.sz.mell'!E31</f>
        <v>0</v>
      </c>
      <c r="F31" s="691">
        <f>'RM_5.2.3.sz.mell'!F31</f>
        <v>0</v>
      </c>
      <c r="G31" s="691">
        <f>'RM_5.2.3.sz.mell'!G31</f>
        <v>0</v>
      </c>
      <c r="H31" s="691">
        <f>'RM_5.2.3.sz.mell'!H31</f>
        <v>0</v>
      </c>
      <c r="I31" s="691">
        <f>'RM_5.2.3.sz.mell'!I31</f>
        <v>0</v>
      </c>
      <c r="J31" s="801">
        <f>'RM_5.2.3.sz.mell'!J31</f>
        <v>0</v>
      </c>
      <c r="K31" s="794">
        <f>'RM_5.2.3.sz.mell'!K31</f>
        <v>0</v>
      </c>
    </row>
    <row r="32" spans="1:11" s="455" customFormat="1" ht="12" customHeight="1" thickBot="1" x14ac:dyDescent="0.3">
      <c r="A32" s="448" t="s">
        <v>270</v>
      </c>
      <c r="B32" s="809" t="s">
        <v>522</v>
      </c>
      <c r="C32" s="771">
        <f>'RM_5.2.3.sz.mell'!C32</f>
        <v>0</v>
      </c>
      <c r="D32" s="771">
        <f>'RM_5.2.3.sz.mell'!D32</f>
        <v>0</v>
      </c>
      <c r="E32" s="771">
        <f>'RM_5.2.3.sz.mell'!E32</f>
        <v>0</v>
      </c>
      <c r="F32" s="771">
        <f>'RM_5.2.3.sz.mell'!F32</f>
        <v>0</v>
      </c>
      <c r="G32" s="771">
        <f>'RM_5.2.3.sz.mell'!G32</f>
        <v>0</v>
      </c>
      <c r="H32" s="771">
        <f>'RM_5.2.3.sz.mell'!H32</f>
        <v>0</v>
      </c>
      <c r="I32" s="771">
        <f>'RM_5.2.3.sz.mell'!I32</f>
        <v>0</v>
      </c>
      <c r="J32" s="801">
        <f>'RM_5.2.3.sz.mell'!J32</f>
        <v>0</v>
      </c>
      <c r="K32" s="794">
        <f>'RM_5.2.3.sz.mell'!K32</f>
        <v>0</v>
      </c>
    </row>
    <row r="33" spans="1:11" s="455" customFormat="1" ht="12" customHeight="1" thickBot="1" x14ac:dyDescent="0.3">
      <c r="A33" s="200" t="s">
        <v>22</v>
      </c>
      <c r="B33" s="123" t="s">
        <v>405</v>
      </c>
      <c r="C33" s="806">
        <f>'RM_5.2.3.sz.mell'!C33</f>
        <v>0</v>
      </c>
      <c r="D33" s="311">
        <f>'RM_5.2.3.sz.mell'!D33</f>
        <v>0</v>
      </c>
      <c r="E33" s="311">
        <f>'RM_5.2.3.sz.mell'!E33</f>
        <v>0</v>
      </c>
      <c r="F33" s="311">
        <f>'RM_5.2.3.sz.mell'!F33</f>
        <v>0</v>
      </c>
      <c r="G33" s="311">
        <f>'RM_5.2.3.sz.mell'!G33</f>
        <v>0</v>
      </c>
      <c r="H33" s="311">
        <f>'RM_5.2.3.sz.mell'!H33</f>
        <v>0</v>
      </c>
      <c r="I33" s="311">
        <f>'RM_5.2.3.sz.mell'!I33</f>
        <v>0</v>
      </c>
      <c r="J33" s="311">
        <f>'RM_5.2.3.sz.mell'!J33</f>
        <v>0</v>
      </c>
      <c r="K33" s="360">
        <f>'RM_5.2.3.sz.mell'!K33</f>
        <v>0</v>
      </c>
    </row>
    <row r="34" spans="1:11" s="455" customFormat="1" ht="12" customHeight="1" x14ac:dyDescent="0.25">
      <c r="A34" s="449" t="s">
        <v>90</v>
      </c>
      <c r="B34" s="450" t="s">
        <v>290</v>
      </c>
      <c r="C34" s="684">
        <f>'RM_5.2.3.sz.mell'!C34</f>
        <v>0</v>
      </c>
      <c r="D34" s="684">
        <f>'RM_5.2.3.sz.mell'!D34</f>
        <v>0</v>
      </c>
      <c r="E34" s="684">
        <f>'RM_5.2.3.sz.mell'!E34</f>
        <v>0</v>
      </c>
      <c r="F34" s="684">
        <f>'RM_5.2.3.sz.mell'!F34</f>
        <v>0</v>
      </c>
      <c r="G34" s="684">
        <f>'RM_5.2.3.sz.mell'!G34</f>
        <v>0</v>
      </c>
      <c r="H34" s="684">
        <f>'RM_5.2.3.sz.mell'!H34</f>
        <v>0</v>
      </c>
      <c r="I34" s="684">
        <f>'RM_5.2.3.sz.mell'!I34</f>
        <v>0</v>
      </c>
      <c r="J34" s="801">
        <f>'RM_5.2.3.sz.mell'!J34</f>
        <v>0</v>
      </c>
      <c r="K34" s="794">
        <f>'RM_5.2.3.sz.mell'!K34</f>
        <v>0</v>
      </c>
    </row>
    <row r="35" spans="1:11" s="455" customFormat="1" ht="12" customHeight="1" x14ac:dyDescent="0.25">
      <c r="A35" s="449" t="s">
        <v>91</v>
      </c>
      <c r="B35" s="451" t="s">
        <v>291</v>
      </c>
      <c r="C35" s="691">
        <f>'RM_5.2.3.sz.mell'!C35</f>
        <v>0</v>
      </c>
      <c r="D35" s="691">
        <f>'RM_5.2.3.sz.mell'!D35</f>
        <v>0</v>
      </c>
      <c r="E35" s="691">
        <f>'RM_5.2.3.sz.mell'!E35</f>
        <v>0</v>
      </c>
      <c r="F35" s="691">
        <f>'RM_5.2.3.sz.mell'!F35</f>
        <v>0</v>
      </c>
      <c r="G35" s="691">
        <f>'RM_5.2.3.sz.mell'!G35</f>
        <v>0</v>
      </c>
      <c r="H35" s="691">
        <f>'RM_5.2.3.sz.mell'!H35</f>
        <v>0</v>
      </c>
      <c r="I35" s="691">
        <f>'RM_5.2.3.sz.mell'!I35</f>
        <v>0</v>
      </c>
      <c r="J35" s="801">
        <f>'RM_5.2.3.sz.mell'!J35</f>
        <v>0</v>
      </c>
      <c r="K35" s="794">
        <f>'RM_5.2.3.sz.mell'!K35</f>
        <v>0</v>
      </c>
    </row>
    <row r="36" spans="1:11" s="455" customFormat="1" ht="12" customHeight="1" thickBot="1" x14ac:dyDescent="0.3">
      <c r="A36" s="448" t="s">
        <v>92</v>
      </c>
      <c r="B36" s="809" t="s">
        <v>292</v>
      </c>
      <c r="C36" s="771">
        <f>'RM_5.2.3.sz.mell'!C36</f>
        <v>0</v>
      </c>
      <c r="D36" s="771">
        <f>'RM_5.2.3.sz.mell'!D36</f>
        <v>0</v>
      </c>
      <c r="E36" s="771">
        <f>'RM_5.2.3.sz.mell'!E36</f>
        <v>0</v>
      </c>
      <c r="F36" s="771">
        <f>'RM_5.2.3.sz.mell'!F36</f>
        <v>0</v>
      </c>
      <c r="G36" s="771">
        <f>'RM_5.2.3.sz.mell'!G36</f>
        <v>0</v>
      </c>
      <c r="H36" s="771">
        <f>'RM_5.2.3.sz.mell'!H36</f>
        <v>0</v>
      </c>
      <c r="I36" s="771">
        <f>'RM_5.2.3.sz.mell'!I36</f>
        <v>0</v>
      </c>
      <c r="J36" s="801">
        <f>'RM_5.2.3.sz.mell'!J36</f>
        <v>0</v>
      </c>
      <c r="K36" s="811">
        <f>'RM_5.2.3.sz.mell'!K36</f>
        <v>0</v>
      </c>
    </row>
    <row r="37" spans="1:11" s="367" customFormat="1" ht="12" customHeight="1" thickBot="1" x14ac:dyDescent="0.3">
      <c r="A37" s="200" t="s">
        <v>23</v>
      </c>
      <c r="B37" s="123" t="s">
        <v>375</v>
      </c>
      <c r="C37" s="402">
        <f>'RM_5.2.3.sz.mell'!C37</f>
        <v>0</v>
      </c>
      <c r="D37" s="402">
        <f>'RM_5.2.3.sz.mell'!D37</f>
        <v>0</v>
      </c>
      <c r="E37" s="402">
        <f>'RM_5.2.3.sz.mell'!E37</f>
        <v>0</v>
      </c>
      <c r="F37" s="402">
        <f>'RM_5.2.3.sz.mell'!F37</f>
        <v>0</v>
      </c>
      <c r="G37" s="402">
        <f>'RM_5.2.3.sz.mell'!G37</f>
        <v>0</v>
      </c>
      <c r="H37" s="402">
        <f>'RM_5.2.3.sz.mell'!H37</f>
        <v>0</v>
      </c>
      <c r="I37" s="402">
        <f>'RM_5.2.3.sz.mell'!I37</f>
        <v>0</v>
      </c>
      <c r="J37" s="311">
        <f>'RM_5.2.3.sz.mell'!J37</f>
        <v>0</v>
      </c>
      <c r="K37" s="316">
        <f>'RM_5.2.3.sz.mell'!K37</f>
        <v>0</v>
      </c>
    </row>
    <row r="38" spans="1:11" s="367" customFormat="1" ht="12" customHeight="1" thickBot="1" x14ac:dyDescent="0.3">
      <c r="A38" s="200" t="s">
        <v>24</v>
      </c>
      <c r="B38" s="123" t="s">
        <v>406</v>
      </c>
      <c r="C38" s="402">
        <f>'RM_5.2.3.sz.mell'!C38</f>
        <v>0</v>
      </c>
      <c r="D38" s="402">
        <f>'RM_5.2.3.sz.mell'!D38</f>
        <v>0</v>
      </c>
      <c r="E38" s="402">
        <f>'RM_5.2.3.sz.mell'!E38</f>
        <v>0</v>
      </c>
      <c r="F38" s="402">
        <f>'RM_5.2.3.sz.mell'!F38</f>
        <v>0</v>
      </c>
      <c r="G38" s="402">
        <f>'RM_5.2.3.sz.mell'!G38</f>
        <v>0</v>
      </c>
      <c r="H38" s="402">
        <f>'RM_5.2.3.sz.mell'!H38</f>
        <v>0</v>
      </c>
      <c r="I38" s="402">
        <f>'RM_5.2.3.sz.mell'!I38</f>
        <v>0</v>
      </c>
      <c r="J38" s="812">
        <f>'RM_5.2.3.sz.mell'!J38</f>
        <v>0</v>
      </c>
      <c r="K38" s="794">
        <f>'RM_5.2.3.sz.mell'!K38</f>
        <v>0</v>
      </c>
    </row>
    <row r="39" spans="1:11" s="367" customFormat="1" ht="12" customHeight="1" thickBot="1" x14ac:dyDescent="0.3">
      <c r="A39" s="192" t="s">
        <v>25</v>
      </c>
      <c r="B39" s="123" t="s">
        <v>407</v>
      </c>
      <c r="C39" s="806">
        <f>'RM_5.2.3.sz.mell'!C39</f>
        <v>0</v>
      </c>
      <c r="D39" s="311">
        <f>'RM_5.2.3.sz.mell'!D39</f>
        <v>0</v>
      </c>
      <c r="E39" s="311">
        <f>'RM_5.2.3.sz.mell'!E39</f>
        <v>0</v>
      </c>
      <c r="F39" s="311">
        <f>'RM_5.2.3.sz.mell'!F39</f>
        <v>0</v>
      </c>
      <c r="G39" s="311">
        <f>'RM_5.2.3.sz.mell'!G39</f>
        <v>0</v>
      </c>
      <c r="H39" s="311">
        <f>'RM_5.2.3.sz.mell'!H39</f>
        <v>0</v>
      </c>
      <c r="I39" s="311">
        <f>'RM_5.2.3.sz.mell'!I39</f>
        <v>0</v>
      </c>
      <c r="J39" s="311">
        <f>'RM_5.2.3.sz.mell'!J39</f>
        <v>0</v>
      </c>
      <c r="K39" s="360">
        <f>'RM_5.2.3.sz.mell'!K39</f>
        <v>0</v>
      </c>
    </row>
    <row r="40" spans="1:11" s="367" customFormat="1" ht="12" customHeight="1" thickBot="1" x14ac:dyDescent="0.3">
      <c r="A40" s="234" t="s">
        <v>26</v>
      </c>
      <c r="B40" s="123" t="s">
        <v>408</v>
      </c>
      <c r="C40" s="806">
        <f>'RM_5.2.3.sz.mell'!C40</f>
        <v>0</v>
      </c>
      <c r="D40" s="311">
        <f>'RM_5.2.3.sz.mell'!D40</f>
        <v>0</v>
      </c>
      <c r="E40" s="311">
        <f>'RM_5.2.3.sz.mell'!E40</f>
        <v>0</v>
      </c>
      <c r="F40" s="311">
        <f>'RM_5.2.3.sz.mell'!F40</f>
        <v>0</v>
      </c>
      <c r="G40" s="311">
        <f>'RM_5.2.3.sz.mell'!G40</f>
        <v>0</v>
      </c>
      <c r="H40" s="311">
        <f>'RM_5.2.3.sz.mell'!H40</f>
        <v>0</v>
      </c>
      <c r="I40" s="311">
        <f>'RM_5.2.3.sz.mell'!I40</f>
        <v>0</v>
      </c>
      <c r="J40" s="311">
        <f>'RM_5.2.3.sz.mell'!J40</f>
        <v>0</v>
      </c>
      <c r="K40" s="360">
        <f>'RM_5.2.3.sz.mell'!K40</f>
        <v>0</v>
      </c>
    </row>
    <row r="41" spans="1:11" s="367" customFormat="1" ht="12" customHeight="1" x14ac:dyDescent="0.25">
      <c r="A41" s="449" t="s">
        <v>409</v>
      </c>
      <c r="B41" s="450" t="s">
        <v>235</v>
      </c>
      <c r="C41" s="684">
        <f>'RM_5.2.3.sz.mell'!C41</f>
        <v>0</v>
      </c>
      <c r="D41" s="684">
        <f>'RM_5.2.3.sz.mell'!D41</f>
        <v>0</v>
      </c>
      <c r="E41" s="684">
        <f>'RM_5.2.3.sz.mell'!E41</f>
        <v>0</v>
      </c>
      <c r="F41" s="684">
        <f>'RM_5.2.3.sz.mell'!F41</f>
        <v>0</v>
      </c>
      <c r="G41" s="684">
        <f>'RM_5.2.3.sz.mell'!G41</f>
        <v>0</v>
      </c>
      <c r="H41" s="684">
        <f>'RM_5.2.3.sz.mell'!H41</f>
        <v>0</v>
      </c>
      <c r="I41" s="684">
        <f>'RM_5.2.3.sz.mell'!I41</f>
        <v>0</v>
      </c>
      <c r="J41" s="801">
        <f>'RM_5.2.3.sz.mell'!J41</f>
        <v>0</v>
      </c>
      <c r="K41" s="794">
        <f>'RM_5.2.3.sz.mell'!K41</f>
        <v>0</v>
      </c>
    </row>
    <row r="42" spans="1:11" s="367" customFormat="1" ht="12" customHeight="1" x14ac:dyDescent="0.25">
      <c r="A42" s="449" t="s">
        <v>410</v>
      </c>
      <c r="B42" s="451" t="s">
        <v>2</v>
      </c>
      <c r="C42" s="691">
        <f>'RM_5.2.3.sz.mell'!C42</f>
        <v>0</v>
      </c>
      <c r="D42" s="691">
        <f>'RM_5.2.3.sz.mell'!D42</f>
        <v>0</v>
      </c>
      <c r="E42" s="691">
        <f>'RM_5.2.3.sz.mell'!E42</f>
        <v>0</v>
      </c>
      <c r="F42" s="691">
        <f>'RM_5.2.3.sz.mell'!F42</f>
        <v>0</v>
      </c>
      <c r="G42" s="691">
        <f>'RM_5.2.3.sz.mell'!G42</f>
        <v>0</v>
      </c>
      <c r="H42" s="691">
        <f>'RM_5.2.3.sz.mell'!H42</f>
        <v>0</v>
      </c>
      <c r="I42" s="691">
        <f>'RM_5.2.3.sz.mell'!I42</f>
        <v>0</v>
      </c>
      <c r="J42" s="801">
        <f>'RM_5.2.3.sz.mell'!J42</f>
        <v>0</v>
      </c>
      <c r="K42" s="802">
        <f>'RM_5.2.3.sz.mell'!K42</f>
        <v>0</v>
      </c>
    </row>
    <row r="43" spans="1:11" s="455" customFormat="1" ht="12" customHeight="1" thickBot="1" x14ac:dyDescent="0.3">
      <c r="A43" s="448" t="s">
        <v>411</v>
      </c>
      <c r="B43" s="139" t="s">
        <v>412</v>
      </c>
      <c r="C43" s="688">
        <f>'RM_5.2.3.sz.mell'!C43</f>
        <v>0</v>
      </c>
      <c r="D43" s="688">
        <f>'RM_5.2.3.sz.mell'!D43</f>
        <v>0</v>
      </c>
      <c r="E43" s="688">
        <f>'RM_5.2.3.sz.mell'!E43</f>
        <v>0</v>
      </c>
      <c r="F43" s="688">
        <f>'RM_5.2.3.sz.mell'!F43</f>
        <v>0</v>
      </c>
      <c r="G43" s="688">
        <f>'RM_5.2.3.sz.mell'!G43</f>
        <v>0</v>
      </c>
      <c r="H43" s="688">
        <f>'RM_5.2.3.sz.mell'!H43</f>
        <v>0</v>
      </c>
      <c r="I43" s="688">
        <f>'RM_5.2.3.sz.mell'!I43</f>
        <v>0</v>
      </c>
      <c r="J43" s="801">
        <f>'RM_5.2.3.sz.mell'!J43</f>
        <v>0</v>
      </c>
      <c r="K43" s="804">
        <f>'RM_5.2.3.sz.mell'!K43</f>
        <v>0</v>
      </c>
    </row>
    <row r="44" spans="1:11" s="455" customFormat="1" ht="12.9" customHeight="1" thickBot="1" x14ac:dyDescent="0.25">
      <c r="A44" s="234" t="s">
        <v>27</v>
      </c>
      <c r="B44" s="235" t="s">
        <v>413</v>
      </c>
      <c r="C44" s="806">
        <f>'RM_5.2.3.sz.mell'!C44</f>
        <v>0</v>
      </c>
      <c r="D44" s="311">
        <f>'RM_5.2.3.sz.mell'!D44</f>
        <v>0</v>
      </c>
      <c r="E44" s="311">
        <f>'RM_5.2.3.sz.mell'!E44</f>
        <v>0</v>
      </c>
      <c r="F44" s="311">
        <f>'RM_5.2.3.sz.mell'!F44</f>
        <v>0</v>
      </c>
      <c r="G44" s="311">
        <f>'RM_5.2.3.sz.mell'!G44</f>
        <v>0</v>
      </c>
      <c r="H44" s="311">
        <f>'RM_5.2.3.sz.mell'!H44</f>
        <v>0</v>
      </c>
      <c r="I44" s="311">
        <f>'RM_5.2.3.sz.mell'!I44</f>
        <v>0</v>
      </c>
      <c r="J44" s="311">
        <f>'RM_5.2.3.sz.mell'!J44</f>
        <v>0</v>
      </c>
      <c r="K44" s="360">
        <f>'RM_5.2.3.sz.mell'!K44</f>
        <v>0</v>
      </c>
    </row>
    <row r="45" spans="1:11" s="454" customFormat="1" ht="14.1" customHeight="1" thickBot="1" x14ac:dyDescent="0.3">
      <c r="A45" s="1714" t="s">
        <v>56</v>
      </c>
      <c r="B45" s="1715"/>
      <c r="C45" s="1715"/>
      <c r="D45" s="1715"/>
      <c r="E45" s="1715"/>
      <c r="F45" s="1715"/>
      <c r="G45" s="1715"/>
      <c r="H45" s="1715"/>
      <c r="I45" s="1715"/>
      <c r="J45" s="1715"/>
      <c r="K45" s="1716"/>
    </row>
    <row r="46" spans="1:11" s="456" customFormat="1" ht="12" customHeight="1" thickBot="1" x14ac:dyDescent="0.3">
      <c r="A46" s="200" t="s">
        <v>18</v>
      </c>
      <c r="B46" s="123" t="s">
        <v>414</v>
      </c>
      <c r="C46" s="814">
        <f>'RM_5.2.3.sz.mell'!C46</f>
        <v>0</v>
      </c>
      <c r="D46" s="814">
        <f>'RM_5.2.3.sz.mell'!D46</f>
        <v>0</v>
      </c>
      <c r="E46" s="814">
        <f>'RM_5.2.3.sz.mell'!E46</f>
        <v>0</v>
      </c>
      <c r="F46" s="814">
        <f>'RM_5.2.3.sz.mell'!F46</f>
        <v>0</v>
      </c>
      <c r="G46" s="814">
        <f>'RM_5.2.3.sz.mell'!G46</f>
        <v>0</v>
      </c>
      <c r="H46" s="814">
        <f>'RM_5.2.3.sz.mell'!H46</f>
        <v>0</v>
      </c>
      <c r="I46" s="814">
        <f>'RM_5.2.3.sz.mell'!I46</f>
        <v>0</v>
      </c>
      <c r="J46" s="814">
        <f>'RM_5.2.3.sz.mell'!J46</f>
        <v>0</v>
      </c>
      <c r="K46" s="316">
        <f>'RM_5.2.3.sz.mell'!K46</f>
        <v>0</v>
      </c>
    </row>
    <row r="47" spans="1:11" ht="12" customHeight="1" x14ac:dyDescent="0.25">
      <c r="A47" s="448" t="s">
        <v>97</v>
      </c>
      <c r="B47" s="9" t="s">
        <v>49</v>
      </c>
      <c r="C47" s="816">
        <f>'RM_5.2.3.sz.mell'!C47</f>
        <v>0</v>
      </c>
      <c r="D47" s="816">
        <f>'RM_5.2.3.sz.mell'!D47</f>
        <v>0</v>
      </c>
      <c r="E47" s="816">
        <f>'RM_5.2.3.sz.mell'!E47</f>
        <v>0</v>
      </c>
      <c r="F47" s="816">
        <f>'RM_5.2.3.sz.mell'!F47</f>
        <v>0</v>
      </c>
      <c r="G47" s="816">
        <f>'RM_5.2.3.sz.mell'!G47</f>
        <v>0</v>
      </c>
      <c r="H47" s="816">
        <f>'RM_5.2.3.sz.mell'!H47</f>
        <v>0</v>
      </c>
      <c r="I47" s="816">
        <f>'RM_5.2.3.sz.mell'!I47</f>
        <v>0</v>
      </c>
      <c r="J47" s="816">
        <f>'RM_5.2.3.sz.mell'!J47</f>
        <v>0</v>
      </c>
      <c r="K47" s="817">
        <f>'RM_5.2.3.sz.mell'!K47</f>
        <v>0</v>
      </c>
    </row>
    <row r="48" spans="1:11" ht="12" customHeight="1" x14ac:dyDescent="0.25">
      <c r="A48" s="448" t="s">
        <v>98</v>
      </c>
      <c r="B48" s="8" t="s">
        <v>182</v>
      </c>
      <c r="C48" s="819">
        <f>'RM_5.2.3.sz.mell'!C48</f>
        <v>0</v>
      </c>
      <c r="D48" s="819">
        <f>'RM_5.2.3.sz.mell'!D48</f>
        <v>0</v>
      </c>
      <c r="E48" s="819">
        <f>'RM_5.2.3.sz.mell'!E48</f>
        <v>0</v>
      </c>
      <c r="F48" s="819">
        <f>'RM_5.2.3.sz.mell'!F48</f>
        <v>0</v>
      </c>
      <c r="G48" s="819">
        <f>'RM_5.2.3.sz.mell'!G48</f>
        <v>0</v>
      </c>
      <c r="H48" s="819">
        <f>'RM_5.2.3.sz.mell'!H48</f>
        <v>0</v>
      </c>
      <c r="I48" s="819">
        <f>'RM_5.2.3.sz.mell'!I48</f>
        <v>0</v>
      </c>
      <c r="J48" s="819">
        <f>'RM_5.2.3.sz.mell'!J48</f>
        <v>0</v>
      </c>
      <c r="K48" s="820">
        <f>'RM_5.2.3.sz.mell'!K48</f>
        <v>0</v>
      </c>
    </row>
    <row r="49" spans="1:11" ht="12" customHeight="1" x14ac:dyDescent="0.25">
      <c r="A49" s="448" t="s">
        <v>99</v>
      </c>
      <c r="B49" s="8" t="s">
        <v>139</v>
      </c>
      <c r="C49" s="819">
        <f>'RM_5.2.3.sz.mell'!C49</f>
        <v>0</v>
      </c>
      <c r="D49" s="819">
        <f>'RM_5.2.3.sz.mell'!D49</f>
        <v>0</v>
      </c>
      <c r="E49" s="819">
        <f>'RM_5.2.3.sz.mell'!E49</f>
        <v>0</v>
      </c>
      <c r="F49" s="819">
        <f>'RM_5.2.3.sz.mell'!F49</f>
        <v>0</v>
      </c>
      <c r="G49" s="819">
        <f>'RM_5.2.3.sz.mell'!G49</f>
        <v>0</v>
      </c>
      <c r="H49" s="819">
        <f>'RM_5.2.3.sz.mell'!H49</f>
        <v>0</v>
      </c>
      <c r="I49" s="819">
        <f>'RM_5.2.3.sz.mell'!I49</f>
        <v>0</v>
      </c>
      <c r="J49" s="819">
        <f>'RM_5.2.3.sz.mell'!J49</f>
        <v>0</v>
      </c>
      <c r="K49" s="820">
        <f>'RM_5.2.3.sz.mell'!K49</f>
        <v>0</v>
      </c>
    </row>
    <row r="50" spans="1:11" ht="12" customHeight="1" x14ac:dyDescent="0.25">
      <c r="A50" s="448" t="s">
        <v>100</v>
      </c>
      <c r="B50" s="8" t="s">
        <v>183</v>
      </c>
      <c r="C50" s="819">
        <f>'RM_5.2.3.sz.mell'!C50</f>
        <v>0</v>
      </c>
      <c r="D50" s="819">
        <f>'RM_5.2.3.sz.mell'!D50</f>
        <v>0</v>
      </c>
      <c r="E50" s="819">
        <f>'RM_5.2.3.sz.mell'!E50</f>
        <v>0</v>
      </c>
      <c r="F50" s="819">
        <f>'RM_5.2.3.sz.mell'!F50</f>
        <v>0</v>
      </c>
      <c r="G50" s="819">
        <f>'RM_5.2.3.sz.mell'!G50</f>
        <v>0</v>
      </c>
      <c r="H50" s="819">
        <f>'RM_5.2.3.sz.mell'!H50</f>
        <v>0</v>
      </c>
      <c r="I50" s="819">
        <f>'RM_5.2.3.sz.mell'!I50</f>
        <v>0</v>
      </c>
      <c r="J50" s="819">
        <f>'RM_5.2.3.sz.mell'!J50</f>
        <v>0</v>
      </c>
      <c r="K50" s="820">
        <f>'RM_5.2.3.sz.mell'!K50</f>
        <v>0</v>
      </c>
    </row>
    <row r="51" spans="1:11" ht="12" customHeight="1" thickBot="1" x14ac:dyDescent="0.3">
      <c r="A51" s="448" t="s">
        <v>147</v>
      </c>
      <c r="B51" s="8" t="s">
        <v>184</v>
      </c>
      <c r="C51" s="819">
        <f>'RM_5.2.3.sz.mell'!C51</f>
        <v>0</v>
      </c>
      <c r="D51" s="819">
        <f>'RM_5.2.3.sz.mell'!D51</f>
        <v>0</v>
      </c>
      <c r="E51" s="819">
        <f>'RM_5.2.3.sz.mell'!E51</f>
        <v>0</v>
      </c>
      <c r="F51" s="819">
        <f>'RM_5.2.3.sz.mell'!F51</f>
        <v>0</v>
      </c>
      <c r="G51" s="819">
        <f>'RM_5.2.3.sz.mell'!G51</f>
        <v>0</v>
      </c>
      <c r="H51" s="819">
        <f>'RM_5.2.3.sz.mell'!H51</f>
        <v>0</v>
      </c>
      <c r="I51" s="819">
        <f>'RM_5.2.3.sz.mell'!I51</f>
        <v>0</v>
      </c>
      <c r="J51" s="819">
        <f>'RM_5.2.3.sz.mell'!J51</f>
        <v>0</v>
      </c>
      <c r="K51" s="820">
        <f>'RM_5.2.3.sz.mell'!K51</f>
        <v>0</v>
      </c>
    </row>
    <row r="52" spans="1:11" ht="12" customHeight="1" thickBot="1" x14ac:dyDescent="0.3">
      <c r="A52" s="200" t="s">
        <v>19</v>
      </c>
      <c r="B52" s="123" t="s">
        <v>415</v>
      </c>
      <c r="C52" s="814">
        <f>'RM_5.2.3.sz.mell'!C52</f>
        <v>0</v>
      </c>
      <c r="D52" s="814">
        <f>'RM_5.2.3.sz.mell'!D52</f>
        <v>0</v>
      </c>
      <c r="E52" s="814">
        <f>'RM_5.2.3.sz.mell'!E52</f>
        <v>0</v>
      </c>
      <c r="F52" s="814">
        <f>'RM_5.2.3.sz.mell'!F52</f>
        <v>0</v>
      </c>
      <c r="G52" s="814">
        <f>'RM_5.2.3.sz.mell'!G52</f>
        <v>0</v>
      </c>
      <c r="H52" s="814">
        <f>'RM_5.2.3.sz.mell'!H52</f>
        <v>0</v>
      </c>
      <c r="I52" s="814">
        <f>'RM_5.2.3.sz.mell'!I52</f>
        <v>0</v>
      </c>
      <c r="J52" s="814">
        <f>'RM_5.2.3.sz.mell'!J52</f>
        <v>0</v>
      </c>
      <c r="K52" s="316">
        <f>'RM_5.2.3.sz.mell'!K52</f>
        <v>0</v>
      </c>
    </row>
    <row r="53" spans="1:11" s="456" customFormat="1" ht="12" customHeight="1" x14ac:dyDescent="0.25">
      <c r="A53" s="448" t="s">
        <v>103</v>
      </c>
      <c r="B53" s="9" t="s">
        <v>229</v>
      </c>
      <c r="C53" s="816">
        <f>'RM_5.2.3.sz.mell'!C53</f>
        <v>0</v>
      </c>
      <c r="D53" s="816">
        <f>'RM_5.2.3.sz.mell'!D53</f>
        <v>0</v>
      </c>
      <c r="E53" s="816">
        <f>'RM_5.2.3.sz.mell'!E53</f>
        <v>0</v>
      </c>
      <c r="F53" s="816">
        <f>'RM_5.2.3.sz.mell'!F53</f>
        <v>0</v>
      </c>
      <c r="G53" s="816">
        <f>'RM_5.2.3.sz.mell'!G53</f>
        <v>0</v>
      </c>
      <c r="H53" s="816">
        <f>'RM_5.2.3.sz.mell'!H53</f>
        <v>0</v>
      </c>
      <c r="I53" s="816">
        <f>'RM_5.2.3.sz.mell'!I53</f>
        <v>0</v>
      </c>
      <c r="J53" s="816">
        <f>'RM_5.2.3.sz.mell'!J53</f>
        <v>0</v>
      </c>
      <c r="K53" s="817">
        <f>'RM_5.2.3.sz.mell'!K53</f>
        <v>0</v>
      </c>
    </row>
    <row r="54" spans="1:11" ht="12" customHeight="1" x14ac:dyDescent="0.25">
      <c r="A54" s="448" t="s">
        <v>104</v>
      </c>
      <c r="B54" s="8" t="s">
        <v>186</v>
      </c>
      <c r="C54" s="819">
        <f>'RM_5.2.3.sz.mell'!C54</f>
        <v>0</v>
      </c>
      <c r="D54" s="819">
        <f>'RM_5.2.3.sz.mell'!D54</f>
        <v>0</v>
      </c>
      <c r="E54" s="819">
        <f>'RM_5.2.3.sz.mell'!E54</f>
        <v>0</v>
      </c>
      <c r="F54" s="819">
        <f>'RM_5.2.3.sz.mell'!F54</f>
        <v>0</v>
      </c>
      <c r="G54" s="819">
        <f>'RM_5.2.3.sz.mell'!G54</f>
        <v>0</v>
      </c>
      <c r="H54" s="819">
        <f>'RM_5.2.3.sz.mell'!H54</f>
        <v>0</v>
      </c>
      <c r="I54" s="819">
        <f>'RM_5.2.3.sz.mell'!I54</f>
        <v>0</v>
      </c>
      <c r="J54" s="819">
        <f>'RM_5.2.3.sz.mell'!J54</f>
        <v>0</v>
      </c>
      <c r="K54" s="820">
        <f>'RM_5.2.3.sz.mell'!K54</f>
        <v>0</v>
      </c>
    </row>
    <row r="55" spans="1:11" ht="12" customHeight="1" x14ac:dyDescent="0.25">
      <c r="A55" s="448" t="s">
        <v>105</v>
      </c>
      <c r="B55" s="8" t="s">
        <v>57</v>
      </c>
      <c r="C55" s="819">
        <f>'RM_5.2.3.sz.mell'!C55</f>
        <v>0</v>
      </c>
      <c r="D55" s="819">
        <f>'RM_5.2.3.sz.mell'!D55</f>
        <v>0</v>
      </c>
      <c r="E55" s="819">
        <f>'RM_5.2.3.sz.mell'!E55</f>
        <v>0</v>
      </c>
      <c r="F55" s="819">
        <f>'RM_5.2.3.sz.mell'!F55</f>
        <v>0</v>
      </c>
      <c r="G55" s="819">
        <f>'RM_5.2.3.sz.mell'!G55</f>
        <v>0</v>
      </c>
      <c r="H55" s="819">
        <f>'RM_5.2.3.sz.mell'!H55</f>
        <v>0</v>
      </c>
      <c r="I55" s="819">
        <f>'RM_5.2.3.sz.mell'!I55</f>
        <v>0</v>
      </c>
      <c r="J55" s="819">
        <f>'RM_5.2.3.sz.mell'!J55</f>
        <v>0</v>
      </c>
      <c r="K55" s="820">
        <f>'RM_5.2.3.sz.mell'!K55</f>
        <v>0</v>
      </c>
    </row>
    <row r="56" spans="1:11" ht="12" customHeight="1" thickBot="1" x14ac:dyDescent="0.3">
      <c r="A56" s="448" t="s">
        <v>106</v>
      </c>
      <c r="B56" s="8" t="s">
        <v>523</v>
      </c>
      <c r="C56" s="819">
        <f>'RM_5.2.3.sz.mell'!C56</f>
        <v>0</v>
      </c>
      <c r="D56" s="819">
        <f>'RM_5.2.3.sz.mell'!D56</f>
        <v>0</v>
      </c>
      <c r="E56" s="819">
        <f>'RM_5.2.3.sz.mell'!E56</f>
        <v>0</v>
      </c>
      <c r="F56" s="819">
        <f>'RM_5.2.3.sz.mell'!F56</f>
        <v>0</v>
      </c>
      <c r="G56" s="819">
        <f>'RM_5.2.3.sz.mell'!G56</f>
        <v>0</v>
      </c>
      <c r="H56" s="819">
        <f>'RM_5.2.3.sz.mell'!H56</f>
        <v>0</v>
      </c>
      <c r="I56" s="819">
        <f>'RM_5.2.3.sz.mell'!I56</f>
        <v>0</v>
      </c>
      <c r="J56" s="819">
        <f>'RM_5.2.3.sz.mell'!J56</f>
        <v>0</v>
      </c>
      <c r="K56" s="820">
        <f>'RM_5.2.3.sz.mell'!K56</f>
        <v>0</v>
      </c>
    </row>
    <row r="57" spans="1:11" ht="12" customHeight="1" thickBot="1" x14ac:dyDescent="0.3">
      <c r="A57" s="200" t="s">
        <v>20</v>
      </c>
      <c r="B57" s="123" t="s">
        <v>13</v>
      </c>
      <c r="C57" s="814">
        <f>'RM_5.2.3.sz.mell'!C57</f>
        <v>0</v>
      </c>
      <c r="D57" s="814">
        <f>'RM_5.2.3.sz.mell'!D57</f>
        <v>0</v>
      </c>
      <c r="E57" s="814">
        <f>'RM_5.2.3.sz.mell'!E57</f>
        <v>0</v>
      </c>
      <c r="F57" s="814">
        <f>'RM_5.2.3.sz.mell'!F57</f>
        <v>0</v>
      </c>
      <c r="G57" s="814">
        <f>'RM_5.2.3.sz.mell'!G57</f>
        <v>0</v>
      </c>
      <c r="H57" s="814">
        <f>'RM_5.2.3.sz.mell'!H57</f>
        <v>0</v>
      </c>
      <c r="I57" s="814">
        <f>'RM_5.2.3.sz.mell'!I57</f>
        <v>0</v>
      </c>
      <c r="J57" s="814">
        <f>'RM_5.2.3.sz.mell'!J57</f>
        <v>0</v>
      </c>
      <c r="K57" s="316">
        <f>'RM_5.2.3.sz.mell'!K57</f>
        <v>0</v>
      </c>
    </row>
    <row r="58" spans="1:11" ht="12.9" customHeight="1" thickBot="1" x14ac:dyDescent="0.3">
      <c r="A58" s="200" t="s">
        <v>21</v>
      </c>
      <c r="B58" s="242" t="s">
        <v>528</v>
      </c>
      <c r="C58" s="822">
        <f>'RM_5.2.3.sz.mell'!C58</f>
        <v>0</v>
      </c>
      <c r="D58" s="822">
        <f>'RM_5.2.3.sz.mell'!D58</f>
        <v>0</v>
      </c>
      <c r="E58" s="822">
        <f>'RM_5.2.3.sz.mell'!E58</f>
        <v>0</v>
      </c>
      <c r="F58" s="822">
        <f>'RM_5.2.3.sz.mell'!F58</f>
        <v>0</v>
      </c>
      <c r="G58" s="822">
        <f>'RM_5.2.3.sz.mell'!G58</f>
        <v>0</v>
      </c>
      <c r="H58" s="822">
        <f>'RM_5.2.3.sz.mell'!H58</f>
        <v>0</v>
      </c>
      <c r="I58" s="822">
        <f>'RM_5.2.3.sz.mell'!I58</f>
        <v>0</v>
      </c>
      <c r="J58" s="822">
        <f>'RM_5.2.3.sz.mell'!J58</f>
        <v>0</v>
      </c>
      <c r="K58" s="364">
        <f>'RM_5.2.3.sz.mell'!K58</f>
        <v>0</v>
      </c>
    </row>
    <row r="59" spans="1:11" ht="8.1" customHeight="1" thickBot="1" x14ac:dyDescent="0.3">
      <c r="C59" s="828">
        <f>'RM_5.2.3.sz.mell'!C59</f>
        <v>0</v>
      </c>
      <c r="D59" s="828">
        <f>'RM_5.2.3.sz.mell'!D59</f>
        <v>0</v>
      </c>
      <c r="E59" s="828">
        <f>'RM_5.2.3.sz.mell'!E59</f>
        <v>0</v>
      </c>
      <c r="F59" s="828">
        <f>'RM_5.2.3.sz.mell'!F59</f>
        <v>0</v>
      </c>
      <c r="G59" s="828">
        <f>'RM_5.2.3.sz.mell'!G59</f>
        <v>0</v>
      </c>
      <c r="H59" s="828">
        <f>'RM_5.2.3.sz.mell'!H59</f>
        <v>0</v>
      </c>
      <c r="I59" s="828">
        <f>'RM_5.2.3.sz.mell'!I59</f>
        <v>0</v>
      </c>
      <c r="J59" s="828">
        <f>'RM_5.2.3.sz.mell'!J59</f>
        <v>0</v>
      </c>
      <c r="K59" s="829">
        <f>'RM_5.2.3.sz.mell'!K59</f>
        <v>0</v>
      </c>
    </row>
    <row r="60" spans="1:11" ht="12.9" customHeight="1" thickBot="1" x14ac:dyDescent="0.3">
      <c r="A60" s="245" t="s">
        <v>518</v>
      </c>
      <c r="B60" s="246"/>
      <c r="C60" s="826">
        <f>'RM_5.2.3.sz.mell'!C60</f>
        <v>0</v>
      </c>
      <c r="D60" s="826">
        <f>'RM_5.2.3.sz.mell'!D60</f>
        <v>0</v>
      </c>
      <c r="E60" s="826">
        <f>'RM_5.2.3.sz.mell'!E60</f>
        <v>0</v>
      </c>
      <c r="F60" s="826">
        <f>'RM_5.2.3.sz.mell'!F60</f>
        <v>0</v>
      </c>
      <c r="G60" s="826">
        <f>'RM_5.2.3.sz.mell'!G60</f>
        <v>0</v>
      </c>
      <c r="H60" s="826">
        <f>'RM_5.2.3.sz.mell'!H60</f>
        <v>0</v>
      </c>
      <c r="I60" s="826">
        <f>'RM_5.2.3.sz.mell'!I60</f>
        <v>0</v>
      </c>
      <c r="J60" s="826">
        <f>'RM_5.2.3.sz.mell'!J60</f>
        <v>0</v>
      </c>
      <c r="K60" s="827">
        <f>'RM_5.2.3.sz.mell'!K60</f>
        <v>0</v>
      </c>
    </row>
    <row r="61" spans="1:11" ht="12.9" customHeight="1" thickBot="1" x14ac:dyDescent="0.3">
      <c r="A61" s="245" t="s">
        <v>205</v>
      </c>
      <c r="B61" s="246"/>
      <c r="C61" s="826">
        <f>'RM_5.2.3.sz.mell'!C61</f>
        <v>0</v>
      </c>
      <c r="D61" s="826">
        <f>'RM_5.2.3.sz.mell'!D61</f>
        <v>0</v>
      </c>
      <c r="E61" s="826">
        <f>'RM_5.2.3.sz.mell'!E61</f>
        <v>0</v>
      </c>
      <c r="F61" s="826">
        <f>'RM_5.2.3.sz.mell'!F61</f>
        <v>0</v>
      </c>
      <c r="G61" s="826">
        <f>'RM_5.2.3.sz.mell'!G61</f>
        <v>0</v>
      </c>
      <c r="H61" s="826">
        <f>'RM_5.2.3.sz.mell'!H61</f>
        <v>0</v>
      </c>
      <c r="I61" s="826">
        <f>'RM_5.2.3.sz.mell'!I61</f>
        <v>0</v>
      </c>
      <c r="J61" s="826">
        <f>'RM_5.2.3.sz.mell'!J61</f>
        <v>0</v>
      </c>
      <c r="K61" s="827">
        <f>'RM_5.2.3.sz.mell'!K61</f>
        <v>0</v>
      </c>
    </row>
  </sheetData>
  <sheetProtection sheet="1" formatCells="0"/>
  <mergeCells count="15">
    <mergeCell ref="J5:J7"/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sheetPr>
    <tabColor theme="7"/>
  </sheetPr>
  <dimension ref="A1:K60"/>
  <sheetViews>
    <sheetView view="pageBreakPreview" zoomScale="60" zoomScaleNormal="120" workbookViewId="0">
      <selection activeCell="B12" sqref="B12"/>
    </sheetView>
  </sheetViews>
  <sheetFormatPr defaultColWidth="9.33203125" defaultRowHeight="13.2" x14ac:dyDescent="0.25"/>
  <cols>
    <col min="1" max="1" width="13.77734375" style="243" customWidth="1"/>
    <col min="2" max="2" width="60.6640625" style="244" customWidth="1"/>
    <col min="3" max="3" width="15.77734375" style="244" customWidth="1"/>
    <col min="4" max="10" width="13.77734375" style="244" customWidth="1"/>
    <col min="11" max="11" width="15.77734375" style="244" customWidth="1"/>
    <col min="12" max="16384" width="9.33203125" style="244"/>
  </cols>
  <sheetData>
    <row r="1" spans="1:11" s="224" customFormat="1" ht="15.9" customHeight="1" thickBot="1" x14ac:dyDescent="0.3">
      <c r="A1" s="594"/>
      <c r="B1" s="595"/>
      <c r="C1" s="595"/>
      <c r="D1" s="595"/>
      <c r="E1" s="595"/>
      <c r="F1" s="595"/>
      <c r="G1" s="595"/>
      <c r="H1" s="595"/>
      <c r="I1" s="595"/>
      <c r="J1" s="595"/>
      <c r="K1" s="589" t="str">
        <f>CONCATENATE("5.3. melléklet ",E_ALAPADATOK!A7," ",E_ALAPADATOK!B7," ",E_ALAPADATOK!C7," ",E_ALAPADATOK!D7," ",E_ALAPADATOK!E7," ",E_ALAPADATOK!F7," ",E_ALAPADATOK!G7," ",E_ALAPADATOK!H7)</f>
        <v>5.3. melléklet a Hercegkút Község Önkormányzat Polgármesterének 5 / 2019 ( VI.17. ) önkormányzati rendelete</v>
      </c>
    </row>
    <row r="2" spans="1:11" s="452" customFormat="1" ht="23.1" customHeight="1" x14ac:dyDescent="0.25">
      <c r="A2" s="596" t="s">
        <v>203</v>
      </c>
      <c r="B2" s="1717" t="str">
        <f>CONCATENATE(E_ALAPADATOK!B13)</f>
        <v>Hercegkúti Konyha</v>
      </c>
      <c r="C2" s="1718"/>
      <c r="D2" s="1718"/>
      <c r="E2" s="1718"/>
      <c r="F2" s="1718"/>
      <c r="G2" s="1718"/>
      <c r="H2" s="1718"/>
      <c r="I2" s="1718"/>
      <c r="J2" s="1718"/>
      <c r="K2" s="617" t="s">
        <v>59</v>
      </c>
    </row>
    <row r="3" spans="1:11" s="452" customFormat="1" ht="23.1" customHeight="1" thickBot="1" x14ac:dyDescent="0.3">
      <c r="A3" s="618" t="s">
        <v>202</v>
      </c>
      <c r="B3" s="1719" t="s">
        <v>775</v>
      </c>
      <c r="C3" s="1720"/>
      <c r="D3" s="1720"/>
      <c r="E3" s="1720"/>
      <c r="F3" s="1720"/>
      <c r="G3" s="1720"/>
      <c r="H3" s="1720"/>
      <c r="I3" s="1720"/>
      <c r="J3" s="1720"/>
      <c r="K3" s="785" t="s">
        <v>53</v>
      </c>
    </row>
    <row r="4" spans="1:11" s="452" customFormat="1" ht="12.9" customHeight="1" thickBot="1" x14ac:dyDescent="0.3">
      <c r="A4" s="1414"/>
      <c r="B4" s="1415"/>
      <c r="C4" s="1416"/>
      <c r="D4" s="1416"/>
      <c r="E4" s="1416"/>
      <c r="F4" s="1416"/>
      <c r="G4" s="1416"/>
      <c r="H4" s="1416"/>
      <c r="I4" s="1416"/>
      <c r="J4" s="1416"/>
      <c r="K4" s="1417" t="s">
        <v>563</v>
      </c>
    </row>
    <row r="5" spans="1:11" s="453" customFormat="1" ht="14.1" customHeight="1" x14ac:dyDescent="0.25">
      <c r="A5" s="1743" t="s">
        <v>68</v>
      </c>
      <c r="B5" s="1735" t="s">
        <v>17</v>
      </c>
      <c r="C5" s="1735" t="s">
        <v>1073</v>
      </c>
      <c r="D5" s="1735" t="str">
        <f>CONCATENATE('E_5.1.sz.mell'!D5:I5)</f>
        <v>Módosítás</v>
      </c>
      <c r="E5" s="1735" t="str">
        <f>CONCATENATE('E_5.1.sz.mell'!E5)</f>
        <v xml:space="preserve">… . sz. módosítás </v>
      </c>
      <c r="F5" s="1735" t="str">
        <f>CONCATENATE('E_5.1.sz.mell'!F5)</f>
        <v xml:space="preserve">… . sz. módosítás </v>
      </c>
      <c r="G5" s="1735" t="str">
        <f>CONCATENATE('E_5.1.sz.mell'!G5)</f>
        <v xml:space="preserve">… . sz. módosítás </v>
      </c>
      <c r="H5" s="1735" t="str">
        <f>CONCATENATE('E_5.1.sz.mell'!H5)</f>
        <v xml:space="preserve">… . sz. módosítás </v>
      </c>
      <c r="I5" s="1735" t="str">
        <f>CONCATENATE('E_5.1.sz.mell'!I5)</f>
        <v xml:space="preserve">… . sz. módosítás </v>
      </c>
      <c r="J5" s="1735" t="s">
        <v>761</v>
      </c>
      <c r="K5" s="1738" t="str">
        <f>CONCATENATE('E_5.1.sz.mell'!K5)</f>
        <v>….számú módosítás utáni előirányzat</v>
      </c>
    </row>
    <row r="6" spans="1:11" ht="12.75" customHeight="1" x14ac:dyDescent="0.25">
      <c r="A6" s="1744"/>
      <c r="B6" s="1746"/>
      <c r="C6" s="1736"/>
      <c r="D6" s="1736"/>
      <c r="E6" s="1736"/>
      <c r="F6" s="1736"/>
      <c r="G6" s="1736"/>
      <c r="H6" s="1736"/>
      <c r="I6" s="1736"/>
      <c r="J6" s="1736"/>
      <c r="K6" s="1739"/>
    </row>
    <row r="7" spans="1:11" s="454" customFormat="1" ht="9.9" customHeight="1" thickBot="1" x14ac:dyDescent="0.3">
      <c r="A7" s="1745"/>
      <c r="B7" s="1747"/>
      <c r="C7" s="1737"/>
      <c r="D7" s="1737"/>
      <c r="E7" s="1737"/>
      <c r="F7" s="1737"/>
      <c r="G7" s="1737"/>
      <c r="H7" s="1737"/>
      <c r="I7" s="1737"/>
      <c r="J7" s="1737"/>
      <c r="K7" s="1740"/>
    </row>
    <row r="8" spans="1:11" s="791" customFormat="1" ht="10.5" customHeight="1" thickBot="1" x14ac:dyDescent="0.3">
      <c r="A8" s="192" t="s">
        <v>492</v>
      </c>
      <c r="B8" s="193" t="s">
        <v>493</v>
      </c>
      <c r="C8" s="193" t="s">
        <v>494</v>
      </c>
      <c r="D8" s="193" t="s">
        <v>496</v>
      </c>
      <c r="E8" s="193" t="s">
        <v>495</v>
      </c>
      <c r="F8" s="193" t="s">
        <v>746</v>
      </c>
      <c r="G8" s="193" t="s">
        <v>498</v>
      </c>
      <c r="H8" s="193" t="s">
        <v>499</v>
      </c>
      <c r="I8" s="193" t="s">
        <v>735</v>
      </c>
      <c r="J8" s="1418" t="s">
        <v>736</v>
      </c>
      <c r="K8" s="679" t="s">
        <v>737</v>
      </c>
    </row>
    <row r="9" spans="1:11" s="791" customFormat="1" ht="10.5" customHeight="1" thickBot="1" x14ac:dyDescent="0.3">
      <c r="A9" s="1711" t="s">
        <v>55</v>
      </c>
      <c r="B9" s="1741"/>
      <c r="C9" s="1741"/>
      <c r="D9" s="1741"/>
      <c r="E9" s="1741"/>
      <c r="F9" s="1741"/>
      <c r="G9" s="1741"/>
      <c r="H9" s="1741"/>
      <c r="I9" s="1741"/>
      <c r="J9" s="1741"/>
      <c r="K9" s="1742"/>
    </row>
    <row r="10" spans="1:11" s="367" customFormat="1" ht="12" customHeight="1" thickBot="1" x14ac:dyDescent="0.3">
      <c r="A10" s="192" t="s">
        <v>18</v>
      </c>
      <c r="B10" s="233" t="s">
        <v>519</v>
      </c>
      <c r="C10" s="311">
        <f>'RM_5.3.sz.mell'!C10</f>
        <v>11324420</v>
      </c>
      <c r="D10" s="311">
        <f>'RM_5.3.sz.mell'!D10</f>
        <v>2761016</v>
      </c>
      <c r="E10" s="311">
        <f>'RM_5.3.sz.mell'!E10</f>
        <v>0</v>
      </c>
      <c r="F10" s="311">
        <f>'RM_5.3.sz.mell'!F10</f>
        <v>0</v>
      </c>
      <c r="G10" s="311">
        <f>'RM_5.3.sz.mell'!G10</f>
        <v>0</v>
      </c>
      <c r="H10" s="311">
        <f>'RM_5.3.sz.mell'!H10</f>
        <v>0</v>
      </c>
      <c r="I10" s="311">
        <f>'RM_5.3.sz.mell'!I10</f>
        <v>0</v>
      </c>
      <c r="J10" s="311">
        <f>'RM_5.3.sz.mell'!J10</f>
        <v>2761016</v>
      </c>
      <c r="K10" s="311">
        <f>'RM_5.3.sz.mell'!K10</f>
        <v>14085436</v>
      </c>
    </row>
    <row r="11" spans="1:11" s="367" customFormat="1" ht="12" customHeight="1" x14ac:dyDescent="0.25">
      <c r="A11" s="447" t="s">
        <v>97</v>
      </c>
      <c r="B11" s="10" t="s">
        <v>276</v>
      </c>
      <c r="C11" s="696">
        <f>'RM_5.3.sz.mell'!C11</f>
        <v>0</v>
      </c>
      <c r="D11" s="696">
        <f>'RM_5.3.sz.mell'!D11</f>
        <v>91925</v>
      </c>
      <c r="E11" s="696">
        <f>'RM_5.3.sz.mell'!E11</f>
        <v>0</v>
      </c>
      <c r="F11" s="696">
        <f>'RM_5.3.sz.mell'!F11</f>
        <v>0</v>
      </c>
      <c r="G11" s="696">
        <f>'RM_5.3.sz.mell'!G11</f>
        <v>0</v>
      </c>
      <c r="H11" s="696">
        <f>'RM_5.3.sz.mell'!H11</f>
        <v>0</v>
      </c>
      <c r="I11" s="696">
        <f>'RM_5.3.sz.mell'!I11</f>
        <v>0</v>
      </c>
      <c r="J11" s="793">
        <f>'RM_5.3.sz.mell'!J11</f>
        <v>91925</v>
      </c>
      <c r="K11" s="794">
        <f>'RM_5.3.sz.mell'!K11</f>
        <v>91925</v>
      </c>
    </row>
    <row r="12" spans="1:11" s="367" customFormat="1" ht="12" customHeight="1" x14ac:dyDescent="0.25">
      <c r="A12" s="448" t="s">
        <v>98</v>
      </c>
      <c r="B12" s="8" t="s">
        <v>277</v>
      </c>
      <c r="C12" s="698">
        <f>'RM_5.3.sz.mell'!C12</f>
        <v>2422900</v>
      </c>
      <c r="D12" s="698">
        <f>'RM_5.3.sz.mell'!D12</f>
        <v>827382</v>
      </c>
      <c r="E12" s="698">
        <f>'RM_5.3.sz.mell'!E12</f>
        <v>0</v>
      </c>
      <c r="F12" s="698">
        <f>'RM_5.3.sz.mell'!F12</f>
        <v>0</v>
      </c>
      <c r="G12" s="698">
        <f>'RM_5.3.sz.mell'!G12</f>
        <v>0</v>
      </c>
      <c r="H12" s="698">
        <f>'RM_5.3.sz.mell'!H12</f>
        <v>0</v>
      </c>
      <c r="I12" s="698">
        <f>'RM_5.3.sz.mell'!I12</f>
        <v>0</v>
      </c>
      <c r="J12" s="796">
        <f>'RM_5.3.sz.mell'!J12</f>
        <v>827382</v>
      </c>
      <c r="K12" s="794">
        <f>'RM_5.3.sz.mell'!K12</f>
        <v>3250282</v>
      </c>
    </row>
    <row r="13" spans="1:11" s="367" customFormat="1" ht="12" customHeight="1" x14ac:dyDescent="0.25">
      <c r="A13" s="448" t="s">
        <v>99</v>
      </c>
      <c r="B13" s="8" t="s">
        <v>278</v>
      </c>
      <c r="C13" s="698">
        <f>'RM_5.3.sz.mell'!C13</f>
        <v>0</v>
      </c>
      <c r="D13" s="698">
        <f>'RM_5.3.sz.mell'!D13</f>
        <v>0</v>
      </c>
      <c r="E13" s="698">
        <f>'RM_5.3.sz.mell'!E13</f>
        <v>0</v>
      </c>
      <c r="F13" s="698">
        <f>'RM_5.3.sz.mell'!F13</f>
        <v>0</v>
      </c>
      <c r="G13" s="698">
        <f>'RM_5.3.sz.mell'!G13</f>
        <v>0</v>
      </c>
      <c r="H13" s="698">
        <f>'RM_5.3.sz.mell'!H13</f>
        <v>0</v>
      </c>
      <c r="I13" s="698">
        <f>'RM_5.3.sz.mell'!I13</f>
        <v>0</v>
      </c>
      <c r="J13" s="796">
        <f>'RM_5.3.sz.mell'!J13</f>
        <v>0</v>
      </c>
      <c r="K13" s="794">
        <f>'RM_5.3.sz.mell'!K13</f>
        <v>0</v>
      </c>
    </row>
    <row r="14" spans="1:11" s="367" customFormat="1" ht="12" customHeight="1" x14ac:dyDescent="0.25">
      <c r="A14" s="448" t="s">
        <v>100</v>
      </c>
      <c r="B14" s="8" t="s">
        <v>279</v>
      </c>
      <c r="C14" s="698">
        <f>'RM_5.3.sz.mell'!C14</f>
        <v>0</v>
      </c>
      <c r="D14" s="698">
        <f>'RM_5.3.sz.mell'!D14</f>
        <v>0</v>
      </c>
      <c r="E14" s="698">
        <f>'RM_5.3.sz.mell'!E14</f>
        <v>0</v>
      </c>
      <c r="F14" s="698">
        <f>'RM_5.3.sz.mell'!F14</f>
        <v>0</v>
      </c>
      <c r="G14" s="698">
        <f>'RM_5.3.sz.mell'!G14</f>
        <v>0</v>
      </c>
      <c r="H14" s="698">
        <f>'RM_5.3.sz.mell'!H14</f>
        <v>0</v>
      </c>
      <c r="I14" s="698">
        <f>'RM_5.3.sz.mell'!I14</f>
        <v>0</v>
      </c>
      <c r="J14" s="796">
        <f>'RM_5.3.sz.mell'!J14</f>
        <v>0</v>
      </c>
      <c r="K14" s="794">
        <f>'RM_5.3.sz.mell'!K14</f>
        <v>0</v>
      </c>
    </row>
    <row r="15" spans="1:11" s="367" customFormat="1" ht="12" customHeight="1" x14ac:dyDescent="0.25">
      <c r="A15" s="448" t="s">
        <v>147</v>
      </c>
      <c r="B15" s="8" t="s">
        <v>280</v>
      </c>
      <c r="C15" s="698">
        <f>'RM_5.3.sz.mell'!C15</f>
        <v>6506544</v>
      </c>
      <c r="D15" s="698">
        <f>'RM_5.3.sz.mell'!D15</f>
        <v>1195394</v>
      </c>
      <c r="E15" s="698">
        <f>'RM_5.3.sz.mell'!E15</f>
        <v>0</v>
      </c>
      <c r="F15" s="698">
        <f>'RM_5.3.sz.mell'!F15</f>
        <v>0</v>
      </c>
      <c r="G15" s="698">
        <f>'RM_5.3.sz.mell'!G15</f>
        <v>0</v>
      </c>
      <c r="H15" s="698">
        <f>'RM_5.3.sz.mell'!H15</f>
        <v>0</v>
      </c>
      <c r="I15" s="698">
        <f>'RM_5.3.sz.mell'!I15</f>
        <v>0</v>
      </c>
      <c r="J15" s="796">
        <f>'RM_5.3.sz.mell'!J15</f>
        <v>1195394</v>
      </c>
      <c r="K15" s="794">
        <f>'RM_5.3.sz.mell'!K15</f>
        <v>7701938</v>
      </c>
    </row>
    <row r="16" spans="1:11" s="367" customFormat="1" ht="12" customHeight="1" x14ac:dyDescent="0.25">
      <c r="A16" s="448" t="s">
        <v>101</v>
      </c>
      <c r="B16" s="8" t="s">
        <v>398</v>
      </c>
      <c r="C16" s="698">
        <f>'RM_5.3.sz.mell'!C16</f>
        <v>2394976</v>
      </c>
      <c r="D16" s="698">
        <f>'RM_5.3.sz.mell'!D16</f>
        <v>566874</v>
      </c>
      <c r="E16" s="698">
        <f>'RM_5.3.sz.mell'!E16</f>
        <v>0</v>
      </c>
      <c r="F16" s="698">
        <f>'RM_5.3.sz.mell'!F16</f>
        <v>0</v>
      </c>
      <c r="G16" s="698">
        <f>'RM_5.3.sz.mell'!G16</f>
        <v>0</v>
      </c>
      <c r="H16" s="698">
        <f>'RM_5.3.sz.mell'!H16</f>
        <v>0</v>
      </c>
      <c r="I16" s="698">
        <f>'RM_5.3.sz.mell'!I16</f>
        <v>0</v>
      </c>
      <c r="J16" s="796">
        <f>'RM_5.3.sz.mell'!J16</f>
        <v>566874</v>
      </c>
      <c r="K16" s="794">
        <f>'RM_5.3.sz.mell'!K16</f>
        <v>2961850</v>
      </c>
    </row>
    <row r="17" spans="1:11" s="367" customFormat="1" ht="12" customHeight="1" x14ac:dyDescent="0.25">
      <c r="A17" s="448" t="s">
        <v>102</v>
      </c>
      <c r="B17" s="7" t="s">
        <v>399</v>
      </c>
      <c r="C17" s="698">
        <f>'RM_5.3.sz.mell'!C17</f>
        <v>0</v>
      </c>
      <c r="D17" s="698">
        <f>'RM_5.3.sz.mell'!D17</f>
        <v>76000</v>
      </c>
      <c r="E17" s="698">
        <f>'RM_5.3.sz.mell'!E17</f>
        <v>0</v>
      </c>
      <c r="F17" s="698">
        <f>'RM_5.3.sz.mell'!F17</f>
        <v>0</v>
      </c>
      <c r="G17" s="698">
        <f>'RM_5.3.sz.mell'!G17</f>
        <v>0</v>
      </c>
      <c r="H17" s="698">
        <f>'RM_5.3.sz.mell'!H17</f>
        <v>0</v>
      </c>
      <c r="I17" s="698">
        <f>'RM_5.3.sz.mell'!I17</f>
        <v>0</v>
      </c>
      <c r="J17" s="796">
        <f>'RM_5.3.sz.mell'!J17</f>
        <v>76000</v>
      </c>
      <c r="K17" s="794">
        <f>'RM_5.3.sz.mell'!K17</f>
        <v>76000</v>
      </c>
    </row>
    <row r="18" spans="1:11" s="367" customFormat="1" ht="12" customHeight="1" x14ac:dyDescent="0.25">
      <c r="A18" s="448" t="s">
        <v>112</v>
      </c>
      <c r="B18" s="8" t="s">
        <v>283</v>
      </c>
      <c r="C18" s="698">
        <f>'RM_5.3.sz.mell'!C18</f>
        <v>0</v>
      </c>
      <c r="D18" s="698">
        <f>'RM_5.3.sz.mell'!D18</f>
        <v>0</v>
      </c>
      <c r="E18" s="698">
        <f>'RM_5.3.sz.mell'!E18</f>
        <v>0</v>
      </c>
      <c r="F18" s="698">
        <f>'RM_5.3.sz.mell'!F18</f>
        <v>0</v>
      </c>
      <c r="G18" s="698">
        <f>'RM_5.3.sz.mell'!G18</f>
        <v>0</v>
      </c>
      <c r="H18" s="698">
        <f>'RM_5.3.sz.mell'!H18</f>
        <v>0</v>
      </c>
      <c r="I18" s="698">
        <f>'RM_5.3.sz.mell'!I18</f>
        <v>0</v>
      </c>
      <c r="J18" s="796">
        <f>'RM_5.3.sz.mell'!J18</f>
        <v>0</v>
      </c>
      <c r="K18" s="794">
        <f>'RM_5.3.sz.mell'!K18</f>
        <v>0</v>
      </c>
    </row>
    <row r="19" spans="1:11" s="455" customFormat="1" ht="12" customHeight="1" x14ac:dyDescent="0.25">
      <c r="A19" s="448" t="s">
        <v>113</v>
      </c>
      <c r="B19" s="8" t="s">
        <v>284</v>
      </c>
      <c r="C19" s="698">
        <f>'RM_5.3.sz.mell'!C19</f>
        <v>0</v>
      </c>
      <c r="D19" s="698">
        <f>'RM_5.3.sz.mell'!D19</f>
        <v>0</v>
      </c>
      <c r="E19" s="698">
        <f>'RM_5.3.sz.mell'!E19</f>
        <v>0</v>
      </c>
      <c r="F19" s="698">
        <f>'RM_5.3.sz.mell'!F19</f>
        <v>0</v>
      </c>
      <c r="G19" s="698">
        <f>'RM_5.3.sz.mell'!G19</f>
        <v>0</v>
      </c>
      <c r="H19" s="698">
        <f>'RM_5.3.sz.mell'!H19</f>
        <v>0</v>
      </c>
      <c r="I19" s="698">
        <f>'RM_5.3.sz.mell'!I19</f>
        <v>0</v>
      </c>
      <c r="J19" s="796">
        <f>'RM_5.3.sz.mell'!J19</f>
        <v>0</v>
      </c>
      <c r="K19" s="794">
        <f>'RM_5.3.sz.mell'!K19</f>
        <v>0</v>
      </c>
    </row>
    <row r="20" spans="1:11" s="455" customFormat="1" ht="12" customHeight="1" x14ac:dyDescent="0.25">
      <c r="A20" s="448" t="s">
        <v>114</v>
      </c>
      <c r="B20" s="8" t="s">
        <v>435</v>
      </c>
      <c r="C20" s="698">
        <f>'RM_5.3.sz.mell'!C20</f>
        <v>0</v>
      </c>
      <c r="D20" s="698">
        <f>'RM_5.3.sz.mell'!D20</f>
        <v>0</v>
      </c>
      <c r="E20" s="698">
        <f>'RM_5.3.sz.mell'!E20</f>
        <v>0</v>
      </c>
      <c r="F20" s="698">
        <f>'RM_5.3.sz.mell'!F20</f>
        <v>0</v>
      </c>
      <c r="G20" s="698">
        <f>'RM_5.3.sz.mell'!G20</f>
        <v>0</v>
      </c>
      <c r="H20" s="698">
        <f>'RM_5.3.sz.mell'!H20</f>
        <v>0</v>
      </c>
      <c r="I20" s="698">
        <f>'RM_5.3.sz.mell'!I20</f>
        <v>0</v>
      </c>
      <c r="J20" s="796">
        <f>'RM_5.3.sz.mell'!J20</f>
        <v>0</v>
      </c>
      <c r="K20" s="794">
        <f>'RM_5.3.sz.mell'!K20</f>
        <v>0</v>
      </c>
    </row>
    <row r="21" spans="1:11" s="455" customFormat="1" ht="12" customHeight="1" thickBot="1" x14ac:dyDescent="0.3">
      <c r="A21" s="797" t="s">
        <v>115</v>
      </c>
      <c r="B21" s="7" t="s">
        <v>285</v>
      </c>
      <c r="C21" s="700">
        <f>'RM_5.3.sz.mell'!C21</f>
        <v>0</v>
      </c>
      <c r="D21" s="700">
        <f>'RM_5.3.sz.mell'!D21</f>
        <v>3441</v>
      </c>
      <c r="E21" s="700">
        <f>'RM_5.3.sz.mell'!E21</f>
        <v>0</v>
      </c>
      <c r="F21" s="700">
        <f>'RM_5.3.sz.mell'!F21</f>
        <v>0</v>
      </c>
      <c r="G21" s="700">
        <f>'RM_5.3.sz.mell'!G21</f>
        <v>0</v>
      </c>
      <c r="H21" s="700">
        <f>'RM_5.3.sz.mell'!H21</f>
        <v>0</v>
      </c>
      <c r="I21" s="700">
        <f>'RM_5.3.sz.mell'!I21</f>
        <v>0</v>
      </c>
      <c r="J21" s="799">
        <f>'RM_5.3.sz.mell'!J21</f>
        <v>3441</v>
      </c>
      <c r="K21" s="794">
        <f>'RM_5.3.sz.mell'!K21</f>
        <v>3441</v>
      </c>
    </row>
    <row r="22" spans="1:11" s="367" customFormat="1" ht="12" customHeight="1" thickBot="1" x14ac:dyDescent="0.3">
      <c r="A22" s="192" t="s">
        <v>19</v>
      </c>
      <c r="B22" s="233" t="s">
        <v>400</v>
      </c>
      <c r="C22" s="311">
        <f>'RM_5.3.sz.mell'!C22</f>
        <v>0</v>
      </c>
      <c r="D22" s="311">
        <f>'RM_5.3.sz.mell'!D22</f>
        <v>0</v>
      </c>
      <c r="E22" s="311">
        <f>'RM_5.3.sz.mell'!E22</f>
        <v>0</v>
      </c>
      <c r="F22" s="311">
        <f>'RM_5.3.sz.mell'!F22</f>
        <v>0</v>
      </c>
      <c r="G22" s="311">
        <f>'RM_5.3.sz.mell'!G22</f>
        <v>0</v>
      </c>
      <c r="H22" s="311">
        <f>'RM_5.3.sz.mell'!H22</f>
        <v>0</v>
      </c>
      <c r="I22" s="311">
        <f>'RM_5.3.sz.mell'!I22</f>
        <v>0</v>
      </c>
      <c r="J22" s="311">
        <f>'RM_5.3.sz.mell'!J22</f>
        <v>0</v>
      </c>
      <c r="K22" s="360">
        <f>'RM_5.3.sz.mell'!K22</f>
        <v>0</v>
      </c>
    </row>
    <row r="23" spans="1:11" s="455" customFormat="1" ht="12" customHeight="1" x14ac:dyDescent="0.25">
      <c r="A23" s="449" t="s">
        <v>103</v>
      </c>
      <c r="B23" s="9" t="s">
        <v>257</v>
      </c>
      <c r="C23" s="680">
        <f>'RM_5.3.sz.mell'!C23</f>
        <v>0</v>
      </c>
      <c r="D23" s="680">
        <f>'RM_5.3.sz.mell'!D23</f>
        <v>0</v>
      </c>
      <c r="E23" s="680">
        <f>'RM_5.3.sz.mell'!E23</f>
        <v>0</v>
      </c>
      <c r="F23" s="680">
        <f>'RM_5.3.sz.mell'!F23</f>
        <v>0</v>
      </c>
      <c r="G23" s="680">
        <f>'RM_5.3.sz.mell'!G23</f>
        <v>0</v>
      </c>
      <c r="H23" s="680">
        <f>'RM_5.3.sz.mell'!H23</f>
        <v>0</v>
      </c>
      <c r="I23" s="680">
        <f>'RM_5.3.sz.mell'!I23</f>
        <v>0</v>
      </c>
      <c r="J23" s="801">
        <f>'RM_5.3.sz.mell'!J23</f>
        <v>0</v>
      </c>
      <c r="K23" s="794">
        <f>'RM_5.3.sz.mell'!K23</f>
        <v>0</v>
      </c>
    </row>
    <row r="24" spans="1:11" s="455" customFormat="1" ht="12" customHeight="1" x14ac:dyDescent="0.25">
      <c r="A24" s="448" t="s">
        <v>104</v>
      </c>
      <c r="B24" s="8" t="s">
        <v>401</v>
      </c>
      <c r="C24" s="698">
        <f>'RM_5.3.sz.mell'!C24</f>
        <v>0</v>
      </c>
      <c r="D24" s="698">
        <f>'RM_5.3.sz.mell'!D24</f>
        <v>0</v>
      </c>
      <c r="E24" s="698">
        <f>'RM_5.3.sz.mell'!E24</f>
        <v>0</v>
      </c>
      <c r="F24" s="698">
        <f>'RM_5.3.sz.mell'!F24</f>
        <v>0</v>
      </c>
      <c r="G24" s="698">
        <f>'RM_5.3.sz.mell'!G24</f>
        <v>0</v>
      </c>
      <c r="H24" s="698">
        <f>'RM_5.3.sz.mell'!H24</f>
        <v>0</v>
      </c>
      <c r="I24" s="698">
        <f>'RM_5.3.sz.mell'!I24</f>
        <v>0</v>
      </c>
      <c r="J24" s="796">
        <f>'RM_5.3.sz.mell'!J24</f>
        <v>0</v>
      </c>
      <c r="K24" s="802">
        <f>'RM_5.3.sz.mell'!K24</f>
        <v>0</v>
      </c>
    </row>
    <row r="25" spans="1:11" s="455" customFormat="1" ht="12" customHeight="1" x14ac:dyDescent="0.25">
      <c r="A25" s="448" t="s">
        <v>105</v>
      </c>
      <c r="B25" s="8" t="s">
        <v>402</v>
      </c>
      <c r="C25" s="698">
        <f>'RM_5.3.sz.mell'!C25</f>
        <v>0</v>
      </c>
      <c r="D25" s="698">
        <f>'RM_5.3.sz.mell'!D25</f>
        <v>0</v>
      </c>
      <c r="E25" s="698">
        <f>'RM_5.3.sz.mell'!E25</f>
        <v>0</v>
      </c>
      <c r="F25" s="698">
        <f>'RM_5.3.sz.mell'!F25</f>
        <v>0</v>
      </c>
      <c r="G25" s="698">
        <f>'RM_5.3.sz.mell'!G25</f>
        <v>0</v>
      </c>
      <c r="H25" s="698">
        <f>'RM_5.3.sz.mell'!H25</f>
        <v>0</v>
      </c>
      <c r="I25" s="698">
        <f>'RM_5.3.sz.mell'!I25</f>
        <v>0</v>
      </c>
      <c r="J25" s="796">
        <f>'RM_5.3.sz.mell'!J25</f>
        <v>0</v>
      </c>
      <c r="K25" s="802">
        <f>'RM_5.3.sz.mell'!K25</f>
        <v>0</v>
      </c>
    </row>
    <row r="26" spans="1:11" s="455" customFormat="1" ht="12" customHeight="1" thickBot="1" x14ac:dyDescent="0.3">
      <c r="A26" s="448" t="s">
        <v>106</v>
      </c>
      <c r="B26" s="12" t="s">
        <v>520</v>
      </c>
      <c r="C26" s="700">
        <f>'RM_5.3.sz.mell'!C26</f>
        <v>0</v>
      </c>
      <c r="D26" s="700">
        <f>'RM_5.3.sz.mell'!D26</f>
        <v>0</v>
      </c>
      <c r="E26" s="700">
        <f>'RM_5.3.sz.mell'!E26</f>
        <v>0</v>
      </c>
      <c r="F26" s="700">
        <f>'RM_5.3.sz.mell'!F26</f>
        <v>0</v>
      </c>
      <c r="G26" s="700">
        <f>'RM_5.3.sz.mell'!G26</f>
        <v>0</v>
      </c>
      <c r="H26" s="700">
        <f>'RM_5.3.sz.mell'!H26</f>
        <v>0</v>
      </c>
      <c r="I26" s="700">
        <f>'RM_5.3.sz.mell'!I26</f>
        <v>0</v>
      </c>
      <c r="J26" s="803">
        <f>'RM_5.3.sz.mell'!J26</f>
        <v>0</v>
      </c>
      <c r="K26" s="804">
        <f>'RM_5.3.sz.mell'!K26</f>
        <v>0</v>
      </c>
    </row>
    <row r="27" spans="1:11" s="455" customFormat="1" ht="12" customHeight="1" thickBot="1" x14ac:dyDescent="0.3">
      <c r="A27" s="200" t="s">
        <v>20</v>
      </c>
      <c r="B27" s="123" t="s">
        <v>173</v>
      </c>
      <c r="C27" s="402">
        <f>'RM_5.3.sz.mell'!C27</f>
        <v>0</v>
      </c>
      <c r="D27" s="402">
        <f>'RM_5.3.sz.mell'!D27</f>
        <v>0</v>
      </c>
      <c r="E27" s="402">
        <f>'RM_5.3.sz.mell'!E27</f>
        <v>0</v>
      </c>
      <c r="F27" s="402">
        <f>'RM_5.3.sz.mell'!F27</f>
        <v>0</v>
      </c>
      <c r="G27" s="402">
        <f>'RM_5.3.sz.mell'!G27</f>
        <v>0</v>
      </c>
      <c r="H27" s="402">
        <f>'RM_5.3.sz.mell'!H27</f>
        <v>0</v>
      </c>
      <c r="I27" s="402">
        <f>'RM_5.3.sz.mell'!I27</f>
        <v>0</v>
      </c>
      <c r="J27" s="402">
        <f>'RM_5.3.sz.mell'!J27</f>
        <v>0</v>
      </c>
      <c r="K27" s="316">
        <f>'RM_5.3.sz.mell'!K27</f>
        <v>0</v>
      </c>
    </row>
    <row r="28" spans="1:11" s="455" customFormat="1" ht="12" customHeight="1" thickBot="1" x14ac:dyDescent="0.3">
      <c r="A28" s="200" t="s">
        <v>21</v>
      </c>
      <c r="B28" s="123" t="s">
        <v>521</v>
      </c>
      <c r="C28" s="806">
        <f>'RM_5.3.sz.mell'!C28</f>
        <v>0</v>
      </c>
      <c r="D28" s="311">
        <f>'RM_5.3.sz.mell'!D28</f>
        <v>0</v>
      </c>
      <c r="E28" s="311">
        <f>'RM_5.3.sz.mell'!E28</f>
        <v>0</v>
      </c>
      <c r="F28" s="311">
        <f>'RM_5.3.sz.mell'!F28</f>
        <v>0</v>
      </c>
      <c r="G28" s="311">
        <f>'RM_5.3.sz.mell'!G28</f>
        <v>0</v>
      </c>
      <c r="H28" s="311">
        <f>'RM_5.3.sz.mell'!H28</f>
        <v>0</v>
      </c>
      <c r="I28" s="311">
        <f>'RM_5.3.sz.mell'!I28</f>
        <v>0</v>
      </c>
      <c r="J28" s="311">
        <f>'RM_5.3.sz.mell'!J28</f>
        <v>0</v>
      </c>
      <c r="K28" s="360">
        <f>'RM_5.3.sz.mell'!K28</f>
        <v>0</v>
      </c>
    </row>
    <row r="29" spans="1:11" s="455" customFormat="1" ht="12" customHeight="1" x14ac:dyDescent="0.25">
      <c r="A29" s="449" t="s">
        <v>267</v>
      </c>
      <c r="B29" s="450" t="s">
        <v>401</v>
      </c>
      <c r="C29" s="691">
        <f>'RM_5.3.sz.mell'!C29</f>
        <v>0</v>
      </c>
      <c r="D29" s="691">
        <f>'RM_5.3.sz.mell'!D29</f>
        <v>0</v>
      </c>
      <c r="E29" s="691">
        <f>'RM_5.3.sz.mell'!E29</f>
        <v>0</v>
      </c>
      <c r="F29" s="691">
        <f>'RM_5.3.sz.mell'!F29</f>
        <v>0</v>
      </c>
      <c r="G29" s="691">
        <f>'RM_5.3.sz.mell'!G29</f>
        <v>0</v>
      </c>
      <c r="H29" s="691">
        <f>'RM_5.3.sz.mell'!H29</f>
        <v>0</v>
      </c>
      <c r="I29" s="691">
        <f>'RM_5.3.sz.mell'!I29</f>
        <v>0</v>
      </c>
      <c r="J29" s="801">
        <f>'RM_5.3.sz.mell'!J29</f>
        <v>0</v>
      </c>
      <c r="K29" s="794">
        <f>'RM_5.3.sz.mell'!K29</f>
        <v>0</v>
      </c>
    </row>
    <row r="30" spans="1:11" s="455" customFormat="1" ht="12" customHeight="1" x14ac:dyDescent="0.25">
      <c r="A30" s="449" t="s">
        <v>268</v>
      </c>
      <c r="B30" s="451" t="s">
        <v>404</v>
      </c>
      <c r="C30" s="691">
        <f>'RM_5.3.sz.mell'!C30</f>
        <v>0</v>
      </c>
      <c r="D30" s="691">
        <f>'RM_5.3.sz.mell'!D30</f>
        <v>0</v>
      </c>
      <c r="E30" s="691">
        <f>'RM_5.3.sz.mell'!E30</f>
        <v>0</v>
      </c>
      <c r="F30" s="691">
        <f>'RM_5.3.sz.mell'!F30</f>
        <v>0</v>
      </c>
      <c r="G30" s="691">
        <f>'RM_5.3.sz.mell'!G30</f>
        <v>0</v>
      </c>
      <c r="H30" s="691">
        <f>'RM_5.3.sz.mell'!H30</f>
        <v>0</v>
      </c>
      <c r="I30" s="691">
        <f>'RM_5.3.sz.mell'!I30</f>
        <v>0</v>
      </c>
      <c r="J30" s="801">
        <f>'RM_5.3.sz.mell'!J30</f>
        <v>0</v>
      </c>
      <c r="K30" s="794">
        <f>'RM_5.3.sz.mell'!K30</f>
        <v>0</v>
      </c>
    </row>
    <row r="31" spans="1:11" s="455" customFormat="1" ht="12" customHeight="1" thickBot="1" x14ac:dyDescent="0.3">
      <c r="A31" s="448" t="s">
        <v>269</v>
      </c>
      <c r="B31" s="809" t="s">
        <v>522</v>
      </c>
      <c r="C31" s="771">
        <f>'RM_5.3.sz.mell'!C31</f>
        <v>0</v>
      </c>
      <c r="D31" s="771">
        <f>'RM_5.3.sz.mell'!D31</f>
        <v>0</v>
      </c>
      <c r="E31" s="771">
        <f>'RM_5.3.sz.mell'!E31</f>
        <v>0</v>
      </c>
      <c r="F31" s="771">
        <f>'RM_5.3.sz.mell'!F31</f>
        <v>0</v>
      </c>
      <c r="G31" s="771">
        <f>'RM_5.3.sz.mell'!G31</f>
        <v>0</v>
      </c>
      <c r="H31" s="771">
        <f>'RM_5.3.sz.mell'!H31</f>
        <v>0</v>
      </c>
      <c r="I31" s="771">
        <f>'RM_5.3.sz.mell'!I31</f>
        <v>0</v>
      </c>
      <c r="J31" s="801">
        <f>'RM_5.3.sz.mell'!J31</f>
        <v>0</v>
      </c>
      <c r="K31" s="794">
        <f>'RM_5.3.sz.mell'!K31</f>
        <v>0</v>
      </c>
    </row>
    <row r="32" spans="1:11" s="455" customFormat="1" ht="12" customHeight="1" thickBot="1" x14ac:dyDescent="0.3">
      <c r="A32" s="200" t="s">
        <v>22</v>
      </c>
      <c r="B32" s="123" t="s">
        <v>405</v>
      </c>
      <c r="C32" s="806">
        <f>'RM_5.3.sz.mell'!C32</f>
        <v>0</v>
      </c>
      <c r="D32" s="311">
        <f>'RM_5.3.sz.mell'!D32</f>
        <v>0</v>
      </c>
      <c r="E32" s="311">
        <f>'RM_5.3.sz.mell'!E32</f>
        <v>0</v>
      </c>
      <c r="F32" s="311">
        <f>'RM_5.3.sz.mell'!F32</f>
        <v>0</v>
      </c>
      <c r="G32" s="311">
        <f>'RM_5.3.sz.mell'!G32</f>
        <v>0</v>
      </c>
      <c r="H32" s="311">
        <f>'RM_5.3.sz.mell'!H32</f>
        <v>0</v>
      </c>
      <c r="I32" s="311">
        <f>'RM_5.3.sz.mell'!I32</f>
        <v>0</v>
      </c>
      <c r="J32" s="311">
        <f>'RM_5.3.sz.mell'!J32</f>
        <v>0</v>
      </c>
      <c r="K32" s="360">
        <f>'RM_5.3.sz.mell'!K32</f>
        <v>0</v>
      </c>
    </row>
    <row r="33" spans="1:11" s="455" customFormat="1" ht="12" customHeight="1" x14ac:dyDescent="0.25">
      <c r="A33" s="449" t="s">
        <v>90</v>
      </c>
      <c r="B33" s="450" t="s">
        <v>290</v>
      </c>
      <c r="C33" s="684">
        <f>'RM_5.3.sz.mell'!C33</f>
        <v>0</v>
      </c>
      <c r="D33" s="684">
        <f>'RM_5.3.sz.mell'!D33</f>
        <v>0</v>
      </c>
      <c r="E33" s="684">
        <f>'RM_5.3.sz.mell'!E33</f>
        <v>0</v>
      </c>
      <c r="F33" s="684">
        <f>'RM_5.3.sz.mell'!F33</f>
        <v>0</v>
      </c>
      <c r="G33" s="684">
        <f>'RM_5.3.sz.mell'!G33</f>
        <v>0</v>
      </c>
      <c r="H33" s="684">
        <f>'RM_5.3.sz.mell'!H33</f>
        <v>0</v>
      </c>
      <c r="I33" s="684">
        <f>'RM_5.3.sz.mell'!I33</f>
        <v>0</v>
      </c>
      <c r="J33" s="801">
        <f>'RM_5.3.sz.mell'!J33</f>
        <v>0</v>
      </c>
      <c r="K33" s="794">
        <f>'RM_5.3.sz.mell'!K33</f>
        <v>0</v>
      </c>
    </row>
    <row r="34" spans="1:11" s="455" customFormat="1" ht="12" customHeight="1" x14ac:dyDescent="0.25">
      <c r="A34" s="449" t="s">
        <v>91</v>
      </c>
      <c r="B34" s="451" t="s">
        <v>291</v>
      </c>
      <c r="C34" s="691">
        <f>'RM_5.3.sz.mell'!C34</f>
        <v>0</v>
      </c>
      <c r="D34" s="691">
        <f>'RM_5.3.sz.mell'!D34</f>
        <v>0</v>
      </c>
      <c r="E34" s="691">
        <f>'RM_5.3.sz.mell'!E34</f>
        <v>0</v>
      </c>
      <c r="F34" s="691">
        <f>'RM_5.3.sz.mell'!F34</f>
        <v>0</v>
      </c>
      <c r="G34" s="691">
        <f>'RM_5.3.sz.mell'!G34</f>
        <v>0</v>
      </c>
      <c r="H34" s="691">
        <f>'RM_5.3.sz.mell'!H34</f>
        <v>0</v>
      </c>
      <c r="I34" s="691">
        <f>'RM_5.3.sz.mell'!I34</f>
        <v>0</v>
      </c>
      <c r="J34" s="801">
        <f>'RM_5.3.sz.mell'!J34</f>
        <v>0</v>
      </c>
      <c r="K34" s="794">
        <f>'RM_5.3.sz.mell'!K34</f>
        <v>0</v>
      </c>
    </row>
    <row r="35" spans="1:11" s="455" customFormat="1" ht="12" customHeight="1" thickBot="1" x14ac:dyDescent="0.3">
      <c r="A35" s="448" t="s">
        <v>92</v>
      </c>
      <c r="B35" s="809" t="s">
        <v>292</v>
      </c>
      <c r="C35" s="771">
        <f>'RM_5.3.sz.mell'!C35</f>
        <v>0</v>
      </c>
      <c r="D35" s="771">
        <f>'RM_5.3.sz.mell'!D35</f>
        <v>0</v>
      </c>
      <c r="E35" s="771">
        <f>'RM_5.3.sz.mell'!E35</f>
        <v>0</v>
      </c>
      <c r="F35" s="771">
        <f>'RM_5.3.sz.mell'!F35</f>
        <v>0</v>
      </c>
      <c r="G35" s="771">
        <f>'RM_5.3.sz.mell'!G35</f>
        <v>0</v>
      </c>
      <c r="H35" s="771">
        <f>'RM_5.3.sz.mell'!H35</f>
        <v>0</v>
      </c>
      <c r="I35" s="771">
        <f>'RM_5.3.sz.mell'!I35</f>
        <v>0</v>
      </c>
      <c r="J35" s="801">
        <f>'RM_5.3.sz.mell'!J35</f>
        <v>0</v>
      </c>
      <c r="K35" s="811">
        <f>'RM_5.3.sz.mell'!K35</f>
        <v>0</v>
      </c>
    </row>
    <row r="36" spans="1:11" s="367" customFormat="1" ht="12" customHeight="1" thickBot="1" x14ac:dyDescent="0.3">
      <c r="A36" s="200" t="s">
        <v>23</v>
      </c>
      <c r="B36" s="123" t="s">
        <v>375</v>
      </c>
      <c r="C36" s="402">
        <f>'RM_5.3.sz.mell'!C36</f>
        <v>0</v>
      </c>
      <c r="D36" s="402">
        <f>'RM_5.3.sz.mell'!D36</f>
        <v>0</v>
      </c>
      <c r="E36" s="402">
        <f>'RM_5.3.sz.mell'!E36</f>
        <v>0</v>
      </c>
      <c r="F36" s="402">
        <f>'RM_5.3.sz.mell'!F36</f>
        <v>0</v>
      </c>
      <c r="G36" s="402">
        <f>'RM_5.3.sz.mell'!G36</f>
        <v>0</v>
      </c>
      <c r="H36" s="402">
        <f>'RM_5.3.sz.mell'!H36</f>
        <v>0</v>
      </c>
      <c r="I36" s="402">
        <f>'RM_5.3.sz.mell'!I36</f>
        <v>0</v>
      </c>
      <c r="J36" s="311">
        <f>'RM_5.3.sz.mell'!J36</f>
        <v>0</v>
      </c>
      <c r="K36" s="316">
        <f>'RM_5.3.sz.mell'!K36</f>
        <v>0</v>
      </c>
    </row>
    <row r="37" spans="1:11" s="367" customFormat="1" ht="12" customHeight="1" thickBot="1" x14ac:dyDescent="0.3">
      <c r="A37" s="200" t="s">
        <v>24</v>
      </c>
      <c r="B37" s="123" t="s">
        <v>406</v>
      </c>
      <c r="C37" s="402">
        <f>'RM_5.3.sz.mell'!C37</f>
        <v>0</v>
      </c>
      <c r="D37" s="402">
        <f>'RM_5.3.sz.mell'!D37</f>
        <v>0</v>
      </c>
      <c r="E37" s="402">
        <f>'RM_5.3.sz.mell'!E37</f>
        <v>0</v>
      </c>
      <c r="F37" s="402">
        <f>'RM_5.3.sz.mell'!F37</f>
        <v>0</v>
      </c>
      <c r="G37" s="402">
        <f>'RM_5.3.sz.mell'!G37</f>
        <v>0</v>
      </c>
      <c r="H37" s="402">
        <f>'RM_5.3.sz.mell'!H37</f>
        <v>0</v>
      </c>
      <c r="I37" s="402">
        <f>'RM_5.3.sz.mell'!I37</f>
        <v>0</v>
      </c>
      <c r="J37" s="812">
        <f>'RM_5.3.sz.mell'!J37</f>
        <v>0</v>
      </c>
      <c r="K37" s="794">
        <f>'RM_5.3.sz.mell'!K37</f>
        <v>0</v>
      </c>
    </row>
    <row r="38" spans="1:11" s="367" customFormat="1" ht="12" customHeight="1" thickBot="1" x14ac:dyDescent="0.3">
      <c r="A38" s="192" t="s">
        <v>25</v>
      </c>
      <c r="B38" s="123" t="s">
        <v>407</v>
      </c>
      <c r="C38" s="806">
        <f>'RM_5.3.sz.mell'!C38</f>
        <v>11324420</v>
      </c>
      <c r="D38" s="311">
        <f>'RM_5.3.sz.mell'!D38</f>
        <v>2761016</v>
      </c>
      <c r="E38" s="311">
        <f>'RM_5.3.sz.mell'!E38</f>
        <v>0</v>
      </c>
      <c r="F38" s="311">
        <f>'RM_5.3.sz.mell'!F38</f>
        <v>0</v>
      </c>
      <c r="G38" s="311">
        <f>'RM_5.3.sz.mell'!G38</f>
        <v>0</v>
      </c>
      <c r="H38" s="311">
        <f>'RM_5.3.sz.mell'!H38</f>
        <v>0</v>
      </c>
      <c r="I38" s="311">
        <f>'RM_5.3.sz.mell'!I38</f>
        <v>0</v>
      </c>
      <c r="J38" s="311">
        <f>'RM_5.3.sz.mell'!J38</f>
        <v>2761016</v>
      </c>
      <c r="K38" s="360">
        <f>'RM_5.3.sz.mell'!K38</f>
        <v>14085436</v>
      </c>
    </row>
    <row r="39" spans="1:11" s="367" customFormat="1" ht="12" customHeight="1" thickBot="1" x14ac:dyDescent="0.3">
      <c r="A39" s="234" t="s">
        <v>26</v>
      </c>
      <c r="B39" s="123" t="s">
        <v>408</v>
      </c>
      <c r="C39" s="806">
        <f>'RM_5.3.sz.mell'!C39</f>
        <v>17440364</v>
      </c>
      <c r="D39" s="311">
        <f>'RM_5.3.sz.mell'!D39</f>
        <v>145170</v>
      </c>
      <c r="E39" s="311">
        <f>'RM_5.3.sz.mell'!E39</f>
        <v>0</v>
      </c>
      <c r="F39" s="311">
        <f>'RM_5.3.sz.mell'!F39</f>
        <v>0</v>
      </c>
      <c r="G39" s="311">
        <f>'RM_5.3.sz.mell'!G39</f>
        <v>0</v>
      </c>
      <c r="H39" s="311">
        <f>'RM_5.3.sz.mell'!H39</f>
        <v>0</v>
      </c>
      <c r="I39" s="311">
        <f>'RM_5.3.sz.mell'!I39</f>
        <v>0</v>
      </c>
      <c r="J39" s="311">
        <f>'RM_5.3.sz.mell'!J39</f>
        <v>145170</v>
      </c>
      <c r="K39" s="360">
        <f>'RM_5.3.sz.mell'!K39</f>
        <v>17585534</v>
      </c>
    </row>
    <row r="40" spans="1:11" s="367" customFormat="1" ht="12" customHeight="1" x14ac:dyDescent="0.25">
      <c r="A40" s="449" t="s">
        <v>409</v>
      </c>
      <c r="B40" s="450" t="s">
        <v>235</v>
      </c>
      <c r="C40" s="684">
        <f>'RM_5.3.sz.mell'!C40</f>
        <v>60200</v>
      </c>
      <c r="D40" s="684">
        <f>'RM_5.3.sz.mell'!D40</f>
        <v>0</v>
      </c>
      <c r="E40" s="684">
        <f>'RM_5.3.sz.mell'!E40</f>
        <v>0</v>
      </c>
      <c r="F40" s="684">
        <f>'RM_5.3.sz.mell'!F40</f>
        <v>0</v>
      </c>
      <c r="G40" s="684">
        <f>'RM_5.3.sz.mell'!G40</f>
        <v>0</v>
      </c>
      <c r="H40" s="684">
        <f>'RM_5.3.sz.mell'!H40</f>
        <v>0</v>
      </c>
      <c r="I40" s="684">
        <f>'RM_5.3.sz.mell'!I40</f>
        <v>0</v>
      </c>
      <c r="J40" s="801">
        <f>'RM_5.3.sz.mell'!J40</f>
        <v>0</v>
      </c>
      <c r="K40" s="794">
        <f>'RM_5.3.sz.mell'!K40</f>
        <v>60200</v>
      </c>
    </row>
    <row r="41" spans="1:11" s="367" customFormat="1" ht="12" customHeight="1" x14ac:dyDescent="0.25">
      <c r="A41" s="449" t="s">
        <v>410</v>
      </c>
      <c r="B41" s="451" t="s">
        <v>2</v>
      </c>
      <c r="C41" s="691">
        <f>'RM_5.3.sz.mell'!C41</f>
        <v>0</v>
      </c>
      <c r="D41" s="691">
        <f>'RM_5.3.sz.mell'!D41</f>
        <v>0</v>
      </c>
      <c r="E41" s="691">
        <f>'RM_5.3.sz.mell'!E41</f>
        <v>0</v>
      </c>
      <c r="F41" s="691">
        <f>'RM_5.3.sz.mell'!F41</f>
        <v>0</v>
      </c>
      <c r="G41" s="691">
        <f>'RM_5.3.sz.mell'!G41</f>
        <v>0</v>
      </c>
      <c r="H41" s="691">
        <f>'RM_5.3.sz.mell'!H41</f>
        <v>0</v>
      </c>
      <c r="I41" s="691">
        <f>'RM_5.3.sz.mell'!I41</f>
        <v>0</v>
      </c>
      <c r="J41" s="801">
        <f>'RM_5.3.sz.mell'!J41</f>
        <v>0</v>
      </c>
      <c r="K41" s="802">
        <f>'RM_5.3.sz.mell'!K41</f>
        <v>0</v>
      </c>
    </row>
    <row r="42" spans="1:11" s="455" customFormat="1" ht="12" customHeight="1" thickBot="1" x14ac:dyDescent="0.3">
      <c r="A42" s="448" t="s">
        <v>411</v>
      </c>
      <c r="B42" s="139" t="s">
        <v>412</v>
      </c>
      <c r="C42" s="688">
        <f>'RM_5.3.sz.mell'!C42</f>
        <v>17380164</v>
      </c>
      <c r="D42" s="688">
        <f>'RM_5.3.sz.mell'!D42</f>
        <v>145170</v>
      </c>
      <c r="E42" s="688">
        <f>'RM_5.3.sz.mell'!E42</f>
        <v>0</v>
      </c>
      <c r="F42" s="688">
        <f>'RM_5.3.sz.mell'!F42</f>
        <v>0</v>
      </c>
      <c r="G42" s="688">
        <f>'RM_5.3.sz.mell'!G42</f>
        <v>0</v>
      </c>
      <c r="H42" s="688">
        <f>'RM_5.3.sz.mell'!H42</f>
        <v>0</v>
      </c>
      <c r="I42" s="688">
        <f>'RM_5.3.sz.mell'!I42</f>
        <v>0</v>
      </c>
      <c r="J42" s="801">
        <f>'RM_5.3.sz.mell'!J42</f>
        <v>145170</v>
      </c>
      <c r="K42" s="804">
        <f>'RM_5.3.sz.mell'!K42</f>
        <v>17525334</v>
      </c>
    </row>
    <row r="43" spans="1:11" s="455" customFormat="1" ht="12.9" customHeight="1" thickBot="1" x14ac:dyDescent="0.25">
      <c r="A43" s="234" t="s">
        <v>27</v>
      </c>
      <c r="B43" s="235" t="s">
        <v>413</v>
      </c>
      <c r="C43" s="806">
        <f>'RM_5.3.sz.mell'!C43</f>
        <v>28764784</v>
      </c>
      <c r="D43" s="311">
        <f>'RM_5.3.sz.mell'!D43</f>
        <v>2906186</v>
      </c>
      <c r="E43" s="311">
        <f>'RM_5.3.sz.mell'!E43</f>
        <v>0</v>
      </c>
      <c r="F43" s="311">
        <f>'RM_5.3.sz.mell'!F43</f>
        <v>0</v>
      </c>
      <c r="G43" s="311">
        <f>'RM_5.3.sz.mell'!G43</f>
        <v>0</v>
      </c>
      <c r="H43" s="311">
        <f>'RM_5.3.sz.mell'!H43</f>
        <v>0</v>
      </c>
      <c r="I43" s="311">
        <f>'RM_5.3.sz.mell'!I43</f>
        <v>0</v>
      </c>
      <c r="J43" s="311">
        <f>'RM_5.3.sz.mell'!J43</f>
        <v>2906186</v>
      </c>
      <c r="K43" s="360">
        <f>'RM_5.3.sz.mell'!K43</f>
        <v>31670970</v>
      </c>
    </row>
    <row r="44" spans="1:11" s="454" customFormat="1" ht="14.1" customHeight="1" thickBot="1" x14ac:dyDescent="0.3">
      <c r="A44" s="1714" t="s">
        <v>56</v>
      </c>
      <c r="B44" s="1715"/>
      <c r="C44" s="1715"/>
      <c r="D44" s="1715"/>
      <c r="E44" s="1715"/>
      <c r="F44" s="1715"/>
      <c r="G44" s="1715"/>
      <c r="H44" s="1715"/>
      <c r="I44" s="1715"/>
      <c r="J44" s="1715"/>
      <c r="K44" s="1716"/>
    </row>
    <row r="45" spans="1:11" s="456" customFormat="1" ht="12" customHeight="1" thickBot="1" x14ac:dyDescent="0.3">
      <c r="A45" s="200" t="s">
        <v>18</v>
      </c>
      <c r="B45" s="123" t="s">
        <v>414</v>
      </c>
      <c r="C45" s="814">
        <f>'RM_5.3.sz.mell'!C45</f>
        <v>28764784</v>
      </c>
      <c r="D45" s="814">
        <f>'RM_5.3.sz.mell'!D45</f>
        <v>2906186</v>
      </c>
      <c r="E45" s="814">
        <f>'RM_5.3.sz.mell'!E45</f>
        <v>0</v>
      </c>
      <c r="F45" s="814">
        <f>'RM_5.3.sz.mell'!F45</f>
        <v>0</v>
      </c>
      <c r="G45" s="814">
        <f>'RM_5.3.sz.mell'!G45</f>
        <v>0</v>
      </c>
      <c r="H45" s="814">
        <f>'RM_5.3.sz.mell'!H45</f>
        <v>0</v>
      </c>
      <c r="I45" s="814">
        <f>'RM_5.3.sz.mell'!I45</f>
        <v>0</v>
      </c>
      <c r="J45" s="814">
        <f>'RM_5.3.sz.mell'!J45</f>
        <v>2906186</v>
      </c>
      <c r="K45" s="316">
        <f>'RM_5.3.sz.mell'!K45</f>
        <v>31670970</v>
      </c>
    </row>
    <row r="46" spans="1:11" ht="12" customHeight="1" x14ac:dyDescent="0.25">
      <c r="A46" s="448" t="s">
        <v>97</v>
      </c>
      <c r="B46" s="9" t="s">
        <v>49</v>
      </c>
      <c r="C46" s="816">
        <f>'RM_5.3.sz.mell'!C46</f>
        <v>10214000</v>
      </c>
      <c r="D46" s="816">
        <f>'RM_5.3.sz.mell'!D46</f>
        <v>588568</v>
      </c>
      <c r="E46" s="816">
        <f>'RM_5.3.sz.mell'!E46</f>
        <v>0</v>
      </c>
      <c r="F46" s="816">
        <f>'RM_5.3.sz.mell'!F46</f>
        <v>0</v>
      </c>
      <c r="G46" s="816">
        <f>'RM_5.3.sz.mell'!G46</f>
        <v>0</v>
      </c>
      <c r="H46" s="816">
        <f>'RM_5.3.sz.mell'!H46</f>
        <v>0</v>
      </c>
      <c r="I46" s="816">
        <f>'RM_5.3.sz.mell'!I46</f>
        <v>0</v>
      </c>
      <c r="J46" s="816">
        <f>'RM_5.3.sz.mell'!J46</f>
        <v>588568</v>
      </c>
      <c r="K46" s="817">
        <f>'RM_5.3.sz.mell'!K46</f>
        <v>10802568</v>
      </c>
    </row>
    <row r="47" spans="1:11" ht="12" customHeight="1" x14ac:dyDescent="0.25">
      <c r="A47" s="448" t="s">
        <v>98</v>
      </c>
      <c r="B47" s="8" t="s">
        <v>182</v>
      </c>
      <c r="C47" s="819">
        <f>'RM_5.3.sz.mell'!C47</f>
        <v>1981980</v>
      </c>
      <c r="D47" s="819">
        <f>'RM_5.3.sz.mell'!D47</f>
        <v>672072</v>
      </c>
      <c r="E47" s="819">
        <f>'RM_5.3.sz.mell'!E47</f>
        <v>0</v>
      </c>
      <c r="F47" s="819">
        <f>'RM_5.3.sz.mell'!F47</f>
        <v>0</v>
      </c>
      <c r="G47" s="819">
        <f>'RM_5.3.sz.mell'!G47</f>
        <v>0</v>
      </c>
      <c r="H47" s="819">
        <f>'RM_5.3.sz.mell'!H47</f>
        <v>0</v>
      </c>
      <c r="I47" s="819">
        <f>'RM_5.3.sz.mell'!I47</f>
        <v>0</v>
      </c>
      <c r="J47" s="819">
        <f>'RM_5.3.sz.mell'!J47</f>
        <v>672072</v>
      </c>
      <c r="K47" s="820">
        <f>'RM_5.3.sz.mell'!K47</f>
        <v>2654052</v>
      </c>
    </row>
    <row r="48" spans="1:11" ht="12" customHeight="1" x14ac:dyDescent="0.25">
      <c r="A48" s="448" t="s">
        <v>99</v>
      </c>
      <c r="B48" s="8" t="s">
        <v>139</v>
      </c>
      <c r="C48" s="819">
        <f>'RM_5.3.sz.mell'!C48</f>
        <v>16568804</v>
      </c>
      <c r="D48" s="819">
        <f>'RM_5.3.sz.mell'!D48</f>
        <v>1645546</v>
      </c>
      <c r="E48" s="819">
        <f>'RM_5.3.sz.mell'!E48</f>
        <v>0</v>
      </c>
      <c r="F48" s="819">
        <f>'RM_5.3.sz.mell'!F48</f>
        <v>0</v>
      </c>
      <c r="G48" s="819">
        <f>'RM_5.3.sz.mell'!G48</f>
        <v>0</v>
      </c>
      <c r="H48" s="819">
        <f>'RM_5.3.sz.mell'!H48</f>
        <v>0</v>
      </c>
      <c r="I48" s="819">
        <f>'RM_5.3.sz.mell'!I48</f>
        <v>0</v>
      </c>
      <c r="J48" s="819">
        <f>'RM_5.3.sz.mell'!J48</f>
        <v>1645546</v>
      </c>
      <c r="K48" s="820">
        <f>'RM_5.3.sz.mell'!K48</f>
        <v>18214350</v>
      </c>
    </row>
    <row r="49" spans="1:11" ht="12" customHeight="1" x14ac:dyDescent="0.25">
      <c r="A49" s="448" t="s">
        <v>100</v>
      </c>
      <c r="B49" s="8" t="s">
        <v>183</v>
      </c>
      <c r="C49" s="819">
        <f>'RM_5.3.sz.mell'!C49</f>
        <v>0</v>
      </c>
      <c r="D49" s="819">
        <f>'RM_5.3.sz.mell'!D49</f>
        <v>0</v>
      </c>
      <c r="E49" s="819">
        <f>'RM_5.3.sz.mell'!E49</f>
        <v>0</v>
      </c>
      <c r="F49" s="819">
        <f>'RM_5.3.sz.mell'!F49</f>
        <v>0</v>
      </c>
      <c r="G49" s="819">
        <f>'RM_5.3.sz.mell'!G49</f>
        <v>0</v>
      </c>
      <c r="H49" s="819">
        <f>'RM_5.3.sz.mell'!H49</f>
        <v>0</v>
      </c>
      <c r="I49" s="819">
        <f>'RM_5.3.sz.mell'!I49</f>
        <v>0</v>
      </c>
      <c r="J49" s="819">
        <f>'RM_5.3.sz.mell'!J49</f>
        <v>0</v>
      </c>
      <c r="K49" s="820">
        <f>'RM_5.3.sz.mell'!K49</f>
        <v>0</v>
      </c>
    </row>
    <row r="50" spans="1:11" ht="12" customHeight="1" thickBot="1" x14ac:dyDescent="0.3">
      <c r="A50" s="448" t="s">
        <v>147</v>
      </c>
      <c r="B50" s="8" t="s">
        <v>184</v>
      </c>
      <c r="C50" s="819">
        <f>'RM_5.3.sz.mell'!C50</f>
        <v>0</v>
      </c>
      <c r="D50" s="819">
        <f>'RM_5.3.sz.mell'!D50</f>
        <v>0</v>
      </c>
      <c r="E50" s="819">
        <f>'RM_5.3.sz.mell'!E50</f>
        <v>0</v>
      </c>
      <c r="F50" s="819">
        <f>'RM_5.3.sz.mell'!F50</f>
        <v>0</v>
      </c>
      <c r="G50" s="819">
        <f>'RM_5.3.sz.mell'!G50</f>
        <v>0</v>
      </c>
      <c r="H50" s="819">
        <f>'RM_5.3.sz.mell'!H50</f>
        <v>0</v>
      </c>
      <c r="I50" s="819">
        <f>'RM_5.3.sz.mell'!I50</f>
        <v>0</v>
      </c>
      <c r="J50" s="819">
        <f>'RM_5.3.sz.mell'!J50</f>
        <v>0</v>
      </c>
      <c r="K50" s="820">
        <f>'RM_5.3.sz.mell'!K50</f>
        <v>0</v>
      </c>
    </row>
    <row r="51" spans="1:11" ht="12" customHeight="1" thickBot="1" x14ac:dyDescent="0.3">
      <c r="A51" s="200" t="s">
        <v>19</v>
      </c>
      <c r="B51" s="123" t="s">
        <v>415</v>
      </c>
      <c r="C51" s="814">
        <f>'RM_5.3.sz.mell'!C51</f>
        <v>0</v>
      </c>
      <c r="D51" s="814">
        <f>'RM_5.3.sz.mell'!D51</f>
        <v>0</v>
      </c>
      <c r="E51" s="814">
        <f>'RM_5.3.sz.mell'!E51</f>
        <v>0</v>
      </c>
      <c r="F51" s="814">
        <f>'RM_5.3.sz.mell'!F51</f>
        <v>0</v>
      </c>
      <c r="G51" s="814">
        <f>'RM_5.3.sz.mell'!G51</f>
        <v>0</v>
      </c>
      <c r="H51" s="814">
        <f>'RM_5.3.sz.mell'!H51</f>
        <v>0</v>
      </c>
      <c r="I51" s="814">
        <f>'RM_5.3.sz.mell'!I51</f>
        <v>0</v>
      </c>
      <c r="J51" s="814">
        <f>'RM_5.3.sz.mell'!J51</f>
        <v>0</v>
      </c>
      <c r="K51" s="316">
        <f>'RM_5.3.sz.mell'!K51</f>
        <v>0</v>
      </c>
    </row>
    <row r="52" spans="1:11" s="456" customFormat="1" ht="12" customHeight="1" x14ac:dyDescent="0.25">
      <c r="A52" s="448" t="s">
        <v>103</v>
      </c>
      <c r="B52" s="9" t="s">
        <v>229</v>
      </c>
      <c r="C52" s="816">
        <f>'RM_5.3.sz.mell'!C52</f>
        <v>0</v>
      </c>
      <c r="D52" s="816">
        <f>'RM_5.3.sz.mell'!D52</f>
        <v>0</v>
      </c>
      <c r="E52" s="816">
        <f>'RM_5.3.sz.mell'!E52</f>
        <v>0</v>
      </c>
      <c r="F52" s="816">
        <f>'RM_5.3.sz.mell'!F52</f>
        <v>0</v>
      </c>
      <c r="G52" s="816">
        <f>'RM_5.3.sz.mell'!G52</f>
        <v>0</v>
      </c>
      <c r="H52" s="816">
        <f>'RM_5.3.sz.mell'!H52</f>
        <v>0</v>
      </c>
      <c r="I52" s="816">
        <f>'RM_5.3.sz.mell'!I52</f>
        <v>0</v>
      </c>
      <c r="J52" s="816">
        <f>'RM_5.3.sz.mell'!J52</f>
        <v>0</v>
      </c>
      <c r="K52" s="817">
        <f>'RM_5.3.sz.mell'!K52</f>
        <v>0</v>
      </c>
    </row>
    <row r="53" spans="1:11" ht="12" customHeight="1" x14ac:dyDescent="0.25">
      <c r="A53" s="448" t="s">
        <v>104</v>
      </c>
      <c r="B53" s="8" t="s">
        <v>186</v>
      </c>
      <c r="C53" s="819">
        <f>'RM_5.3.sz.mell'!C53</f>
        <v>0</v>
      </c>
      <c r="D53" s="819">
        <f>'RM_5.3.sz.mell'!D53</f>
        <v>0</v>
      </c>
      <c r="E53" s="819">
        <f>'RM_5.3.sz.mell'!E53</f>
        <v>0</v>
      </c>
      <c r="F53" s="819">
        <f>'RM_5.3.sz.mell'!F53</f>
        <v>0</v>
      </c>
      <c r="G53" s="819">
        <f>'RM_5.3.sz.mell'!G53</f>
        <v>0</v>
      </c>
      <c r="H53" s="819">
        <f>'RM_5.3.sz.mell'!H53</f>
        <v>0</v>
      </c>
      <c r="I53" s="819">
        <f>'RM_5.3.sz.mell'!I53</f>
        <v>0</v>
      </c>
      <c r="J53" s="819">
        <f>'RM_5.3.sz.mell'!J53</f>
        <v>0</v>
      </c>
      <c r="K53" s="820">
        <f>'RM_5.3.sz.mell'!K53</f>
        <v>0</v>
      </c>
    </row>
    <row r="54" spans="1:11" ht="12" customHeight="1" x14ac:dyDescent="0.25">
      <c r="A54" s="448" t="s">
        <v>105</v>
      </c>
      <c r="B54" s="8" t="s">
        <v>57</v>
      </c>
      <c r="C54" s="819">
        <f>'RM_5.3.sz.mell'!C54</f>
        <v>0</v>
      </c>
      <c r="D54" s="819">
        <f>'RM_5.3.sz.mell'!D54</f>
        <v>0</v>
      </c>
      <c r="E54" s="819">
        <f>'RM_5.3.sz.mell'!E54</f>
        <v>0</v>
      </c>
      <c r="F54" s="819">
        <f>'RM_5.3.sz.mell'!F54</f>
        <v>0</v>
      </c>
      <c r="G54" s="819">
        <f>'RM_5.3.sz.mell'!G54</f>
        <v>0</v>
      </c>
      <c r="H54" s="819">
        <f>'RM_5.3.sz.mell'!H54</f>
        <v>0</v>
      </c>
      <c r="I54" s="819">
        <f>'RM_5.3.sz.mell'!I54</f>
        <v>0</v>
      </c>
      <c r="J54" s="819">
        <f>'RM_5.3.sz.mell'!J54</f>
        <v>0</v>
      </c>
      <c r="K54" s="820">
        <f>'RM_5.3.sz.mell'!K54</f>
        <v>0</v>
      </c>
    </row>
    <row r="55" spans="1:11" ht="12" customHeight="1" thickBot="1" x14ac:dyDescent="0.3">
      <c r="A55" s="448" t="s">
        <v>106</v>
      </c>
      <c r="B55" s="8" t="s">
        <v>523</v>
      </c>
      <c r="C55" s="819">
        <f>'RM_5.3.sz.mell'!C55</f>
        <v>0</v>
      </c>
      <c r="D55" s="819">
        <f>'RM_5.3.sz.mell'!D55</f>
        <v>0</v>
      </c>
      <c r="E55" s="819">
        <f>'RM_5.3.sz.mell'!E55</f>
        <v>0</v>
      </c>
      <c r="F55" s="819">
        <f>'RM_5.3.sz.mell'!F55</f>
        <v>0</v>
      </c>
      <c r="G55" s="819">
        <f>'RM_5.3.sz.mell'!G55</f>
        <v>0</v>
      </c>
      <c r="H55" s="819">
        <f>'RM_5.3.sz.mell'!H55</f>
        <v>0</v>
      </c>
      <c r="I55" s="819">
        <f>'RM_5.3.sz.mell'!I55</f>
        <v>0</v>
      </c>
      <c r="J55" s="819">
        <f>'RM_5.3.sz.mell'!J55</f>
        <v>0</v>
      </c>
      <c r="K55" s="820">
        <f>'RM_5.3.sz.mell'!K55</f>
        <v>0</v>
      </c>
    </row>
    <row r="56" spans="1:11" ht="12" customHeight="1" thickBot="1" x14ac:dyDescent="0.3">
      <c r="A56" s="200" t="s">
        <v>20</v>
      </c>
      <c r="B56" s="123" t="s">
        <v>13</v>
      </c>
      <c r="C56" s="814">
        <f>'RM_5.3.sz.mell'!C56</f>
        <v>0</v>
      </c>
      <c r="D56" s="814">
        <f>'RM_5.3.sz.mell'!D56</f>
        <v>0</v>
      </c>
      <c r="E56" s="814">
        <f>'RM_5.3.sz.mell'!E56</f>
        <v>0</v>
      </c>
      <c r="F56" s="814">
        <f>'RM_5.3.sz.mell'!F56</f>
        <v>0</v>
      </c>
      <c r="G56" s="814">
        <f>'RM_5.3.sz.mell'!G56</f>
        <v>0</v>
      </c>
      <c r="H56" s="814">
        <f>'RM_5.3.sz.mell'!H56</f>
        <v>0</v>
      </c>
      <c r="I56" s="814">
        <f>'RM_5.3.sz.mell'!I56</f>
        <v>0</v>
      </c>
      <c r="J56" s="814">
        <f>'RM_5.3.sz.mell'!J56</f>
        <v>0</v>
      </c>
      <c r="K56" s="316">
        <f>'RM_5.3.sz.mell'!K56</f>
        <v>0</v>
      </c>
    </row>
    <row r="57" spans="1:11" ht="12.9" customHeight="1" thickBot="1" x14ac:dyDescent="0.3">
      <c r="A57" s="200" t="s">
        <v>21</v>
      </c>
      <c r="B57" s="242" t="s">
        <v>528</v>
      </c>
      <c r="C57" s="822">
        <f>'RM_5.3.sz.mell'!C57</f>
        <v>28764784</v>
      </c>
      <c r="D57" s="822">
        <f>'RM_5.3.sz.mell'!D57</f>
        <v>2906186</v>
      </c>
      <c r="E57" s="822">
        <f>'RM_5.3.sz.mell'!E57</f>
        <v>0</v>
      </c>
      <c r="F57" s="822">
        <f>'RM_5.3.sz.mell'!F57</f>
        <v>0</v>
      </c>
      <c r="G57" s="822">
        <f>'RM_5.3.sz.mell'!G57</f>
        <v>0</v>
      </c>
      <c r="H57" s="822">
        <f>'RM_5.3.sz.mell'!H57</f>
        <v>0</v>
      </c>
      <c r="I57" s="822">
        <f>'RM_5.3.sz.mell'!I57</f>
        <v>0</v>
      </c>
      <c r="J57" s="822">
        <f>'RM_5.3.sz.mell'!J57</f>
        <v>2906186</v>
      </c>
      <c r="K57" s="364">
        <f>'RM_5.3.sz.mell'!K57</f>
        <v>31670970</v>
      </c>
    </row>
    <row r="58" spans="1:11" s="1341" customFormat="1" ht="13.8" thickBot="1" x14ac:dyDescent="0.3">
      <c r="A58" s="1340"/>
      <c r="C58" s="1342">
        <f>'RM_5.3.sz.mell'!C58</f>
        <v>0</v>
      </c>
      <c r="D58" s="1342">
        <f>'RM_5.3.sz.mell'!D58</f>
        <v>0</v>
      </c>
      <c r="E58" s="1342">
        <f>'RM_5.3.sz.mell'!E58</f>
        <v>0</v>
      </c>
      <c r="F58" s="1342">
        <f>'RM_5.3.sz.mell'!F58</f>
        <v>0</v>
      </c>
      <c r="G58" s="1342">
        <f>'RM_5.3.sz.mell'!G58</f>
        <v>0</v>
      </c>
      <c r="H58" s="1342">
        <f>'RM_5.3.sz.mell'!H58</f>
        <v>0</v>
      </c>
      <c r="I58" s="1342">
        <f>'RM_5.3.sz.mell'!I58</f>
        <v>0</v>
      </c>
      <c r="J58" s="1342">
        <f>'RM_5.3.sz.mell'!J58</f>
        <v>0</v>
      </c>
      <c r="K58" s="1337">
        <f>'RM_5.3.sz.mell'!K58</f>
        <v>0</v>
      </c>
    </row>
    <row r="59" spans="1:11" ht="12.9" customHeight="1" thickBot="1" x14ac:dyDescent="0.3">
      <c r="A59" s="245" t="s">
        <v>518</v>
      </c>
      <c r="B59" s="246"/>
      <c r="C59" s="826">
        <f>'RM_5.3.sz.mell'!C59</f>
        <v>4</v>
      </c>
      <c r="D59" s="826">
        <f>'RM_5.3.sz.mell'!D59</f>
        <v>0</v>
      </c>
      <c r="E59" s="826">
        <f>'RM_5.3.sz.mell'!E59</f>
        <v>0</v>
      </c>
      <c r="F59" s="826">
        <f>'RM_5.3.sz.mell'!F59</f>
        <v>0</v>
      </c>
      <c r="G59" s="826">
        <f>'RM_5.3.sz.mell'!G59</f>
        <v>0</v>
      </c>
      <c r="H59" s="826">
        <f>'RM_5.3.sz.mell'!H59</f>
        <v>0</v>
      </c>
      <c r="I59" s="826">
        <f>'RM_5.3.sz.mell'!I59</f>
        <v>0</v>
      </c>
      <c r="J59" s="826">
        <f>'RM_5.3.sz.mell'!J59</f>
        <v>0</v>
      </c>
      <c r="K59" s="827">
        <f>'RM_5.3.sz.mell'!K59</f>
        <v>4</v>
      </c>
    </row>
    <row r="60" spans="1:11" ht="12.9" customHeight="1" thickBot="1" x14ac:dyDescent="0.3">
      <c r="A60" s="245" t="s">
        <v>205</v>
      </c>
      <c r="B60" s="246"/>
      <c r="C60" s="826">
        <f>'RM_5.3.sz.mell'!C60</f>
        <v>0</v>
      </c>
      <c r="D60" s="826">
        <f>'RM_5.3.sz.mell'!D60</f>
        <v>0</v>
      </c>
      <c r="E60" s="826">
        <f>'RM_5.3.sz.mell'!E60</f>
        <v>0</v>
      </c>
      <c r="F60" s="826">
        <f>'RM_5.3.sz.mell'!F60</f>
        <v>0</v>
      </c>
      <c r="G60" s="826">
        <f>'RM_5.3.sz.mell'!G60</f>
        <v>0</v>
      </c>
      <c r="H60" s="826">
        <f>'RM_5.3.sz.mell'!H60</f>
        <v>0</v>
      </c>
      <c r="I60" s="826">
        <f>'RM_5.3.sz.mell'!I60</f>
        <v>0</v>
      </c>
      <c r="J60" s="826">
        <f>'RM_5.3.sz.mell'!J60</f>
        <v>0</v>
      </c>
      <c r="K60" s="827">
        <f>'RM_5.3.sz.mell'!K60</f>
        <v>0</v>
      </c>
    </row>
  </sheetData>
  <sheetProtection sheet="1" formatCells="0"/>
  <mergeCells count="15"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sheetPr>
    <tabColor theme="7"/>
  </sheetPr>
  <dimension ref="A1:K60"/>
  <sheetViews>
    <sheetView view="pageBreakPreview" zoomScale="60" zoomScaleNormal="120" workbookViewId="0">
      <selection activeCell="B12" sqref="B12"/>
    </sheetView>
  </sheetViews>
  <sheetFormatPr defaultColWidth="9.33203125" defaultRowHeight="13.2" x14ac:dyDescent="0.25"/>
  <cols>
    <col min="1" max="1" width="13.77734375" style="243" customWidth="1"/>
    <col min="2" max="2" width="60.6640625" style="244" customWidth="1"/>
    <col min="3" max="3" width="15.77734375" style="244" customWidth="1"/>
    <col min="4" max="10" width="13.77734375" style="244" customWidth="1"/>
    <col min="11" max="11" width="15.77734375" style="244" customWidth="1"/>
    <col min="12" max="16384" width="9.33203125" style="244"/>
  </cols>
  <sheetData>
    <row r="1" spans="1:11" s="224" customFormat="1" ht="15.9" customHeight="1" thickBot="1" x14ac:dyDescent="0.3">
      <c r="A1" s="594"/>
      <c r="B1" s="595"/>
      <c r="C1" s="595"/>
      <c r="D1" s="595"/>
      <c r="E1" s="595"/>
      <c r="F1" s="595"/>
      <c r="G1" s="595"/>
      <c r="H1" s="595"/>
      <c r="I1" s="595"/>
      <c r="J1" s="595"/>
      <c r="K1" s="589" t="str">
        <f>CONCATENATE("5.3.1. melléklet ",E_ALAPADATOK!A7," ",E_ALAPADATOK!B7," ",E_ALAPADATOK!C7," ",E_ALAPADATOK!D7," ",E_ALAPADATOK!E7," ",E_ALAPADATOK!F7," ",E_ALAPADATOK!G7," ",E_ALAPADATOK!H7)</f>
        <v>5.3.1. melléklet a Hercegkút Község Önkormányzat Polgármesterének 5 / 2019 ( VI.17. ) önkormányzati rendelete</v>
      </c>
    </row>
    <row r="2" spans="1:11" s="452" customFormat="1" ht="23.1" customHeight="1" x14ac:dyDescent="0.25">
      <c r="A2" s="596" t="s">
        <v>203</v>
      </c>
      <c r="B2" s="1717" t="str">
        <f>CONCATENATE('E_5.3.sz.mell'!B2:J2)</f>
        <v>Hercegkúti Konyha</v>
      </c>
      <c r="C2" s="1718"/>
      <c r="D2" s="1718"/>
      <c r="E2" s="1718"/>
      <c r="F2" s="1718"/>
      <c r="G2" s="1718"/>
      <c r="H2" s="1718"/>
      <c r="I2" s="1718"/>
      <c r="J2" s="1718"/>
      <c r="K2" s="617" t="s">
        <v>59</v>
      </c>
    </row>
    <row r="3" spans="1:11" s="452" customFormat="1" ht="23.1" customHeight="1" thickBot="1" x14ac:dyDescent="0.3">
      <c r="A3" s="618" t="s">
        <v>202</v>
      </c>
      <c r="B3" s="1719" t="str">
        <f>CONCATENATE('E_5.1.1.sz.mell'!B3:J3)</f>
        <v>Kötelező feladtok bevételeinek, kiadásainak aktuális előirányzat alakulása</v>
      </c>
      <c r="C3" s="1720"/>
      <c r="D3" s="1720"/>
      <c r="E3" s="1720"/>
      <c r="F3" s="1720"/>
      <c r="G3" s="1720"/>
      <c r="H3" s="1720"/>
      <c r="I3" s="1720"/>
      <c r="J3" s="1720"/>
      <c r="K3" s="785" t="s">
        <v>58</v>
      </c>
    </row>
    <row r="4" spans="1:11" s="452" customFormat="1" ht="12.9" customHeight="1" thickBot="1" x14ac:dyDescent="0.3">
      <c r="A4" s="1414"/>
      <c r="B4" s="1415"/>
      <c r="C4" s="1416"/>
      <c r="D4" s="1416"/>
      <c r="E4" s="1416"/>
      <c r="F4" s="1416"/>
      <c r="G4" s="1416"/>
      <c r="H4" s="1416"/>
      <c r="I4" s="1416"/>
      <c r="J4" s="1416"/>
      <c r="K4" s="1417" t="s">
        <v>563</v>
      </c>
    </row>
    <row r="5" spans="1:11" s="453" customFormat="1" ht="14.1" customHeight="1" x14ac:dyDescent="0.25">
      <c r="A5" s="1743" t="s">
        <v>68</v>
      </c>
      <c r="B5" s="1735" t="s">
        <v>17</v>
      </c>
      <c r="C5" s="1735" t="s">
        <v>1073</v>
      </c>
      <c r="D5" s="1735" t="str">
        <f>CONCATENATE('E_5.1.sz.mell'!D5:I5)</f>
        <v>Módosítás</v>
      </c>
      <c r="E5" s="1735" t="str">
        <f>CONCATENATE('E_5.1.sz.mell'!E5)</f>
        <v xml:space="preserve">… . sz. módosítás </v>
      </c>
      <c r="F5" s="1735" t="str">
        <f>CONCATENATE('E_5.1.sz.mell'!F5)</f>
        <v xml:space="preserve">… . sz. módosítás </v>
      </c>
      <c r="G5" s="1735" t="str">
        <f>CONCATENATE('E_5.1.sz.mell'!G5)</f>
        <v xml:space="preserve">… . sz. módosítás </v>
      </c>
      <c r="H5" s="1735" t="str">
        <f>CONCATENATE('E_5.1.sz.mell'!H5)</f>
        <v xml:space="preserve">… . sz. módosítás </v>
      </c>
      <c r="I5" s="1735" t="str">
        <f>CONCATENATE('E_5.1.sz.mell'!I5)</f>
        <v xml:space="preserve">… . sz. módosítás </v>
      </c>
      <c r="J5" s="1735" t="s">
        <v>761</v>
      </c>
      <c r="K5" s="1738" t="str">
        <f>CONCATENATE('E_5.1.sz.mell'!K5)</f>
        <v>….számú módosítás utáni előirányzat</v>
      </c>
    </row>
    <row r="6" spans="1:11" ht="12.75" customHeight="1" x14ac:dyDescent="0.25">
      <c r="A6" s="1744"/>
      <c r="B6" s="1746"/>
      <c r="C6" s="1736"/>
      <c r="D6" s="1736"/>
      <c r="E6" s="1736"/>
      <c r="F6" s="1736"/>
      <c r="G6" s="1736"/>
      <c r="H6" s="1736"/>
      <c r="I6" s="1736"/>
      <c r="J6" s="1736"/>
      <c r="K6" s="1739"/>
    </row>
    <row r="7" spans="1:11" s="454" customFormat="1" ht="9.9" customHeight="1" thickBot="1" x14ac:dyDescent="0.3">
      <c r="A7" s="1745"/>
      <c r="B7" s="1747"/>
      <c r="C7" s="1737"/>
      <c r="D7" s="1737"/>
      <c r="E7" s="1737"/>
      <c r="F7" s="1737"/>
      <c r="G7" s="1737"/>
      <c r="H7" s="1737"/>
      <c r="I7" s="1737"/>
      <c r="J7" s="1737"/>
      <c r="K7" s="1740"/>
    </row>
    <row r="8" spans="1:11" s="791" customFormat="1" ht="10.5" customHeight="1" thickBot="1" x14ac:dyDescent="0.3">
      <c r="A8" s="192" t="s">
        <v>492</v>
      </c>
      <c r="B8" s="193" t="s">
        <v>493</v>
      </c>
      <c r="C8" s="193" t="s">
        <v>494</v>
      </c>
      <c r="D8" s="193" t="s">
        <v>496</v>
      </c>
      <c r="E8" s="193" t="s">
        <v>495</v>
      </c>
      <c r="F8" s="193" t="s">
        <v>746</v>
      </c>
      <c r="G8" s="193" t="s">
        <v>498</v>
      </c>
      <c r="H8" s="193" t="s">
        <v>499</v>
      </c>
      <c r="I8" s="193" t="s">
        <v>735</v>
      </c>
      <c r="J8" s="1418" t="s">
        <v>736</v>
      </c>
      <c r="K8" s="679" t="s">
        <v>737</v>
      </c>
    </row>
    <row r="9" spans="1:11" s="791" customFormat="1" ht="10.5" customHeight="1" thickBot="1" x14ac:dyDescent="0.3">
      <c r="A9" s="1711" t="s">
        <v>55</v>
      </c>
      <c r="B9" s="1741"/>
      <c r="C9" s="1741"/>
      <c r="D9" s="1741"/>
      <c r="E9" s="1741"/>
      <c r="F9" s="1741"/>
      <c r="G9" s="1741"/>
      <c r="H9" s="1741"/>
      <c r="I9" s="1741"/>
      <c r="J9" s="1741"/>
      <c r="K9" s="1742"/>
    </row>
    <row r="10" spans="1:11" s="367" customFormat="1" ht="12" customHeight="1" thickBot="1" x14ac:dyDescent="0.3">
      <c r="A10" s="192" t="s">
        <v>18</v>
      </c>
      <c r="B10" s="233" t="s">
        <v>519</v>
      </c>
      <c r="C10" s="311">
        <f>'RM_5.3.1.sz.mell'!C10</f>
        <v>11324420</v>
      </c>
      <c r="D10" s="311">
        <f>'RM_5.3.1.sz.mell'!D10</f>
        <v>2761016</v>
      </c>
      <c r="E10" s="311">
        <f>'RM_5.3.1.sz.mell'!E10</f>
        <v>0</v>
      </c>
      <c r="F10" s="311">
        <f>'RM_5.3.1.sz.mell'!F10</f>
        <v>0</v>
      </c>
      <c r="G10" s="311">
        <f>'RM_5.3.1.sz.mell'!G10</f>
        <v>0</v>
      </c>
      <c r="H10" s="311">
        <f>'RM_5.3.1.sz.mell'!H10</f>
        <v>0</v>
      </c>
      <c r="I10" s="311">
        <f>'RM_5.3.1.sz.mell'!I10</f>
        <v>0</v>
      </c>
      <c r="J10" s="311">
        <f>'RM_5.3.1.sz.mell'!J10</f>
        <v>2761016</v>
      </c>
      <c r="K10" s="311">
        <f>'RM_5.3.1.sz.mell'!K10</f>
        <v>14085436</v>
      </c>
    </row>
    <row r="11" spans="1:11" s="367" customFormat="1" ht="12" customHeight="1" x14ac:dyDescent="0.25">
      <c r="A11" s="447" t="s">
        <v>97</v>
      </c>
      <c r="B11" s="10" t="s">
        <v>276</v>
      </c>
      <c r="C11" s="696">
        <f>'RM_5.3.1.sz.mell'!C11</f>
        <v>0</v>
      </c>
      <c r="D11" s="696">
        <f>'RM_5.3.1.sz.mell'!D11</f>
        <v>91925</v>
      </c>
      <c r="E11" s="696">
        <f>'RM_5.3.1.sz.mell'!E11</f>
        <v>0</v>
      </c>
      <c r="F11" s="696">
        <f>'RM_5.3.1.sz.mell'!F11</f>
        <v>0</v>
      </c>
      <c r="G11" s="696">
        <f>'RM_5.3.1.sz.mell'!G11</f>
        <v>0</v>
      </c>
      <c r="H11" s="696">
        <f>'RM_5.3.1.sz.mell'!H11</f>
        <v>0</v>
      </c>
      <c r="I11" s="696">
        <f>'RM_5.3.1.sz.mell'!I11</f>
        <v>0</v>
      </c>
      <c r="J11" s="793">
        <f>'RM_5.3.1.sz.mell'!J11</f>
        <v>91925</v>
      </c>
      <c r="K11" s="794">
        <f>'RM_5.3.1.sz.mell'!K11</f>
        <v>91925</v>
      </c>
    </row>
    <row r="12" spans="1:11" s="367" customFormat="1" ht="12" customHeight="1" x14ac:dyDescent="0.25">
      <c r="A12" s="448" t="s">
        <v>98</v>
      </c>
      <c r="B12" s="8" t="s">
        <v>277</v>
      </c>
      <c r="C12" s="698">
        <f>'RM_5.3.1.sz.mell'!C12</f>
        <v>2422900</v>
      </c>
      <c r="D12" s="698">
        <f>'RM_5.3.1.sz.mell'!D12</f>
        <v>827382</v>
      </c>
      <c r="E12" s="698">
        <f>'RM_5.3.1.sz.mell'!E12</f>
        <v>0</v>
      </c>
      <c r="F12" s="698">
        <f>'RM_5.3.1.sz.mell'!F12</f>
        <v>0</v>
      </c>
      <c r="G12" s="698">
        <f>'RM_5.3.1.sz.mell'!G12</f>
        <v>0</v>
      </c>
      <c r="H12" s="698">
        <f>'RM_5.3.1.sz.mell'!H12</f>
        <v>0</v>
      </c>
      <c r="I12" s="698">
        <f>'RM_5.3.1.sz.mell'!I12</f>
        <v>0</v>
      </c>
      <c r="J12" s="796">
        <f>'RM_5.3.1.sz.mell'!J12</f>
        <v>827382</v>
      </c>
      <c r="K12" s="794">
        <f>'RM_5.3.1.sz.mell'!K12</f>
        <v>3250282</v>
      </c>
    </row>
    <row r="13" spans="1:11" s="367" customFormat="1" ht="12" customHeight="1" x14ac:dyDescent="0.25">
      <c r="A13" s="448" t="s">
        <v>99</v>
      </c>
      <c r="B13" s="8" t="s">
        <v>278</v>
      </c>
      <c r="C13" s="698">
        <f>'RM_5.3.1.sz.mell'!C13</f>
        <v>0</v>
      </c>
      <c r="D13" s="698">
        <f>'RM_5.3.1.sz.mell'!D13</f>
        <v>0</v>
      </c>
      <c r="E13" s="698">
        <f>'RM_5.3.1.sz.mell'!E13</f>
        <v>0</v>
      </c>
      <c r="F13" s="698">
        <f>'RM_5.3.1.sz.mell'!F13</f>
        <v>0</v>
      </c>
      <c r="G13" s="698">
        <f>'RM_5.3.1.sz.mell'!G13</f>
        <v>0</v>
      </c>
      <c r="H13" s="698">
        <f>'RM_5.3.1.sz.mell'!H13</f>
        <v>0</v>
      </c>
      <c r="I13" s="698">
        <f>'RM_5.3.1.sz.mell'!I13</f>
        <v>0</v>
      </c>
      <c r="J13" s="796">
        <f>'RM_5.3.1.sz.mell'!J13</f>
        <v>0</v>
      </c>
      <c r="K13" s="794">
        <f>'RM_5.3.1.sz.mell'!K13</f>
        <v>0</v>
      </c>
    </row>
    <row r="14" spans="1:11" s="367" customFormat="1" ht="12" customHeight="1" x14ac:dyDescent="0.25">
      <c r="A14" s="448" t="s">
        <v>100</v>
      </c>
      <c r="B14" s="8" t="s">
        <v>279</v>
      </c>
      <c r="C14" s="698">
        <f>'RM_5.3.1.sz.mell'!C14</f>
        <v>0</v>
      </c>
      <c r="D14" s="698">
        <f>'RM_5.3.1.sz.mell'!D14</f>
        <v>0</v>
      </c>
      <c r="E14" s="698">
        <f>'RM_5.3.1.sz.mell'!E14</f>
        <v>0</v>
      </c>
      <c r="F14" s="698">
        <f>'RM_5.3.1.sz.mell'!F14</f>
        <v>0</v>
      </c>
      <c r="G14" s="698">
        <f>'RM_5.3.1.sz.mell'!G14</f>
        <v>0</v>
      </c>
      <c r="H14" s="698">
        <f>'RM_5.3.1.sz.mell'!H14</f>
        <v>0</v>
      </c>
      <c r="I14" s="698">
        <f>'RM_5.3.1.sz.mell'!I14</f>
        <v>0</v>
      </c>
      <c r="J14" s="796">
        <f>'RM_5.3.1.sz.mell'!J14</f>
        <v>0</v>
      </c>
      <c r="K14" s="794">
        <f>'RM_5.3.1.sz.mell'!K14</f>
        <v>0</v>
      </c>
    </row>
    <row r="15" spans="1:11" s="367" customFormat="1" ht="12" customHeight="1" x14ac:dyDescent="0.25">
      <c r="A15" s="448" t="s">
        <v>147</v>
      </c>
      <c r="B15" s="8" t="s">
        <v>280</v>
      </c>
      <c r="C15" s="698">
        <f>'RM_5.3.1.sz.mell'!C15</f>
        <v>6506544</v>
      </c>
      <c r="D15" s="698">
        <f>'RM_5.3.1.sz.mell'!D15</f>
        <v>1195394</v>
      </c>
      <c r="E15" s="698">
        <f>'RM_5.3.1.sz.mell'!E15</f>
        <v>0</v>
      </c>
      <c r="F15" s="698">
        <f>'RM_5.3.1.sz.mell'!F15</f>
        <v>0</v>
      </c>
      <c r="G15" s="698">
        <f>'RM_5.3.1.sz.mell'!G15</f>
        <v>0</v>
      </c>
      <c r="H15" s="698">
        <f>'RM_5.3.1.sz.mell'!H15</f>
        <v>0</v>
      </c>
      <c r="I15" s="698">
        <f>'RM_5.3.1.sz.mell'!I15</f>
        <v>0</v>
      </c>
      <c r="J15" s="796">
        <f>'RM_5.3.1.sz.mell'!J15</f>
        <v>1195394</v>
      </c>
      <c r="K15" s="794">
        <f>'RM_5.3.1.sz.mell'!K15</f>
        <v>7701938</v>
      </c>
    </row>
    <row r="16" spans="1:11" s="367" customFormat="1" ht="12" customHeight="1" x14ac:dyDescent="0.25">
      <c r="A16" s="448" t="s">
        <v>101</v>
      </c>
      <c r="B16" s="8" t="s">
        <v>398</v>
      </c>
      <c r="C16" s="698">
        <f>'RM_5.3.1.sz.mell'!C16</f>
        <v>2394976</v>
      </c>
      <c r="D16" s="698">
        <f>'RM_5.3.1.sz.mell'!D16</f>
        <v>566874</v>
      </c>
      <c r="E16" s="698">
        <f>'RM_5.3.1.sz.mell'!E16</f>
        <v>0</v>
      </c>
      <c r="F16" s="698">
        <f>'RM_5.3.1.sz.mell'!F16</f>
        <v>0</v>
      </c>
      <c r="G16" s="698">
        <f>'RM_5.3.1.sz.mell'!G16</f>
        <v>0</v>
      </c>
      <c r="H16" s="698">
        <f>'RM_5.3.1.sz.mell'!H16</f>
        <v>0</v>
      </c>
      <c r="I16" s="698">
        <f>'RM_5.3.1.sz.mell'!I16</f>
        <v>0</v>
      </c>
      <c r="J16" s="796">
        <f>'RM_5.3.1.sz.mell'!J16</f>
        <v>566874</v>
      </c>
      <c r="K16" s="794">
        <f>'RM_5.3.1.sz.mell'!K16</f>
        <v>2961850</v>
      </c>
    </row>
    <row r="17" spans="1:11" s="367" customFormat="1" ht="12" customHeight="1" x14ac:dyDescent="0.25">
      <c r="A17" s="448" t="s">
        <v>102</v>
      </c>
      <c r="B17" s="7" t="s">
        <v>399</v>
      </c>
      <c r="C17" s="698">
        <f>'RM_5.3.1.sz.mell'!C17</f>
        <v>0</v>
      </c>
      <c r="D17" s="698">
        <f>'RM_5.3.1.sz.mell'!D17</f>
        <v>76000</v>
      </c>
      <c r="E17" s="698">
        <f>'RM_5.3.1.sz.mell'!E17</f>
        <v>0</v>
      </c>
      <c r="F17" s="698">
        <f>'RM_5.3.1.sz.mell'!F17</f>
        <v>0</v>
      </c>
      <c r="G17" s="698">
        <f>'RM_5.3.1.sz.mell'!G17</f>
        <v>0</v>
      </c>
      <c r="H17" s="698">
        <f>'RM_5.3.1.sz.mell'!H17</f>
        <v>0</v>
      </c>
      <c r="I17" s="698">
        <f>'RM_5.3.1.sz.mell'!I17</f>
        <v>0</v>
      </c>
      <c r="J17" s="796">
        <f>'RM_5.3.1.sz.mell'!J17</f>
        <v>76000</v>
      </c>
      <c r="K17" s="794">
        <f>'RM_5.3.1.sz.mell'!K17</f>
        <v>76000</v>
      </c>
    </row>
    <row r="18" spans="1:11" s="367" customFormat="1" ht="12" customHeight="1" x14ac:dyDescent="0.25">
      <c r="A18" s="448" t="s">
        <v>112</v>
      </c>
      <c r="B18" s="8" t="s">
        <v>283</v>
      </c>
      <c r="C18" s="698">
        <f>'RM_5.3.1.sz.mell'!C18</f>
        <v>0</v>
      </c>
      <c r="D18" s="698">
        <f>'RM_5.3.1.sz.mell'!D18</f>
        <v>0</v>
      </c>
      <c r="E18" s="698">
        <f>'RM_5.3.1.sz.mell'!E18</f>
        <v>0</v>
      </c>
      <c r="F18" s="698">
        <f>'RM_5.3.1.sz.mell'!F18</f>
        <v>0</v>
      </c>
      <c r="G18" s="698">
        <f>'RM_5.3.1.sz.mell'!G18</f>
        <v>0</v>
      </c>
      <c r="H18" s="698">
        <f>'RM_5.3.1.sz.mell'!H18</f>
        <v>0</v>
      </c>
      <c r="I18" s="698">
        <f>'RM_5.3.1.sz.mell'!I18</f>
        <v>0</v>
      </c>
      <c r="J18" s="796">
        <f>'RM_5.3.1.sz.mell'!J18</f>
        <v>0</v>
      </c>
      <c r="K18" s="794">
        <f>'RM_5.3.1.sz.mell'!K18</f>
        <v>0</v>
      </c>
    </row>
    <row r="19" spans="1:11" s="455" customFormat="1" ht="12" customHeight="1" x14ac:dyDescent="0.25">
      <c r="A19" s="448" t="s">
        <v>113</v>
      </c>
      <c r="B19" s="8" t="s">
        <v>284</v>
      </c>
      <c r="C19" s="698">
        <f>'RM_5.3.1.sz.mell'!C19</f>
        <v>0</v>
      </c>
      <c r="D19" s="698">
        <f>'RM_5.3.1.sz.mell'!D19</f>
        <v>0</v>
      </c>
      <c r="E19" s="698">
        <f>'RM_5.3.1.sz.mell'!E19</f>
        <v>0</v>
      </c>
      <c r="F19" s="698">
        <f>'RM_5.3.1.sz.mell'!F19</f>
        <v>0</v>
      </c>
      <c r="G19" s="698">
        <f>'RM_5.3.1.sz.mell'!G19</f>
        <v>0</v>
      </c>
      <c r="H19" s="698">
        <f>'RM_5.3.1.sz.mell'!H19</f>
        <v>0</v>
      </c>
      <c r="I19" s="698">
        <f>'RM_5.3.1.sz.mell'!I19</f>
        <v>0</v>
      </c>
      <c r="J19" s="796">
        <f>'RM_5.3.1.sz.mell'!J19</f>
        <v>0</v>
      </c>
      <c r="K19" s="794">
        <f>'RM_5.3.1.sz.mell'!K19</f>
        <v>0</v>
      </c>
    </row>
    <row r="20" spans="1:11" s="455" customFormat="1" ht="12" customHeight="1" x14ac:dyDescent="0.25">
      <c r="A20" s="448" t="s">
        <v>114</v>
      </c>
      <c r="B20" s="8" t="s">
        <v>435</v>
      </c>
      <c r="C20" s="698">
        <f>'RM_5.3.1.sz.mell'!C20</f>
        <v>0</v>
      </c>
      <c r="D20" s="698">
        <f>'RM_5.3.1.sz.mell'!D20</f>
        <v>0</v>
      </c>
      <c r="E20" s="698">
        <f>'RM_5.3.1.sz.mell'!E20</f>
        <v>0</v>
      </c>
      <c r="F20" s="698">
        <f>'RM_5.3.1.sz.mell'!F20</f>
        <v>0</v>
      </c>
      <c r="G20" s="698">
        <f>'RM_5.3.1.sz.mell'!G20</f>
        <v>0</v>
      </c>
      <c r="H20" s="698">
        <f>'RM_5.3.1.sz.mell'!H20</f>
        <v>0</v>
      </c>
      <c r="I20" s="698">
        <f>'RM_5.3.1.sz.mell'!I20</f>
        <v>0</v>
      </c>
      <c r="J20" s="796">
        <f>'RM_5.3.1.sz.mell'!J20</f>
        <v>0</v>
      </c>
      <c r="K20" s="794">
        <f>'RM_5.3.1.sz.mell'!K20</f>
        <v>0</v>
      </c>
    </row>
    <row r="21" spans="1:11" s="455" customFormat="1" ht="12" customHeight="1" thickBot="1" x14ac:dyDescent="0.3">
      <c r="A21" s="797" t="s">
        <v>115</v>
      </c>
      <c r="B21" s="7" t="s">
        <v>285</v>
      </c>
      <c r="C21" s="700">
        <f>'RM_5.3.1.sz.mell'!C21</f>
        <v>0</v>
      </c>
      <c r="D21" s="700">
        <f>'RM_5.3.1.sz.mell'!D21</f>
        <v>3441</v>
      </c>
      <c r="E21" s="700">
        <f>'RM_5.3.1.sz.mell'!E21</f>
        <v>0</v>
      </c>
      <c r="F21" s="700">
        <f>'RM_5.3.1.sz.mell'!F21</f>
        <v>0</v>
      </c>
      <c r="G21" s="700">
        <f>'RM_5.3.1.sz.mell'!G21</f>
        <v>0</v>
      </c>
      <c r="H21" s="700">
        <f>'RM_5.3.1.sz.mell'!H21</f>
        <v>0</v>
      </c>
      <c r="I21" s="700">
        <f>'RM_5.3.1.sz.mell'!I21</f>
        <v>0</v>
      </c>
      <c r="J21" s="799">
        <f>'RM_5.3.1.sz.mell'!J21</f>
        <v>3441</v>
      </c>
      <c r="K21" s="794">
        <f>'RM_5.3.1.sz.mell'!K21</f>
        <v>3441</v>
      </c>
    </row>
    <row r="22" spans="1:11" s="367" customFormat="1" ht="12" customHeight="1" thickBot="1" x14ac:dyDescent="0.3">
      <c r="A22" s="192" t="s">
        <v>19</v>
      </c>
      <c r="B22" s="233" t="s">
        <v>400</v>
      </c>
      <c r="C22" s="311">
        <f>'RM_5.3.1.sz.mell'!C22</f>
        <v>0</v>
      </c>
      <c r="D22" s="311">
        <f>'RM_5.3.1.sz.mell'!D22</f>
        <v>0</v>
      </c>
      <c r="E22" s="311">
        <f>'RM_5.3.1.sz.mell'!E22</f>
        <v>0</v>
      </c>
      <c r="F22" s="311">
        <f>'RM_5.3.1.sz.mell'!F22</f>
        <v>0</v>
      </c>
      <c r="G22" s="311">
        <f>'RM_5.3.1.sz.mell'!G22</f>
        <v>0</v>
      </c>
      <c r="H22" s="311">
        <f>'RM_5.3.1.sz.mell'!H22</f>
        <v>0</v>
      </c>
      <c r="I22" s="311">
        <f>'RM_5.3.1.sz.mell'!I22</f>
        <v>0</v>
      </c>
      <c r="J22" s="311">
        <f>'RM_5.3.1.sz.mell'!J22</f>
        <v>0</v>
      </c>
      <c r="K22" s="360">
        <f>'RM_5.3.1.sz.mell'!K22</f>
        <v>0</v>
      </c>
    </row>
    <row r="23" spans="1:11" s="455" customFormat="1" ht="12" customHeight="1" x14ac:dyDescent="0.25">
      <c r="A23" s="449" t="s">
        <v>103</v>
      </c>
      <c r="B23" s="9" t="s">
        <v>257</v>
      </c>
      <c r="C23" s="680">
        <f>'RM_5.3.1.sz.mell'!C23</f>
        <v>0</v>
      </c>
      <c r="D23" s="680">
        <f>'RM_5.3.1.sz.mell'!D23</f>
        <v>0</v>
      </c>
      <c r="E23" s="680">
        <f>'RM_5.3.1.sz.mell'!E23</f>
        <v>0</v>
      </c>
      <c r="F23" s="680">
        <f>'RM_5.3.1.sz.mell'!F23</f>
        <v>0</v>
      </c>
      <c r="G23" s="680">
        <f>'RM_5.3.1.sz.mell'!G23</f>
        <v>0</v>
      </c>
      <c r="H23" s="680">
        <f>'RM_5.3.1.sz.mell'!H23</f>
        <v>0</v>
      </c>
      <c r="I23" s="680">
        <f>'RM_5.3.1.sz.mell'!I23</f>
        <v>0</v>
      </c>
      <c r="J23" s="801">
        <f>'RM_5.3.1.sz.mell'!J23</f>
        <v>0</v>
      </c>
      <c r="K23" s="794">
        <f>'RM_5.3.1.sz.mell'!K23</f>
        <v>0</v>
      </c>
    </row>
    <row r="24" spans="1:11" s="455" customFormat="1" ht="12" customHeight="1" x14ac:dyDescent="0.25">
      <c r="A24" s="448" t="s">
        <v>104</v>
      </c>
      <c r="B24" s="8" t="s">
        <v>401</v>
      </c>
      <c r="C24" s="698">
        <f>'RM_5.3.1.sz.mell'!C24</f>
        <v>0</v>
      </c>
      <c r="D24" s="698">
        <f>'RM_5.3.1.sz.mell'!D24</f>
        <v>0</v>
      </c>
      <c r="E24" s="698">
        <f>'RM_5.3.1.sz.mell'!E24</f>
        <v>0</v>
      </c>
      <c r="F24" s="698">
        <f>'RM_5.3.1.sz.mell'!F24</f>
        <v>0</v>
      </c>
      <c r="G24" s="698">
        <f>'RM_5.3.1.sz.mell'!G24</f>
        <v>0</v>
      </c>
      <c r="H24" s="698">
        <f>'RM_5.3.1.sz.mell'!H24</f>
        <v>0</v>
      </c>
      <c r="I24" s="698">
        <f>'RM_5.3.1.sz.mell'!I24</f>
        <v>0</v>
      </c>
      <c r="J24" s="796">
        <f>'RM_5.3.1.sz.mell'!J24</f>
        <v>0</v>
      </c>
      <c r="K24" s="802">
        <f>'RM_5.3.1.sz.mell'!K24</f>
        <v>0</v>
      </c>
    </row>
    <row r="25" spans="1:11" s="455" customFormat="1" ht="12" customHeight="1" x14ac:dyDescent="0.25">
      <c r="A25" s="448" t="s">
        <v>105</v>
      </c>
      <c r="B25" s="8" t="s">
        <v>402</v>
      </c>
      <c r="C25" s="698">
        <f>'RM_5.3.1.sz.mell'!C25</f>
        <v>0</v>
      </c>
      <c r="D25" s="698">
        <f>'RM_5.3.1.sz.mell'!D25</f>
        <v>0</v>
      </c>
      <c r="E25" s="698">
        <f>'RM_5.3.1.sz.mell'!E25</f>
        <v>0</v>
      </c>
      <c r="F25" s="698">
        <f>'RM_5.3.1.sz.mell'!F25</f>
        <v>0</v>
      </c>
      <c r="G25" s="698">
        <f>'RM_5.3.1.sz.mell'!G25</f>
        <v>0</v>
      </c>
      <c r="H25" s="698">
        <f>'RM_5.3.1.sz.mell'!H25</f>
        <v>0</v>
      </c>
      <c r="I25" s="698">
        <f>'RM_5.3.1.sz.mell'!I25</f>
        <v>0</v>
      </c>
      <c r="J25" s="796">
        <f>'RM_5.3.1.sz.mell'!J25</f>
        <v>0</v>
      </c>
      <c r="K25" s="802">
        <f>'RM_5.3.1.sz.mell'!K25</f>
        <v>0</v>
      </c>
    </row>
    <row r="26" spans="1:11" s="455" customFormat="1" ht="12" customHeight="1" thickBot="1" x14ac:dyDescent="0.3">
      <c r="A26" s="448" t="s">
        <v>106</v>
      </c>
      <c r="B26" s="12" t="s">
        <v>520</v>
      </c>
      <c r="C26" s="700">
        <f>'RM_5.3.1.sz.mell'!C26</f>
        <v>0</v>
      </c>
      <c r="D26" s="700">
        <f>'RM_5.3.1.sz.mell'!D26</f>
        <v>0</v>
      </c>
      <c r="E26" s="700">
        <f>'RM_5.3.1.sz.mell'!E26</f>
        <v>0</v>
      </c>
      <c r="F26" s="700">
        <f>'RM_5.3.1.sz.mell'!F26</f>
        <v>0</v>
      </c>
      <c r="G26" s="700">
        <f>'RM_5.3.1.sz.mell'!G26</f>
        <v>0</v>
      </c>
      <c r="H26" s="700">
        <f>'RM_5.3.1.sz.mell'!H26</f>
        <v>0</v>
      </c>
      <c r="I26" s="700">
        <f>'RM_5.3.1.sz.mell'!I26</f>
        <v>0</v>
      </c>
      <c r="J26" s="803">
        <f>'RM_5.3.1.sz.mell'!J26</f>
        <v>0</v>
      </c>
      <c r="K26" s="804">
        <f>'RM_5.3.1.sz.mell'!K26</f>
        <v>0</v>
      </c>
    </row>
    <row r="27" spans="1:11" s="455" customFormat="1" ht="12" customHeight="1" thickBot="1" x14ac:dyDescent="0.3">
      <c r="A27" s="200" t="s">
        <v>20</v>
      </c>
      <c r="B27" s="123" t="s">
        <v>173</v>
      </c>
      <c r="C27" s="402">
        <f>'RM_5.3.1.sz.mell'!C27</f>
        <v>0</v>
      </c>
      <c r="D27" s="402">
        <f>'RM_5.3.1.sz.mell'!D27</f>
        <v>0</v>
      </c>
      <c r="E27" s="402">
        <f>'RM_5.3.1.sz.mell'!E27</f>
        <v>0</v>
      </c>
      <c r="F27" s="402">
        <f>'RM_5.3.1.sz.mell'!F27</f>
        <v>0</v>
      </c>
      <c r="G27" s="402">
        <f>'RM_5.3.1.sz.mell'!G27</f>
        <v>0</v>
      </c>
      <c r="H27" s="402">
        <f>'RM_5.3.1.sz.mell'!H27</f>
        <v>0</v>
      </c>
      <c r="I27" s="402">
        <f>'RM_5.3.1.sz.mell'!I27</f>
        <v>0</v>
      </c>
      <c r="J27" s="402">
        <f>'RM_5.3.1.sz.mell'!J27</f>
        <v>0</v>
      </c>
      <c r="K27" s="316">
        <f>'RM_5.3.1.sz.mell'!K27</f>
        <v>0</v>
      </c>
    </row>
    <row r="28" spans="1:11" s="455" customFormat="1" ht="12" customHeight="1" thickBot="1" x14ac:dyDescent="0.3">
      <c r="A28" s="200" t="s">
        <v>21</v>
      </c>
      <c r="B28" s="123" t="s">
        <v>521</v>
      </c>
      <c r="C28" s="806">
        <f>'RM_5.3.1.sz.mell'!C28</f>
        <v>0</v>
      </c>
      <c r="D28" s="311">
        <f>'RM_5.3.1.sz.mell'!D28</f>
        <v>0</v>
      </c>
      <c r="E28" s="311">
        <f>'RM_5.3.1.sz.mell'!E28</f>
        <v>0</v>
      </c>
      <c r="F28" s="311">
        <f>'RM_5.3.1.sz.mell'!F28</f>
        <v>0</v>
      </c>
      <c r="G28" s="311">
        <f>'RM_5.3.1.sz.mell'!G28</f>
        <v>0</v>
      </c>
      <c r="H28" s="311">
        <f>'RM_5.3.1.sz.mell'!H28</f>
        <v>0</v>
      </c>
      <c r="I28" s="311">
        <f>'RM_5.3.1.sz.mell'!I28</f>
        <v>0</v>
      </c>
      <c r="J28" s="311">
        <f>'RM_5.3.1.sz.mell'!J28</f>
        <v>0</v>
      </c>
      <c r="K28" s="360">
        <f>'RM_5.3.1.sz.mell'!K28</f>
        <v>0</v>
      </c>
    </row>
    <row r="29" spans="1:11" s="455" customFormat="1" ht="12" customHeight="1" x14ac:dyDescent="0.25">
      <c r="A29" s="449" t="s">
        <v>267</v>
      </c>
      <c r="B29" s="450" t="s">
        <v>401</v>
      </c>
      <c r="C29" s="691">
        <f>'RM_5.3.1.sz.mell'!C29</f>
        <v>0</v>
      </c>
      <c r="D29" s="691">
        <f>'RM_5.3.1.sz.mell'!D29</f>
        <v>0</v>
      </c>
      <c r="E29" s="691">
        <f>'RM_5.3.1.sz.mell'!E29</f>
        <v>0</v>
      </c>
      <c r="F29" s="691">
        <f>'RM_5.3.1.sz.mell'!F29</f>
        <v>0</v>
      </c>
      <c r="G29" s="691">
        <f>'RM_5.3.1.sz.mell'!G29</f>
        <v>0</v>
      </c>
      <c r="H29" s="691">
        <f>'RM_5.3.1.sz.mell'!H29</f>
        <v>0</v>
      </c>
      <c r="I29" s="691">
        <f>'RM_5.3.1.sz.mell'!I29</f>
        <v>0</v>
      </c>
      <c r="J29" s="801">
        <f>'RM_5.3.1.sz.mell'!J29</f>
        <v>0</v>
      </c>
      <c r="K29" s="794">
        <f>'RM_5.3.1.sz.mell'!K29</f>
        <v>0</v>
      </c>
    </row>
    <row r="30" spans="1:11" s="455" customFormat="1" ht="12" customHeight="1" x14ac:dyDescent="0.25">
      <c r="A30" s="449" t="s">
        <v>268</v>
      </c>
      <c r="B30" s="451" t="s">
        <v>404</v>
      </c>
      <c r="C30" s="691">
        <f>'RM_5.3.1.sz.mell'!C30</f>
        <v>0</v>
      </c>
      <c r="D30" s="691">
        <f>'RM_5.3.1.sz.mell'!D30</f>
        <v>0</v>
      </c>
      <c r="E30" s="691">
        <f>'RM_5.3.1.sz.mell'!E30</f>
        <v>0</v>
      </c>
      <c r="F30" s="691">
        <f>'RM_5.3.1.sz.mell'!F30</f>
        <v>0</v>
      </c>
      <c r="G30" s="691">
        <f>'RM_5.3.1.sz.mell'!G30</f>
        <v>0</v>
      </c>
      <c r="H30" s="691">
        <f>'RM_5.3.1.sz.mell'!H30</f>
        <v>0</v>
      </c>
      <c r="I30" s="691">
        <f>'RM_5.3.1.sz.mell'!I30</f>
        <v>0</v>
      </c>
      <c r="J30" s="801">
        <f>'RM_5.3.1.sz.mell'!J30</f>
        <v>0</v>
      </c>
      <c r="K30" s="794">
        <f>'RM_5.3.1.sz.mell'!K30</f>
        <v>0</v>
      </c>
    </row>
    <row r="31" spans="1:11" s="455" customFormat="1" ht="12" customHeight="1" thickBot="1" x14ac:dyDescent="0.3">
      <c r="A31" s="448" t="s">
        <v>269</v>
      </c>
      <c r="B31" s="809" t="s">
        <v>522</v>
      </c>
      <c r="C31" s="771">
        <f>'RM_5.3.1.sz.mell'!C31</f>
        <v>0</v>
      </c>
      <c r="D31" s="771">
        <f>'RM_5.3.1.sz.mell'!D31</f>
        <v>0</v>
      </c>
      <c r="E31" s="771">
        <f>'RM_5.3.1.sz.mell'!E31</f>
        <v>0</v>
      </c>
      <c r="F31" s="771">
        <f>'RM_5.3.1.sz.mell'!F31</f>
        <v>0</v>
      </c>
      <c r="G31" s="771">
        <f>'RM_5.3.1.sz.mell'!G31</f>
        <v>0</v>
      </c>
      <c r="H31" s="771">
        <f>'RM_5.3.1.sz.mell'!H31</f>
        <v>0</v>
      </c>
      <c r="I31" s="771">
        <f>'RM_5.3.1.sz.mell'!I31</f>
        <v>0</v>
      </c>
      <c r="J31" s="801">
        <f>'RM_5.3.1.sz.mell'!J31</f>
        <v>0</v>
      </c>
      <c r="K31" s="794">
        <f>'RM_5.3.1.sz.mell'!K31</f>
        <v>0</v>
      </c>
    </row>
    <row r="32" spans="1:11" s="455" customFormat="1" ht="12" customHeight="1" thickBot="1" x14ac:dyDescent="0.3">
      <c r="A32" s="200" t="s">
        <v>22</v>
      </c>
      <c r="B32" s="123" t="s">
        <v>405</v>
      </c>
      <c r="C32" s="806">
        <f>'RM_5.3.1.sz.mell'!C32</f>
        <v>0</v>
      </c>
      <c r="D32" s="311">
        <f>'RM_5.3.1.sz.mell'!D32</f>
        <v>0</v>
      </c>
      <c r="E32" s="311">
        <f>'RM_5.3.1.sz.mell'!E32</f>
        <v>0</v>
      </c>
      <c r="F32" s="311">
        <f>'RM_5.3.1.sz.mell'!F32</f>
        <v>0</v>
      </c>
      <c r="G32" s="311">
        <f>'RM_5.3.1.sz.mell'!G32</f>
        <v>0</v>
      </c>
      <c r="H32" s="311">
        <f>'RM_5.3.1.sz.mell'!H32</f>
        <v>0</v>
      </c>
      <c r="I32" s="311">
        <f>'RM_5.3.1.sz.mell'!I32</f>
        <v>0</v>
      </c>
      <c r="J32" s="311">
        <f>'RM_5.3.1.sz.mell'!J32</f>
        <v>0</v>
      </c>
      <c r="K32" s="360">
        <f>'RM_5.3.1.sz.mell'!K32</f>
        <v>0</v>
      </c>
    </row>
    <row r="33" spans="1:11" s="455" customFormat="1" ht="12" customHeight="1" x14ac:dyDescent="0.25">
      <c r="A33" s="449" t="s">
        <v>90</v>
      </c>
      <c r="B33" s="450" t="s">
        <v>290</v>
      </c>
      <c r="C33" s="684">
        <f>'RM_5.3.1.sz.mell'!C33</f>
        <v>0</v>
      </c>
      <c r="D33" s="684">
        <f>'RM_5.3.1.sz.mell'!D33</f>
        <v>0</v>
      </c>
      <c r="E33" s="684">
        <f>'RM_5.3.1.sz.mell'!E33</f>
        <v>0</v>
      </c>
      <c r="F33" s="684">
        <f>'RM_5.3.1.sz.mell'!F33</f>
        <v>0</v>
      </c>
      <c r="G33" s="684">
        <f>'RM_5.3.1.sz.mell'!G33</f>
        <v>0</v>
      </c>
      <c r="H33" s="684">
        <f>'RM_5.3.1.sz.mell'!H33</f>
        <v>0</v>
      </c>
      <c r="I33" s="684">
        <f>'RM_5.3.1.sz.mell'!I33</f>
        <v>0</v>
      </c>
      <c r="J33" s="801">
        <f>'RM_5.3.1.sz.mell'!J33</f>
        <v>0</v>
      </c>
      <c r="K33" s="794">
        <f>'RM_5.3.1.sz.mell'!K33</f>
        <v>0</v>
      </c>
    </row>
    <row r="34" spans="1:11" s="455" customFormat="1" ht="12" customHeight="1" x14ac:dyDescent="0.25">
      <c r="A34" s="449" t="s">
        <v>91</v>
      </c>
      <c r="B34" s="451" t="s">
        <v>291</v>
      </c>
      <c r="C34" s="691">
        <f>'RM_5.3.1.sz.mell'!C34</f>
        <v>0</v>
      </c>
      <c r="D34" s="691">
        <f>'RM_5.3.1.sz.mell'!D34</f>
        <v>0</v>
      </c>
      <c r="E34" s="691">
        <f>'RM_5.3.1.sz.mell'!E34</f>
        <v>0</v>
      </c>
      <c r="F34" s="691">
        <f>'RM_5.3.1.sz.mell'!F34</f>
        <v>0</v>
      </c>
      <c r="G34" s="691">
        <f>'RM_5.3.1.sz.mell'!G34</f>
        <v>0</v>
      </c>
      <c r="H34" s="691">
        <f>'RM_5.3.1.sz.mell'!H34</f>
        <v>0</v>
      </c>
      <c r="I34" s="691">
        <f>'RM_5.3.1.sz.mell'!I34</f>
        <v>0</v>
      </c>
      <c r="J34" s="801">
        <f>'RM_5.3.1.sz.mell'!J34</f>
        <v>0</v>
      </c>
      <c r="K34" s="794">
        <f>'RM_5.3.1.sz.mell'!K34</f>
        <v>0</v>
      </c>
    </row>
    <row r="35" spans="1:11" s="455" customFormat="1" ht="12" customHeight="1" thickBot="1" x14ac:dyDescent="0.3">
      <c r="A35" s="448" t="s">
        <v>92</v>
      </c>
      <c r="B35" s="809" t="s">
        <v>292</v>
      </c>
      <c r="C35" s="771">
        <f>'RM_5.3.1.sz.mell'!C35</f>
        <v>0</v>
      </c>
      <c r="D35" s="771">
        <f>'RM_5.3.1.sz.mell'!D35</f>
        <v>0</v>
      </c>
      <c r="E35" s="771">
        <f>'RM_5.3.1.sz.mell'!E35</f>
        <v>0</v>
      </c>
      <c r="F35" s="771">
        <f>'RM_5.3.1.sz.mell'!F35</f>
        <v>0</v>
      </c>
      <c r="G35" s="771">
        <f>'RM_5.3.1.sz.mell'!G35</f>
        <v>0</v>
      </c>
      <c r="H35" s="771">
        <f>'RM_5.3.1.sz.mell'!H35</f>
        <v>0</v>
      </c>
      <c r="I35" s="771">
        <f>'RM_5.3.1.sz.mell'!I35</f>
        <v>0</v>
      </c>
      <c r="J35" s="801">
        <f>'RM_5.3.1.sz.mell'!J35</f>
        <v>0</v>
      </c>
      <c r="K35" s="811">
        <f>'RM_5.3.1.sz.mell'!K35</f>
        <v>0</v>
      </c>
    </row>
    <row r="36" spans="1:11" s="367" customFormat="1" ht="12" customHeight="1" thickBot="1" x14ac:dyDescent="0.3">
      <c r="A36" s="200" t="s">
        <v>23</v>
      </c>
      <c r="B36" s="123" t="s">
        <v>375</v>
      </c>
      <c r="C36" s="402">
        <f>'RM_5.3.1.sz.mell'!C36</f>
        <v>0</v>
      </c>
      <c r="D36" s="402">
        <f>'RM_5.3.1.sz.mell'!D36</f>
        <v>0</v>
      </c>
      <c r="E36" s="402">
        <f>'RM_5.3.1.sz.mell'!E36</f>
        <v>0</v>
      </c>
      <c r="F36" s="402">
        <f>'RM_5.3.1.sz.mell'!F36</f>
        <v>0</v>
      </c>
      <c r="G36" s="402">
        <f>'RM_5.3.1.sz.mell'!G36</f>
        <v>0</v>
      </c>
      <c r="H36" s="402">
        <f>'RM_5.3.1.sz.mell'!H36</f>
        <v>0</v>
      </c>
      <c r="I36" s="402">
        <f>'RM_5.3.1.sz.mell'!I36</f>
        <v>0</v>
      </c>
      <c r="J36" s="311">
        <f>'RM_5.3.1.sz.mell'!J36</f>
        <v>0</v>
      </c>
      <c r="K36" s="316">
        <f>'RM_5.3.1.sz.mell'!K36</f>
        <v>0</v>
      </c>
    </row>
    <row r="37" spans="1:11" s="367" customFormat="1" ht="12" customHeight="1" thickBot="1" x14ac:dyDescent="0.3">
      <c r="A37" s="200" t="s">
        <v>24</v>
      </c>
      <c r="B37" s="123" t="s">
        <v>406</v>
      </c>
      <c r="C37" s="402">
        <f>'RM_5.3.1.sz.mell'!C37</f>
        <v>0</v>
      </c>
      <c r="D37" s="402">
        <f>'RM_5.3.1.sz.mell'!D37</f>
        <v>0</v>
      </c>
      <c r="E37" s="402">
        <f>'RM_5.3.1.sz.mell'!E37</f>
        <v>0</v>
      </c>
      <c r="F37" s="402">
        <f>'RM_5.3.1.sz.mell'!F37</f>
        <v>0</v>
      </c>
      <c r="G37" s="402">
        <f>'RM_5.3.1.sz.mell'!G37</f>
        <v>0</v>
      </c>
      <c r="H37" s="402">
        <f>'RM_5.3.1.sz.mell'!H37</f>
        <v>0</v>
      </c>
      <c r="I37" s="402">
        <f>'RM_5.3.1.sz.mell'!I37</f>
        <v>0</v>
      </c>
      <c r="J37" s="812">
        <f>'RM_5.3.1.sz.mell'!J37</f>
        <v>0</v>
      </c>
      <c r="K37" s="794">
        <f>'RM_5.3.1.sz.mell'!K37</f>
        <v>0</v>
      </c>
    </row>
    <row r="38" spans="1:11" s="367" customFormat="1" ht="12" customHeight="1" thickBot="1" x14ac:dyDescent="0.3">
      <c r="A38" s="192" t="s">
        <v>25</v>
      </c>
      <c r="B38" s="123" t="s">
        <v>407</v>
      </c>
      <c r="C38" s="806">
        <f>'RM_5.3.1.sz.mell'!C38</f>
        <v>11324420</v>
      </c>
      <c r="D38" s="311">
        <f>'RM_5.3.1.sz.mell'!D38</f>
        <v>2761016</v>
      </c>
      <c r="E38" s="311">
        <f>'RM_5.3.1.sz.mell'!E38</f>
        <v>0</v>
      </c>
      <c r="F38" s="311">
        <f>'RM_5.3.1.sz.mell'!F38</f>
        <v>0</v>
      </c>
      <c r="G38" s="311">
        <f>'RM_5.3.1.sz.mell'!G38</f>
        <v>0</v>
      </c>
      <c r="H38" s="311">
        <f>'RM_5.3.1.sz.mell'!H38</f>
        <v>0</v>
      </c>
      <c r="I38" s="311">
        <f>'RM_5.3.1.sz.mell'!I38</f>
        <v>0</v>
      </c>
      <c r="J38" s="311">
        <f>'RM_5.3.1.sz.mell'!J38</f>
        <v>2761016</v>
      </c>
      <c r="K38" s="360">
        <f>'RM_5.3.1.sz.mell'!K38</f>
        <v>14085436</v>
      </c>
    </row>
    <row r="39" spans="1:11" s="367" customFormat="1" ht="12" customHeight="1" thickBot="1" x14ac:dyDescent="0.3">
      <c r="A39" s="234" t="s">
        <v>26</v>
      </c>
      <c r="B39" s="123" t="s">
        <v>408</v>
      </c>
      <c r="C39" s="806">
        <f>'RM_5.3.1.sz.mell'!C39</f>
        <v>17440364</v>
      </c>
      <c r="D39" s="311">
        <f>'RM_5.3.1.sz.mell'!D39</f>
        <v>145170</v>
      </c>
      <c r="E39" s="311">
        <f>'RM_5.3.1.sz.mell'!E39</f>
        <v>0</v>
      </c>
      <c r="F39" s="311">
        <f>'RM_5.3.1.sz.mell'!F39</f>
        <v>0</v>
      </c>
      <c r="G39" s="311">
        <f>'RM_5.3.1.sz.mell'!G39</f>
        <v>0</v>
      </c>
      <c r="H39" s="311">
        <f>'RM_5.3.1.sz.mell'!H39</f>
        <v>0</v>
      </c>
      <c r="I39" s="311">
        <f>'RM_5.3.1.sz.mell'!I39</f>
        <v>0</v>
      </c>
      <c r="J39" s="311">
        <f>'RM_5.3.1.sz.mell'!J39</f>
        <v>145170</v>
      </c>
      <c r="K39" s="360">
        <f>'RM_5.3.1.sz.mell'!K39</f>
        <v>17585534</v>
      </c>
    </row>
    <row r="40" spans="1:11" s="367" customFormat="1" ht="12" customHeight="1" x14ac:dyDescent="0.25">
      <c r="A40" s="449" t="s">
        <v>409</v>
      </c>
      <c r="B40" s="450" t="s">
        <v>235</v>
      </c>
      <c r="C40" s="684">
        <f>'RM_5.3.1.sz.mell'!C40</f>
        <v>60200</v>
      </c>
      <c r="D40" s="684">
        <f>'RM_5.3.1.sz.mell'!D40</f>
        <v>0</v>
      </c>
      <c r="E40" s="684">
        <f>'RM_5.3.1.sz.mell'!E40</f>
        <v>0</v>
      </c>
      <c r="F40" s="684">
        <f>'RM_5.3.1.sz.mell'!F40</f>
        <v>0</v>
      </c>
      <c r="G40" s="684">
        <f>'RM_5.3.1.sz.mell'!G40</f>
        <v>0</v>
      </c>
      <c r="H40" s="684">
        <f>'RM_5.3.1.sz.mell'!H40</f>
        <v>0</v>
      </c>
      <c r="I40" s="684">
        <f>'RM_5.3.1.sz.mell'!I40</f>
        <v>0</v>
      </c>
      <c r="J40" s="801">
        <f>'RM_5.3.1.sz.mell'!J40</f>
        <v>0</v>
      </c>
      <c r="K40" s="794">
        <f>'RM_5.3.1.sz.mell'!K40</f>
        <v>60200</v>
      </c>
    </row>
    <row r="41" spans="1:11" s="367" customFormat="1" ht="12" customHeight="1" x14ac:dyDescent="0.25">
      <c r="A41" s="449" t="s">
        <v>410</v>
      </c>
      <c r="B41" s="451" t="s">
        <v>2</v>
      </c>
      <c r="C41" s="691">
        <f>'RM_5.3.1.sz.mell'!C41</f>
        <v>0</v>
      </c>
      <c r="D41" s="691">
        <f>'RM_5.3.1.sz.mell'!D41</f>
        <v>0</v>
      </c>
      <c r="E41" s="691">
        <f>'RM_5.3.1.sz.mell'!E41</f>
        <v>0</v>
      </c>
      <c r="F41" s="691">
        <f>'RM_5.3.1.sz.mell'!F41</f>
        <v>0</v>
      </c>
      <c r="G41" s="691">
        <f>'RM_5.3.1.sz.mell'!G41</f>
        <v>0</v>
      </c>
      <c r="H41" s="691">
        <f>'RM_5.3.1.sz.mell'!H41</f>
        <v>0</v>
      </c>
      <c r="I41" s="691">
        <f>'RM_5.3.1.sz.mell'!I41</f>
        <v>0</v>
      </c>
      <c r="J41" s="801">
        <f>'RM_5.3.1.sz.mell'!J41</f>
        <v>0</v>
      </c>
      <c r="K41" s="802">
        <f>'RM_5.3.1.sz.mell'!K41</f>
        <v>0</v>
      </c>
    </row>
    <row r="42" spans="1:11" s="455" customFormat="1" ht="12" customHeight="1" thickBot="1" x14ac:dyDescent="0.3">
      <c r="A42" s="448" t="s">
        <v>411</v>
      </c>
      <c r="B42" s="139" t="s">
        <v>412</v>
      </c>
      <c r="C42" s="688">
        <f>'RM_5.3.1.sz.mell'!C42</f>
        <v>17380164</v>
      </c>
      <c r="D42" s="688">
        <f>'RM_5.3.1.sz.mell'!D42</f>
        <v>145170</v>
      </c>
      <c r="E42" s="688">
        <f>'RM_5.3.1.sz.mell'!E42</f>
        <v>0</v>
      </c>
      <c r="F42" s="688">
        <f>'RM_5.3.1.sz.mell'!F42</f>
        <v>0</v>
      </c>
      <c r="G42" s="688">
        <f>'RM_5.3.1.sz.mell'!G42</f>
        <v>0</v>
      </c>
      <c r="H42" s="688">
        <f>'RM_5.3.1.sz.mell'!H42</f>
        <v>0</v>
      </c>
      <c r="I42" s="688">
        <f>'RM_5.3.1.sz.mell'!I42</f>
        <v>0</v>
      </c>
      <c r="J42" s="801">
        <f>'RM_5.3.1.sz.mell'!J42</f>
        <v>145170</v>
      </c>
      <c r="K42" s="804">
        <f>'RM_5.3.1.sz.mell'!K42</f>
        <v>17525334</v>
      </c>
    </row>
    <row r="43" spans="1:11" s="455" customFormat="1" ht="12.9" customHeight="1" thickBot="1" x14ac:dyDescent="0.25">
      <c r="A43" s="234" t="s">
        <v>27</v>
      </c>
      <c r="B43" s="235" t="s">
        <v>413</v>
      </c>
      <c r="C43" s="806">
        <f>'RM_5.3.1.sz.mell'!C43</f>
        <v>28764784</v>
      </c>
      <c r="D43" s="311">
        <f>'RM_5.3.1.sz.mell'!D43</f>
        <v>2906186</v>
      </c>
      <c r="E43" s="311">
        <f>'RM_5.3.1.sz.mell'!E43</f>
        <v>0</v>
      </c>
      <c r="F43" s="311">
        <f>'RM_5.3.1.sz.mell'!F43</f>
        <v>0</v>
      </c>
      <c r="G43" s="311">
        <f>'RM_5.3.1.sz.mell'!G43</f>
        <v>0</v>
      </c>
      <c r="H43" s="311">
        <f>'RM_5.3.1.sz.mell'!H43</f>
        <v>0</v>
      </c>
      <c r="I43" s="311">
        <f>'RM_5.3.1.sz.mell'!I43</f>
        <v>0</v>
      </c>
      <c r="J43" s="311">
        <f>'RM_5.3.1.sz.mell'!J43</f>
        <v>2906186</v>
      </c>
      <c r="K43" s="360">
        <f>'RM_5.3.1.sz.mell'!K43</f>
        <v>31670970</v>
      </c>
    </row>
    <row r="44" spans="1:11" s="454" customFormat="1" ht="14.1" customHeight="1" thickBot="1" x14ac:dyDescent="0.3">
      <c r="A44" s="1714" t="s">
        <v>56</v>
      </c>
      <c r="B44" s="1715"/>
      <c r="C44" s="1715"/>
      <c r="D44" s="1715"/>
      <c r="E44" s="1715"/>
      <c r="F44" s="1715"/>
      <c r="G44" s="1715"/>
      <c r="H44" s="1715"/>
      <c r="I44" s="1715"/>
      <c r="J44" s="1715"/>
      <c r="K44" s="1716"/>
    </row>
    <row r="45" spans="1:11" s="456" customFormat="1" ht="12" customHeight="1" thickBot="1" x14ac:dyDescent="0.3">
      <c r="A45" s="200" t="s">
        <v>18</v>
      </c>
      <c r="B45" s="123" t="s">
        <v>414</v>
      </c>
      <c r="C45" s="814">
        <f>'RM_5.3.1.sz.mell'!C45</f>
        <v>28764784</v>
      </c>
      <c r="D45" s="814">
        <f>'RM_5.3.1.sz.mell'!D45</f>
        <v>2906186</v>
      </c>
      <c r="E45" s="814">
        <f>'RM_5.3.1.sz.mell'!E45</f>
        <v>0</v>
      </c>
      <c r="F45" s="814">
        <f>'RM_5.3.1.sz.mell'!F45</f>
        <v>0</v>
      </c>
      <c r="G45" s="814">
        <f>'RM_5.3.1.sz.mell'!G45</f>
        <v>0</v>
      </c>
      <c r="H45" s="814">
        <f>'RM_5.3.1.sz.mell'!H45</f>
        <v>0</v>
      </c>
      <c r="I45" s="814">
        <f>'RM_5.3.1.sz.mell'!I45</f>
        <v>0</v>
      </c>
      <c r="J45" s="814">
        <f>'RM_5.3.1.sz.mell'!J45</f>
        <v>2906186</v>
      </c>
      <c r="K45" s="316">
        <f>'RM_5.3.1.sz.mell'!K45</f>
        <v>31670970</v>
      </c>
    </row>
    <row r="46" spans="1:11" ht="12" customHeight="1" x14ac:dyDescent="0.25">
      <c r="A46" s="448" t="s">
        <v>97</v>
      </c>
      <c r="B46" s="9" t="s">
        <v>49</v>
      </c>
      <c r="C46" s="816">
        <f>'RM_5.3.1.sz.mell'!C46</f>
        <v>10214000</v>
      </c>
      <c r="D46" s="816">
        <f>'RM_5.3.1.sz.mell'!D46</f>
        <v>588568</v>
      </c>
      <c r="E46" s="816">
        <f>'RM_5.3.1.sz.mell'!E46</f>
        <v>0</v>
      </c>
      <c r="F46" s="816">
        <f>'RM_5.3.1.sz.mell'!F46</f>
        <v>0</v>
      </c>
      <c r="G46" s="816">
        <f>'RM_5.3.1.sz.mell'!G46</f>
        <v>0</v>
      </c>
      <c r="H46" s="816">
        <f>'RM_5.3.1.sz.mell'!H46</f>
        <v>0</v>
      </c>
      <c r="I46" s="816">
        <f>'RM_5.3.1.sz.mell'!I46</f>
        <v>0</v>
      </c>
      <c r="J46" s="816">
        <f>'RM_5.3.1.sz.mell'!J46</f>
        <v>588568</v>
      </c>
      <c r="K46" s="817">
        <f>'RM_5.3.1.sz.mell'!K46</f>
        <v>10802568</v>
      </c>
    </row>
    <row r="47" spans="1:11" ht="12" customHeight="1" x14ac:dyDescent="0.25">
      <c r="A47" s="448" t="s">
        <v>98</v>
      </c>
      <c r="B47" s="8" t="s">
        <v>182</v>
      </c>
      <c r="C47" s="819">
        <f>'RM_5.3.1.sz.mell'!C47</f>
        <v>1981980</v>
      </c>
      <c r="D47" s="819">
        <f>'RM_5.3.1.sz.mell'!D47</f>
        <v>672072</v>
      </c>
      <c r="E47" s="819">
        <f>'RM_5.3.1.sz.mell'!E47</f>
        <v>0</v>
      </c>
      <c r="F47" s="819">
        <f>'RM_5.3.1.sz.mell'!F47</f>
        <v>0</v>
      </c>
      <c r="G47" s="819">
        <f>'RM_5.3.1.sz.mell'!G47</f>
        <v>0</v>
      </c>
      <c r="H47" s="819">
        <f>'RM_5.3.1.sz.mell'!H47</f>
        <v>0</v>
      </c>
      <c r="I47" s="819">
        <f>'RM_5.3.1.sz.mell'!I47</f>
        <v>0</v>
      </c>
      <c r="J47" s="819">
        <f>'RM_5.3.1.sz.mell'!J47</f>
        <v>672072</v>
      </c>
      <c r="K47" s="820">
        <f>'RM_5.3.1.sz.mell'!K47</f>
        <v>2654052</v>
      </c>
    </row>
    <row r="48" spans="1:11" ht="12" customHeight="1" x14ac:dyDescent="0.25">
      <c r="A48" s="448" t="s">
        <v>99</v>
      </c>
      <c r="B48" s="8" t="s">
        <v>139</v>
      </c>
      <c r="C48" s="819">
        <f>'RM_5.3.1.sz.mell'!C48</f>
        <v>16568804</v>
      </c>
      <c r="D48" s="819">
        <f>'RM_5.3.1.sz.mell'!D48</f>
        <v>1645546</v>
      </c>
      <c r="E48" s="819">
        <f>'RM_5.3.1.sz.mell'!E48</f>
        <v>0</v>
      </c>
      <c r="F48" s="819">
        <f>'RM_5.3.1.sz.mell'!F48</f>
        <v>0</v>
      </c>
      <c r="G48" s="819">
        <f>'RM_5.3.1.sz.mell'!G48</f>
        <v>0</v>
      </c>
      <c r="H48" s="819">
        <f>'RM_5.3.1.sz.mell'!H48</f>
        <v>0</v>
      </c>
      <c r="I48" s="819">
        <f>'RM_5.3.1.sz.mell'!I48</f>
        <v>0</v>
      </c>
      <c r="J48" s="819">
        <f>'RM_5.3.1.sz.mell'!J48</f>
        <v>1645546</v>
      </c>
      <c r="K48" s="820">
        <f>'RM_5.3.1.sz.mell'!K48</f>
        <v>18214350</v>
      </c>
    </row>
    <row r="49" spans="1:11" ht="12" customHeight="1" x14ac:dyDescent="0.25">
      <c r="A49" s="448" t="s">
        <v>100</v>
      </c>
      <c r="B49" s="8" t="s">
        <v>183</v>
      </c>
      <c r="C49" s="819">
        <f>'RM_5.3.1.sz.mell'!C49</f>
        <v>0</v>
      </c>
      <c r="D49" s="819">
        <f>'RM_5.3.1.sz.mell'!D49</f>
        <v>0</v>
      </c>
      <c r="E49" s="819">
        <f>'RM_5.3.1.sz.mell'!E49</f>
        <v>0</v>
      </c>
      <c r="F49" s="819">
        <f>'RM_5.3.1.sz.mell'!F49</f>
        <v>0</v>
      </c>
      <c r="G49" s="819">
        <f>'RM_5.3.1.sz.mell'!G49</f>
        <v>0</v>
      </c>
      <c r="H49" s="819">
        <f>'RM_5.3.1.sz.mell'!H49</f>
        <v>0</v>
      </c>
      <c r="I49" s="819">
        <f>'RM_5.3.1.sz.mell'!I49</f>
        <v>0</v>
      </c>
      <c r="J49" s="819">
        <f>'RM_5.3.1.sz.mell'!J49</f>
        <v>0</v>
      </c>
      <c r="K49" s="820">
        <f>'RM_5.3.1.sz.mell'!K49</f>
        <v>0</v>
      </c>
    </row>
    <row r="50" spans="1:11" ht="12" customHeight="1" thickBot="1" x14ac:dyDescent="0.3">
      <c r="A50" s="448" t="s">
        <v>147</v>
      </c>
      <c r="B50" s="8" t="s">
        <v>184</v>
      </c>
      <c r="C50" s="819">
        <f>'RM_5.3.1.sz.mell'!C50</f>
        <v>0</v>
      </c>
      <c r="D50" s="819">
        <f>'RM_5.3.1.sz.mell'!D50</f>
        <v>0</v>
      </c>
      <c r="E50" s="819">
        <f>'RM_5.3.1.sz.mell'!E50</f>
        <v>0</v>
      </c>
      <c r="F50" s="819">
        <f>'RM_5.3.1.sz.mell'!F50</f>
        <v>0</v>
      </c>
      <c r="G50" s="819">
        <f>'RM_5.3.1.sz.mell'!G50</f>
        <v>0</v>
      </c>
      <c r="H50" s="819">
        <f>'RM_5.3.1.sz.mell'!H50</f>
        <v>0</v>
      </c>
      <c r="I50" s="819">
        <f>'RM_5.3.1.sz.mell'!I50</f>
        <v>0</v>
      </c>
      <c r="J50" s="819">
        <f>'RM_5.3.1.sz.mell'!J50</f>
        <v>0</v>
      </c>
      <c r="K50" s="820">
        <f>'RM_5.3.1.sz.mell'!K50</f>
        <v>0</v>
      </c>
    </row>
    <row r="51" spans="1:11" ht="12" customHeight="1" thickBot="1" x14ac:dyDescent="0.3">
      <c r="A51" s="200" t="s">
        <v>19</v>
      </c>
      <c r="B51" s="123" t="s">
        <v>415</v>
      </c>
      <c r="C51" s="814">
        <f>'RM_5.3.1.sz.mell'!C51</f>
        <v>0</v>
      </c>
      <c r="D51" s="814">
        <f>'RM_5.3.1.sz.mell'!D51</f>
        <v>0</v>
      </c>
      <c r="E51" s="814">
        <f>'RM_5.3.1.sz.mell'!E51</f>
        <v>0</v>
      </c>
      <c r="F51" s="814">
        <f>'RM_5.3.1.sz.mell'!F51</f>
        <v>0</v>
      </c>
      <c r="G51" s="814">
        <f>'RM_5.3.1.sz.mell'!G51</f>
        <v>0</v>
      </c>
      <c r="H51" s="814">
        <f>'RM_5.3.1.sz.mell'!H51</f>
        <v>0</v>
      </c>
      <c r="I51" s="814">
        <f>'RM_5.3.1.sz.mell'!I51</f>
        <v>0</v>
      </c>
      <c r="J51" s="814">
        <f>'RM_5.3.1.sz.mell'!J51</f>
        <v>0</v>
      </c>
      <c r="K51" s="316">
        <f>'RM_5.3.1.sz.mell'!K51</f>
        <v>0</v>
      </c>
    </row>
    <row r="52" spans="1:11" s="456" customFormat="1" ht="12" customHeight="1" x14ac:dyDescent="0.25">
      <c r="A52" s="448" t="s">
        <v>103</v>
      </c>
      <c r="B52" s="9" t="s">
        <v>229</v>
      </c>
      <c r="C52" s="816">
        <f>'RM_5.3.1.sz.mell'!C52</f>
        <v>0</v>
      </c>
      <c r="D52" s="816">
        <f>'RM_5.3.1.sz.mell'!D52</f>
        <v>0</v>
      </c>
      <c r="E52" s="816">
        <f>'RM_5.3.1.sz.mell'!E52</f>
        <v>0</v>
      </c>
      <c r="F52" s="816">
        <f>'RM_5.3.1.sz.mell'!F52</f>
        <v>0</v>
      </c>
      <c r="G52" s="816">
        <f>'RM_5.3.1.sz.mell'!G52</f>
        <v>0</v>
      </c>
      <c r="H52" s="816">
        <f>'RM_5.3.1.sz.mell'!H52</f>
        <v>0</v>
      </c>
      <c r="I52" s="816">
        <f>'RM_5.3.1.sz.mell'!I52</f>
        <v>0</v>
      </c>
      <c r="J52" s="816">
        <f>'RM_5.3.1.sz.mell'!J52</f>
        <v>0</v>
      </c>
      <c r="K52" s="817">
        <f>'RM_5.3.1.sz.mell'!K52</f>
        <v>0</v>
      </c>
    </row>
    <row r="53" spans="1:11" ht="12" customHeight="1" x14ac:dyDescent="0.25">
      <c r="A53" s="448" t="s">
        <v>104</v>
      </c>
      <c r="B53" s="8" t="s">
        <v>186</v>
      </c>
      <c r="C53" s="819">
        <f>'RM_5.3.1.sz.mell'!C53</f>
        <v>0</v>
      </c>
      <c r="D53" s="819">
        <f>'RM_5.3.1.sz.mell'!D53</f>
        <v>0</v>
      </c>
      <c r="E53" s="819">
        <f>'RM_5.3.1.sz.mell'!E53</f>
        <v>0</v>
      </c>
      <c r="F53" s="819">
        <f>'RM_5.3.1.sz.mell'!F53</f>
        <v>0</v>
      </c>
      <c r="G53" s="819">
        <f>'RM_5.3.1.sz.mell'!G53</f>
        <v>0</v>
      </c>
      <c r="H53" s="819">
        <f>'RM_5.3.1.sz.mell'!H53</f>
        <v>0</v>
      </c>
      <c r="I53" s="819">
        <f>'RM_5.3.1.sz.mell'!I53</f>
        <v>0</v>
      </c>
      <c r="J53" s="819">
        <f>'RM_5.3.1.sz.mell'!J53</f>
        <v>0</v>
      </c>
      <c r="K53" s="820">
        <f>'RM_5.3.1.sz.mell'!K53</f>
        <v>0</v>
      </c>
    </row>
    <row r="54" spans="1:11" ht="12" customHeight="1" x14ac:dyDescent="0.25">
      <c r="A54" s="448" t="s">
        <v>105</v>
      </c>
      <c r="B54" s="8" t="s">
        <v>57</v>
      </c>
      <c r="C54" s="819">
        <f>'RM_5.3.1.sz.mell'!C54</f>
        <v>0</v>
      </c>
      <c r="D54" s="819">
        <f>'RM_5.3.1.sz.mell'!D54</f>
        <v>0</v>
      </c>
      <c r="E54" s="819">
        <f>'RM_5.3.1.sz.mell'!E54</f>
        <v>0</v>
      </c>
      <c r="F54" s="819">
        <f>'RM_5.3.1.sz.mell'!F54</f>
        <v>0</v>
      </c>
      <c r="G54" s="819">
        <f>'RM_5.3.1.sz.mell'!G54</f>
        <v>0</v>
      </c>
      <c r="H54" s="819">
        <f>'RM_5.3.1.sz.mell'!H54</f>
        <v>0</v>
      </c>
      <c r="I54" s="819">
        <f>'RM_5.3.1.sz.mell'!I54</f>
        <v>0</v>
      </c>
      <c r="J54" s="819">
        <f>'RM_5.3.1.sz.mell'!J54</f>
        <v>0</v>
      </c>
      <c r="K54" s="820">
        <f>'RM_5.3.1.sz.mell'!K54</f>
        <v>0</v>
      </c>
    </row>
    <row r="55" spans="1:11" ht="12" customHeight="1" thickBot="1" x14ac:dyDescent="0.3">
      <c r="A55" s="448" t="s">
        <v>106</v>
      </c>
      <c r="B55" s="8" t="s">
        <v>523</v>
      </c>
      <c r="C55" s="819">
        <f>'RM_5.3.1.sz.mell'!C55</f>
        <v>0</v>
      </c>
      <c r="D55" s="819">
        <f>'RM_5.3.1.sz.mell'!D55</f>
        <v>0</v>
      </c>
      <c r="E55" s="819">
        <f>'RM_5.3.1.sz.mell'!E55</f>
        <v>0</v>
      </c>
      <c r="F55" s="819">
        <f>'RM_5.3.1.sz.mell'!F55</f>
        <v>0</v>
      </c>
      <c r="G55" s="819">
        <f>'RM_5.3.1.sz.mell'!G55</f>
        <v>0</v>
      </c>
      <c r="H55" s="819">
        <f>'RM_5.3.1.sz.mell'!H55</f>
        <v>0</v>
      </c>
      <c r="I55" s="819">
        <f>'RM_5.3.1.sz.mell'!I55</f>
        <v>0</v>
      </c>
      <c r="J55" s="819">
        <f>'RM_5.3.1.sz.mell'!J55</f>
        <v>0</v>
      </c>
      <c r="K55" s="820">
        <f>'RM_5.3.1.sz.mell'!K55</f>
        <v>0</v>
      </c>
    </row>
    <row r="56" spans="1:11" ht="12" customHeight="1" thickBot="1" x14ac:dyDescent="0.3">
      <c r="A56" s="200" t="s">
        <v>20</v>
      </c>
      <c r="B56" s="123" t="s">
        <v>13</v>
      </c>
      <c r="C56" s="814">
        <f>'RM_5.3.1.sz.mell'!C56</f>
        <v>0</v>
      </c>
      <c r="D56" s="814">
        <f>'RM_5.3.1.sz.mell'!D56</f>
        <v>0</v>
      </c>
      <c r="E56" s="814">
        <f>'RM_5.3.1.sz.mell'!E56</f>
        <v>0</v>
      </c>
      <c r="F56" s="814">
        <f>'RM_5.3.1.sz.mell'!F56</f>
        <v>0</v>
      </c>
      <c r="G56" s="814">
        <f>'RM_5.3.1.sz.mell'!G56</f>
        <v>0</v>
      </c>
      <c r="H56" s="814">
        <f>'RM_5.3.1.sz.mell'!H56</f>
        <v>0</v>
      </c>
      <c r="I56" s="814">
        <f>'RM_5.3.1.sz.mell'!I56</f>
        <v>0</v>
      </c>
      <c r="J56" s="814">
        <f>'RM_5.3.1.sz.mell'!J56</f>
        <v>0</v>
      </c>
      <c r="K56" s="316">
        <f>'RM_5.3.1.sz.mell'!K56</f>
        <v>0</v>
      </c>
    </row>
    <row r="57" spans="1:11" ht="12.9" customHeight="1" thickBot="1" x14ac:dyDescent="0.3">
      <c r="A57" s="200" t="s">
        <v>21</v>
      </c>
      <c r="B57" s="242" t="s">
        <v>528</v>
      </c>
      <c r="C57" s="822">
        <f>'RM_5.3.1.sz.mell'!C57</f>
        <v>28764784</v>
      </c>
      <c r="D57" s="822">
        <f>'RM_5.3.1.sz.mell'!D57</f>
        <v>2906186</v>
      </c>
      <c r="E57" s="822">
        <f>'RM_5.3.1.sz.mell'!E57</f>
        <v>0</v>
      </c>
      <c r="F57" s="822">
        <f>'RM_5.3.1.sz.mell'!F57</f>
        <v>0</v>
      </c>
      <c r="G57" s="822">
        <f>'RM_5.3.1.sz.mell'!G57</f>
        <v>0</v>
      </c>
      <c r="H57" s="822">
        <f>'RM_5.3.1.sz.mell'!H57</f>
        <v>0</v>
      </c>
      <c r="I57" s="822">
        <f>'RM_5.3.1.sz.mell'!I57</f>
        <v>0</v>
      </c>
      <c r="J57" s="822">
        <f>'RM_5.3.1.sz.mell'!J57</f>
        <v>2906186</v>
      </c>
      <c r="K57" s="364">
        <f>'RM_5.3.1.sz.mell'!K57</f>
        <v>31670970</v>
      </c>
    </row>
    <row r="58" spans="1:11" ht="8.1" customHeight="1" thickBot="1" x14ac:dyDescent="0.3">
      <c r="C58" s="828">
        <f>'RM_5.3.1.sz.mell'!C58</f>
        <v>0</v>
      </c>
      <c r="D58" s="828">
        <f>'RM_5.3.1.sz.mell'!D58</f>
        <v>0</v>
      </c>
      <c r="E58" s="828">
        <f>'RM_5.3.1.sz.mell'!E58</f>
        <v>0</v>
      </c>
      <c r="F58" s="828">
        <f>'RM_5.3.1.sz.mell'!F58</f>
        <v>0</v>
      </c>
      <c r="G58" s="828">
        <f>'RM_5.3.1.sz.mell'!G58</f>
        <v>0</v>
      </c>
      <c r="H58" s="828">
        <f>'RM_5.3.1.sz.mell'!H58</f>
        <v>0</v>
      </c>
      <c r="I58" s="828">
        <f>'RM_5.3.1.sz.mell'!I58</f>
        <v>0</v>
      </c>
      <c r="J58" s="828">
        <f>'RM_5.3.1.sz.mell'!J58</f>
        <v>0</v>
      </c>
      <c r="K58" s="829">
        <f>'RM_5.3.1.sz.mell'!K58</f>
        <v>0</v>
      </c>
    </row>
    <row r="59" spans="1:11" ht="12.9" customHeight="1" thickBot="1" x14ac:dyDescent="0.3">
      <c r="A59" s="245" t="s">
        <v>518</v>
      </c>
      <c r="B59" s="246"/>
      <c r="C59" s="826">
        <f>'RM_5.3.1.sz.mell'!C59</f>
        <v>4</v>
      </c>
      <c r="D59" s="826">
        <f>'RM_5.3.1.sz.mell'!D59</f>
        <v>0</v>
      </c>
      <c r="E59" s="826">
        <f>'RM_5.3.1.sz.mell'!E59</f>
        <v>0</v>
      </c>
      <c r="F59" s="826">
        <f>'RM_5.3.1.sz.mell'!F59</f>
        <v>0</v>
      </c>
      <c r="G59" s="826">
        <f>'RM_5.3.1.sz.mell'!G59</f>
        <v>0</v>
      </c>
      <c r="H59" s="826">
        <f>'RM_5.3.1.sz.mell'!H59</f>
        <v>0</v>
      </c>
      <c r="I59" s="826">
        <f>'RM_5.3.1.sz.mell'!I59</f>
        <v>0</v>
      </c>
      <c r="J59" s="826">
        <f>'RM_5.3.1.sz.mell'!J59</f>
        <v>0</v>
      </c>
      <c r="K59" s="827">
        <f>'RM_5.3.1.sz.mell'!K59</f>
        <v>4</v>
      </c>
    </row>
    <row r="60" spans="1:11" ht="12.9" customHeight="1" thickBot="1" x14ac:dyDescent="0.3">
      <c r="A60" s="245" t="s">
        <v>205</v>
      </c>
      <c r="B60" s="246"/>
      <c r="C60" s="826">
        <f>'RM_5.3.1.sz.mell'!C60</f>
        <v>0</v>
      </c>
      <c r="D60" s="826">
        <f>'RM_5.3.1.sz.mell'!D60</f>
        <v>0</v>
      </c>
      <c r="E60" s="826">
        <f>'RM_5.3.1.sz.mell'!E60</f>
        <v>0</v>
      </c>
      <c r="F60" s="826">
        <f>'RM_5.3.1.sz.mell'!F60</f>
        <v>0</v>
      </c>
      <c r="G60" s="826">
        <f>'RM_5.3.1.sz.mell'!G60</f>
        <v>0</v>
      </c>
      <c r="H60" s="826">
        <f>'RM_5.3.1.sz.mell'!H60</f>
        <v>0</v>
      </c>
      <c r="I60" s="826">
        <f>'RM_5.3.1.sz.mell'!I60</f>
        <v>0</v>
      </c>
      <c r="J60" s="826">
        <f>'RM_5.3.1.sz.mell'!J60</f>
        <v>0</v>
      </c>
      <c r="K60" s="827">
        <f>'RM_5.3.1.sz.mell'!K60</f>
        <v>0</v>
      </c>
    </row>
  </sheetData>
  <sheetProtection sheet="1" formatCells="0"/>
  <mergeCells count="15"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sheetPr>
    <tabColor theme="7"/>
  </sheetPr>
  <dimension ref="A1:K60"/>
  <sheetViews>
    <sheetView view="pageBreakPreview" topLeftCell="A7" zoomScale="60" zoomScaleNormal="120" workbookViewId="0">
      <selection activeCell="K26" sqref="K26"/>
    </sheetView>
  </sheetViews>
  <sheetFormatPr defaultColWidth="9.33203125" defaultRowHeight="13.2" x14ac:dyDescent="0.25"/>
  <cols>
    <col min="1" max="1" width="13.77734375" style="243" customWidth="1"/>
    <col min="2" max="2" width="60.6640625" style="244" customWidth="1"/>
    <col min="3" max="3" width="15.77734375" style="244" customWidth="1"/>
    <col min="4" max="10" width="13.77734375" style="244" customWidth="1"/>
    <col min="11" max="11" width="15.77734375" style="244" customWidth="1"/>
    <col min="12" max="16384" width="9.33203125" style="244"/>
  </cols>
  <sheetData>
    <row r="1" spans="1:11" s="224" customFormat="1" ht="15.9" customHeight="1" thickBot="1" x14ac:dyDescent="0.3">
      <c r="A1" s="594"/>
      <c r="B1" s="595"/>
      <c r="C1" s="595"/>
      <c r="D1" s="595"/>
      <c r="E1" s="595"/>
      <c r="F1" s="595"/>
      <c r="G1" s="595"/>
      <c r="H1" s="595"/>
      <c r="I1" s="595"/>
      <c r="J1" s="595"/>
      <c r="K1" s="589" t="str">
        <f>CONCATENATE("5.3.2. melléklet ",E_ALAPADATOK!A7," ",E_ALAPADATOK!B7," ",E_ALAPADATOK!C7," ",E_ALAPADATOK!D7," ",E_ALAPADATOK!E7," ",E_ALAPADATOK!F7," ",E_ALAPADATOK!G7," ",E_ALAPADATOK!H7)</f>
        <v>5.3.2. melléklet a Hercegkút Község Önkormányzat Polgármesterének 5 / 2019 ( VI.17. ) önkormányzati rendelete</v>
      </c>
    </row>
    <row r="2" spans="1:11" s="452" customFormat="1" ht="23.1" customHeight="1" x14ac:dyDescent="0.25">
      <c r="A2" s="596" t="s">
        <v>203</v>
      </c>
      <c r="B2" s="1717" t="str">
        <f>CONCATENATE('E_5.3.1.sz.mell'!B2:J2)</f>
        <v>Hercegkúti Konyha</v>
      </c>
      <c r="C2" s="1718"/>
      <c r="D2" s="1718"/>
      <c r="E2" s="1718"/>
      <c r="F2" s="1718"/>
      <c r="G2" s="1718"/>
      <c r="H2" s="1718"/>
      <c r="I2" s="1718"/>
      <c r="J2" s="1718"/>
      <c r="K2" s="617" t="s">
        <v>59</v>
      </c>
    </row>
    <row r="3" spans="1:11" s="452" customFormat="1" ht="23.1" customHeight="1" thickBot="1" x14ac:dyDescent="0.3">
      <c r="A3" s="618" t="s">
        <v>202</v>
      </c>
      <c r="B3" s="1719" t="str">
        <f>CONCATENATE('E_5.1.2.sz.mell'!B3:J3)</f>
        <v>Önként vállalt feladatok bevételeinek, kiadásainak aktuális előirányzat alakulása</v>
      </c>
      <c r="C3" s="1720"/>
      <c r="D3" s="1720"/>
      <c r="E3" s="1720"/>
      <c r="F3" s="1720"/>
      <c r="G3" s="1720"/>
      <c r="H3" s="1720"/>
      <c r="I3" s="1720"/>
      <c r="J3" s="1720"/>
      <c r="K3" s="785" t="s">
        <v>59</v>
      </c>
    </row>
    <row r="4" spans="1:11" s="452" customFormat="1" ht="12.9" customHeight="1" thickBot="1" x14ac:dyDescent="0.3">
      <c r="A4" s="1414"/>
      <c r="B4" s="1415"/>
      <c r="C4" s="1416"/>
      <c r="D4" s="1416"/>
      <c r="E4" s="1416"/>
      <c r="F4" s="1416"/>
      <c r="G4" s="1416"/>
      <c r="H4" s="1416"/>
      <c r="I4" s="1416"/>
      <c r="J4" s="1416"/>
      <c r="K4" s="1417" t="s">
        <v>563</v>
      </c>
    </row>
    <row r="5" spans="1:11" s="453" customFormat="1" ht="14.1" customHeight="1" x14ac:dyDescent="0.25">
      <c r="A5" s="1743" t="s">
        <v>68</v>
      </c>
      <c r="B5" s="1735" t="s">
        <v>17</v>
      </c>
      <c r="C5" s="1735" t="s">
        <v>1073</v>
      </c>
      <c r="D5" s="1735" t="str">
        <f>CONCATENATE('E_5.1.sz.mell'!D5:I5)</f>
        <v>Módosítás</v>
      </c>
      <c r="E5" s="1735" t="str">
        <f>CONCATENATE('E_5.1.sz.mell'!E5)</f>
        <v xml:space="preserve">… . sz. módosítás </v>
      </c>
      <c r="F5" s="1735" t="str">
        <f>CONCATENATE('E_5.1.sz.mell'!F5)</f>
        <v xml:space="preserve">… . sz. módosítás </v>
      </c>
      <c r="G5" s="1735" t="str">
        <f>CONCATENATE('E_5.1.sz.mell'!G5)</f>
        <v xml:space="preserve">… . sz. módosítás </v>
      </c>
      <c r="H5" s="1735" t="str">
        <f>CONCATENATE('E_5.1.sz.mell'!H5)</f>
        <v xml:space="preserve">… . sz. módosítás </v>
      </c>
      <c r="I5" s="1735" t="str">
        <f>CONCATENATE('E_5.1.sz.mell'!I5)</f>
        <v xml:space="preserve">… . sz. módosítás </v>
      </c>
      <c r="J5" s="1735" t="s">
        <v>761</v>
      </c>
      <c r="K5" s="1738" t="str">
        <f>CONCATENATE('E_5.1.sz.mell'!K5)</f>
        <v>….számú módosítás utáni előirányzat</v>
      </c>
    </row>
    <row r="6" spans="1:11" ht="12.75" customHeight="1" x14ac:dyDescent="0.25">
      <c r="A6" s="1744"/>
      <c r="B6" s="1746"/>
      <c r="C6" s="1736"/>
      <c r="D6" s="1736"/>
      <c r="E6" s="1736"/>
      <c r="F6" s="1736"/>
      <c r="G6" s="1736"/>
      <c r="H6" s="1736"/>
      <c r="I6" s="1736"/>
      <c r="J6" s="1736"/>
      <c r="K6" s="1739"/>
    </row>
    <row r="7" spans="1:11" s="454" customFormat="1" ht="9.9" customHeight="1" thickBot="1" x14ac:dyDescent="0.3">
      <c r="A7" s="1745"/>
      <c r="B7" s="1747"/>
      <c r="C7" s="1737"/>
      <c r="D7" s="1737"/>
      <c r="E7" s="1737"/>
      <c r="F7" s="1737"/>
      <c r="G7" s="1737"/>
      <c r="H7" s="1737"/>
      <c r="I7" s="1737"/>
      <c r="J7" s="1737"/>
      <c r="K7" s="1740"/>
    </row>
    <row r="8" spans="1:11" s="791" customFormat="1" ht="10.5" customHeight="1" thickBot="1" x14ac:dyDescent="0.3">
      <c r="A8" s="192" t="s">
        <v>492</v>
      </c>
      <c r="B8" s="193" t="s">
        <v>493</v>
      </c>
      <c r="C8" s="193" t="s">
        <v>494</v>
      </c>
      <c r="D8" s="193" t="s">
        <v>496</v>
      </c>
      <c r="E8" s="193" t="s">
        <v>495</v>
      </c>
      <c r="F8" s="193" t="s">
        <v>746</v>
      </c>
      <c r="G8" s="193" t="s">
        <v>498</v>
      </c>
      <c r="H8" s="193" t="s">
        <v>499</v>
      </c>
      <c r="I8" s="193" t="s">
        <v>735</v>
      </c>
      <c r="J8" s="1418" t="s">
        <v>736</v>
      </c>
      <c r="K8" s="679" t="s">
        <v>737</v>
      </c>
    </row>
    <row r="9" spans="1:11" s="791" customFormat="1" ht="10.5" customHeight="1" thickBot="1" x14ac:dyDescent="0.3">
      <c r="A9" s="1711" t="s">
        <v>55</v>
      </c>
      <c r="B9" s="1741"/>
      <c r="C9" s="1741"/>
      <c r="D9" s="1741"/>
      <c r="E9" s="1741"/>
      <c r="F9" s="1741"/>
      <c r="G9" s="1741"/>
      <c r="H9" s="1741"/>
      <c r="I9" s="1741"/>
      <c r="J9" s="1741"/>
      <c r="K9" s="1742"/>
    </row>
    <row r="10" spans="1:11" s="367" customFormat="1" ht="12" customHeight="1" thickBot="1" x14ac:dyDescent="0.3">
      <c r="A10" s="192" t="s">
        <v>18</v>
      </c>
      <c r="B10" s="233" t="s">
        <v>519</v>
      </c>
      <c r="C10" s="311">
        <f>'RM_5.3.2.sz.mell'!C10</f>
        <v>0</v>
      </c>
      <c r="D10" s="311">
        <f>'RM_5.3.2.sz.mell'!D10</f>
        <v>0</v>
      </c>
      <c r="E10" s="311">
        <f>'RM_5.3.2.sz.mell'!E10</f>
        <v>0</v>
      </c>
      <c r="F10" s="311">
        <f>'RM_5.3.2.sz.mell'!F10</f>
        <v>0</v>
      </c>
      <c r="G10" s="311">
        <f>'RM_5.3.2.sz.mell'!G10</f>
        <v>0</v>
      </c>
      <c r="H10" s="311">
        <f>'RM_5.3.2.sz.mell'!H10</f>
        <v>0</v>
      </c>
      <c r="I10" s="311">
        <f>'RM_5.3.2.sz.mell'!I10</f>
        <v>0</v>
      </c>
      <c r="J10" s="311">
        <f>'RM_5.3.2.sz.mell'!J10</f>
        <v>0</v>
      </c>
      <c r="K10" s="311">
        <f>'RM_5.3.2.sz.mell'!K10</f>
        <v>0</v>
      </c>
    </row>
    <row r="11" spans="1:11" s="367" customFormat="1" ht="12" customHeight="1" x14ac:dyDescent="0.25">
      <c r="A11" s="447" t="s">
        <v>97</v>
      </c>
      <c r="B11" s="10" t="s">
        <v>276</v>
      </c>
      <c r="C11" s="696">
        <f>'RM_5.3.2.sz.mell'!C11</f>
        <v>0</v>
      </c>
      <c r="D11" s="696">
        <f>'RM_5.3.2.sz.mell'!D11</f>
        <v>0</v>
      </c>
      <c r="E11" s="696">
        <f>'RM_5.3.2.sz.mell'!E11</f>
        <v>0</v>
      </c>
      <c r="F11" s="696">
        <f>'RM_5.3.2.sz.mell'!F11</f>
        <v>0</v>
      </c>
      <c r="G11" s="696">
        <f>'RM_5.3.2.sz.mell'!G11</f>
        <v>0</v>
      </c>
      <c r="H11" s="696">
        <f>'RM_5.3.2.sz.mell'!H11</f>
        <v>0</v>
      </c>
      <c r="I11" s="696">
        <f>'RM_5.3.2.sz.mell'!I11</f>
        <v>0</v>
      </c>
      <c r="J11" s="793">
        <f>'RM_5.3.2.sz.mell'!J11</f>
        <v>0</v>
      </c>
      <c r="K11" s="794">
        <f>'RM_5.3.2.sz.mell'!K11</f>
        <v>0</v>
      </c>
    </row>
    <row r="12" spans="1:11" s="367" customFormat="1" ht="12" customHeight="1" x14ac:dyDescent="0.25">
      <c r="A12" s="448" t="s">
        <v>98</v>
      </c>
      <c r="B12" s="8" t="s">
        <v>277</v>
      </c>
      <c r="C12" s="698">
        <f>'RM_5.3.2.sz.mell'!C12</f>
        <v>0</v>
      </c>
      <c r="D12" s="698">
        <f>'RM_5.3.2.sz.mell'!D12</f>
        <v>0</v>
      </c>
      <c r="E12" s="698">
        <f>'RM_5.3.2.sz.mell'!E12</f>
        <v>0</v>
      </c>
      <c r="F12" s="698">
        <f>'RM_5.3.2.sz.mell'!F12</f>
        <v>0</v>
      </c>
      <c r="G12" s="698">
        <f>'RM_5.3.2.sz.mell'!G12</f>
        <v>0</v>
      </c>
      <c r="H12" s="698">
        <f>'RM_5.3.2.sz.mell'!H12</f>
        <v>0</v>
      </c>
      <c r="I12" s="698">
        <f>'RM_5.3.2.sz.mell'!I12</f>
        <v>0</v>
      </c>
      <c r="J12" s="796">
        <f>'RM_5.3.2.sz.mell'!J12</f>
        <v>0</v>
      </c>
      <c r="K12" s="794">
        <f>'RM_5.3.2.sz.mell'!K12</f>
        <v>0</v>
      </c>
    </row>
    <row r="13" spans="1:11" s="367" customFormat="1" ht="12" customHeight="1" x14ac:dyDescent="0.25">
      <c r="A13" s="448" t="s">
        <v>99</v>
      </c>
      <c r="B13" s="8" t="s">
        <v>278</v>
      </c>
      <c r="C13" s="698">
        <f>'RM_5.3.2.sz.mell'!C13</f>
        <v>0</v>
      </c>
      <c r="D13" s="698">
        <f>'RM_5.3.2.sz.mell'!D13</f>
        <v>0</v>
      </c>
      <c r="E13" s="698">
        <f>'RM_5.3.2.sz.mell'!E13</f>
        <v>0</v>
      </c>
      <c r="F13" s="698">
        <f>'RM_5.3.2.sz.mell'!F13</f>
        <v>0</v>
      </c>
      <c r="G13" s="698">
        <f>'RM_5.3.2.sz.mell'!G13</f>
        <v>0</v>
      </c>
      <c r="H13" s="698">
        <f>'RM_5.3.2.sz.mell'!H13</f>
        <v>0</v>
      </c>
      <c r="I13" s="698">
        <f>'RM_5.3.2.sz.mell'!I13</f>
        <v>0</v>
      </c>
      <c r="J13" s="796">
        <f>'RM_5.3.2.sz.mell'!J13</f>
        <v>0</v>
      </c>
      <c r="K13" s="794">
        <f>'RM_5.3.2.sz.mell'!K13</f>
        <v>0</v>
      </c>
    </row>
    <row r="14" spans="1:11" s="367" customFormat="1" ht="12" customHeight="1" x14ac:dyDescent="0.25">
      <c r="A14" s="448" t="s">
        <v>100</v>
      </c>
      <c r="B14" s="8" t="s">
        <v>279</v>
      </c>
      <c r="C14" s="698">
        <f>'RM_5.3.2.sz.mell'!C14</f>
        <v>0</v>
      </c>
      <c r="D14" s="698">
        <f>'RM_5.3.2.sz.mell'!D14</f>
        <v>0</v>
      </c>
      <c r="E14" s="698">
        <f>'RM_5.3.2.sz.mell'!E14</f>
        <v>0</v>
      </c>
      <c r="F14" s="698">
        <f>'RM_5.3.2.sz.mell'!F14</f>
        <v>0</v>
      </c>
      <c r="G14" s="698">
        <f>'RM_5.3.2.sz.mell'!G14</f>
        <v>0</v>
      </c>
      <c r="H14" s="698">
        <f>'RM_5.3.2.sz.mell'!H14</f>
        <v>0</v>
      </c>
      <c r="I14" s="698">
        <f>'RM_5.3.2.sz.mell'!I14</f>
        <v>0</v>
      </c>
      <c r="J14" s="796">
        <f>'RM_5.3.2.sz.mell'!J14</f>
        <v>0</v>
      </c>
      <c r="K14" s="794">
        <f>'RM_5.3.2.sz.mell'!K14</f>
        <v>0</v>
      </c>
    </row>
    <row r="15" spans="1:11" s="367" customFormat="1" ht="12" customHeight="1" x14ac:dyDescent="0.25">
      <c r="A15" s="448" t="s">
        <v>147</v>
      </c>
      <c r="B15" s="8" t="s">
        <v>280</v>
      </c>
      <c r="C15" s="698">
        <f>'RM_5.3.2.sz.mell'!C15</f>
        <v>0</v>
      </c>
      <c r="D15" s="698">
        <f>'RM_5.3.2.sz.mell'!D15</f>
        <v>0</v>
      </c>
      <c r="E15" s="698">
        <f>'RM_5.3.2.sz.mell'!E15</f>
        <v>0</v>
      </c>
      <c r="F15" s="698">
        <f>'RM_5.3.2.sz.mell'!F15</f>
        <v>0</v>
      </c>
      <c r="G15" s="698">
        <f>'RM_5.3.2.sz.mell'!G15</f>
        <v>0</v>
      </c>
      <c r="H15" s="698">
        <f>'RM_5.3.2.sz.mell'!H15</f>
        <v>0</v>
      </c>
      <c r="I15" s="698">
        <f>'RM_5.3.2.sz.mell'!I15</f>
        <v>0</v>
      </c>
      <c r="J15" s="796">
        <f>'RM_5.3.2.sz.mell'!J15</f>
        <v>0</v>
      </c>
      <c r="K15" s="794">
        <f>'RM_5.3.2.sz.mell'!K15</f>
        <v>0</v>
      </c>
    </row>
    <row r="16" spans="1:11" s="367" customFormat="1" ht="12" customHeight="1" x14ac:dyDescent="0.25">
      <c r="A16" s="448" t="s">
        <v>101</v>
      </c>
      <c r="B16" s="8" t="s">
        <v>398</v>
      </c>
      <c r="C16" s="698">
        <f>'RM_5.3.2.sz.mell'!C16</f>
        <v>0</v>
      </c>
      <c r="D16" s="698">
        <f>'RM_5.3.2.sz.mell'!D16</f>
        <v>0</v>
      </c>
      <c r="E16" s="698">
        <f>'RM_5.3.2.sz.mell'!E16</f>
        <v>0</v>
      </c>
      <c r="F16" s="698">
        <f>'RM_5.3.2.sz.mell'!F16</f>
        <v>0</v>
      </c>
      <c r="G16" s="698">
        <f>'RM_5.3.2.sz.mell'!G16</f>
        <v>0</v>
      </c>
      <c r="H16" s="698">
        <f>'RM_5.3.2.sz.mell'!H16</f>
        <v>0</v>
      </c>
      <c r="I16" s="698">
        <f>'RM_5.3.2.sz.mell'!I16</f>
        <v>0</v>
      </c>
      <c r="J16" s="796">
        <f>'RM_5.3.2.sz.mell'!J16</f>
        <v>0</v>
      </c>
      <c r="K16" s="794">
        <f>'RM_5.3.2.sz.mell'!K16</f>
        <v>0</v>
      </c>
    </row>
    <row r="17" spans="1:11" s="367" customFormat="1" ht="12" customHeight="1" x14ac:dyDescent="0.25">
      <c r="A17" s="448" t="s">
        <v>102</v>
      </c>
      <c r="B17" s="7" t="s">
        <v>399</v>
      </c>
      <c r="C17" s="698">
        <f>'RM_5.3.2.sz.mell'!C17</f>
        <v>0</v>
      </c>
      <c r="D17" s="698">
        <f>'RM_5.3.2.sz.mell'!D17</f>
        <v>0</v>
      </c>
      <c r="E17" s="698">
        <f>'RM_5.3.2.sz.mell'!E17</f>
        <v>0</v>
      </c>
      <c r="F17" s="698">
        <f>'RM_5.3.2.sz.mell'!F17</f>
        <v>0</v>
      </c>
      <c r="G17" s="698">
        <f>'RM_5.3.2.sz.mell'!G17</f>
        <v>0</v>
      </c>
      <c r="H17" s="698">
        <f>'RM_5.3.2.sz.mell'!H17</f>
        <v>0</v>
      </c>
      <c r="I17" s="698">
        <f>'RM_5.3.2.sz.mell'!I17</f>
        <v>0</v>
      </c>
      <c r="J17" s="796">
        <f>'RM_5.3.2.sz.mell'!J17</f>
        <v>0</v>
      </c>
      <c r="K17" s="794">
        <f>'RM_5.3.2.sz.mell'!K17</f>
        <v>0</v>
      </c>
    </row>
    <row r="18" spans="1:11" s="367" customFormat="1" ht="12" customHeight="1" x14ac:dyDescent="0.25">
      <c r="A18" s="448" t="s">
        <v>112</v>
      </c>
      <c r="B18" s="8" t="s">
        <v>283</v>
      </c>
      <c r="C18" s="698">
        <f>'RM_5.3.2.sz.mell'!C18</f>
        <v>0</v>
      </c>
      <c r="D18" s="698">
        <f>'RM_5.3.2.sz.mell'!D18</f>
        <v>0</v>
      </c>
      <c r="E18" s="698">
        <f>'RM_5.3.2.sz.mell'!E18</f>
        <v>0</v>
      </c>
      <c r="F18" s="698">
        <f>'RM_5.3.2.sz.mell'!F18</f>
        <v>0</v>
      </c>
      <c r="G18" s="698">
        <f>'RM_5.3.2.sz.mell'!G18</f>
        <v>0</v>
      </c>
      <c r="H18" s="698">
        <f>'RM_5.3.2.sz.mell'!H18</f>
        <v>0</v>
      </c>
      <c r="I18" s="698">
        <f>'RM_5.3.2.sz.mell'!I18</f>
        <v>0</v>
      </c>
      <c r="J18" s="796">
        <f>'RM_5.3.2.sz.mell'!J18</f>
        <v>0</v>
      </c>
      <c r="K18" s="794">
        <f>'RM_5.3.2.sz.mell'!K18</f>
        <v>0</v>
      </c>
    </row>
    <row r="19" spans="1:11" s="455" customFormat="1" ht="12" customHeight="1" x14ac:dyDescent="0.25">
      <c r="A19" s="448" t="s">
        <v>113</v>
      </c>
      <c r="B19" s="8" t="s">
        <v>284</v>
      </c>
      <c r="C19" s="698">
        <f>'RM_5.3.2.sz.mell'!C19</f>
        <v>0</v>
      </c>
      <c r="D19" s="698">
        <f>'RM_5.3.2.sz.mell'!D19</f>
        <v>0</v>
      </c>
      <c r="E19" s="698">
        <f>'RM_5.3.2.sz.mell'!E19</f>
        <v>0</v>
      </c>
      <c r="F19" s="698">
        <f>'RM_5.3.2.sz.mell'!F19</f>
        <v>0</v>
      </c>
      <c r="G19" s="698">
        <f>'RM_5.3.2.sz.mell'!G19</f>
        <v>0</v>
      </c>
      <c r="H19" s="698">
        <f>'RM_5.3.2.sz.mell'!H19</f>
        <v>0</v>
      </c>
      <c r="I19" s="698">
        <f>'RM_5.3.2.sz.mell'!I19</f>
        <v>0</v>
      </c>
      <c r="J19" s="796">
        <f>'RM_5.3.2.sz.mell'!J19</f>
        <v>0</v>
      </c>
      <c r="K19" s="794">
        <f>'RM_5.3.2.sz.mell'!K19</f>
        <v>0</v>
      </c>
    </row>
    <row r="20" spans="1:11" s="455" customFormat="1" ht="12" customHeight="1" x14ac:dyDescent="0.25">
      <c r="A20" s="448" t="s">
        <v>114</v>
      </c>
      <c r="B20" s="8" t="s">
        <v>435</v>
      </c>
      <c r="C20" s="698">
        <f>'RM_5.3.2.sz.mell'!C20</f>
        <v>0</v>
      </c>
      <c r="D20" s="698">
        <f>'RM_5.3.2.sz.mell'!D20</f>
        <v>0</v>
      </c>
      <c r="E20" s="698">
        <f>'RM_5.3.2.sz.mell'!E20</f>
        <v>0</v>
      </c>
      <c r="F20" s="698">
        <f>'RM_5.3.2.sz.mell'!F20</f>
        <v>0</v>
      </c>
      <c r="G20" s="698">
        <f>'RM_5.3.2.sz.mell'!G20</f>
        <v>0</v>
      </c>
      <c r="H20" s="698">
        <f>'RM_5.3.2.sz.mell'!H20</f>
        <v>0</v>
      </c>
      <c r="I20" s="698">
        <f>'RM_5.3.2.sz.mell'!I20</f>
        <v>0</v>
      </c>
      <c r="J20" s="796">
        <f>'RM_5.3.2.sz.mell'!J20</f>
        <v>0</v>
      </c>
      <c r="K20" s="794">
        <f>'RM_5.3.2.sz.mell'!K20</f>
        <v>0</v>
      </c>
    </row>
    <row r="21" spans="1:11" s="455" customFormat="1" ht="12" customHeight="1" thickBot="1" x14ac:dyDescent="0.3">
      <c r="A21" s="797" t="s">
        <v>115</v>
      </c>
      <c r="B21" s="7" t="s">
        <v>285</v>
      </c>
      <c r="C21" s="700">
        <f>'RM_5.3.2.sz.mell'!C21</f>
        <v>0</v>
      </c>
      <c r="D21" s="700">
        <f>'RM_5.3.2.sz.mell'!D21</f>
        <v>0</v>
      </c>
      <c r="E21" s="700">
        <f>'RM_5.3.2.sz.mell'!E21</f>
        <v>0</v>
      </c>
      <c r="F21" s="700">
        <f>'RM_5.3.2.sz.mell'!F21</f>
        <v>0</v>
      </c>
      <c r="G21" s="700">
        <f>'RM_5.3.2.sz.mell'!G21</f>
        <v>0</v>
      </c>
      <c r="H21" s="700">
        <f>'RM_5.3.2.sz.mell'!H21</f>
        <v>0</v>
      </c>
      <c r="I21" s="700">
        <f>'RM_5.3.2.sz.mell'!I21</f>
        <v>0</v>
      </c>
      <c r="J21" s="799">
        <f>'RM_5.3.2.sz.mell'!J21</f>
        <v>0</v>
      </c>
      <c r="K21" s="794">
        <f>'RM_5.3.2.sz.mell'!K21</f>
        <v>0</v>
      </c>
    </row>
    <row r="22" spans="1:11" s="367" customFormat="1" ht="12" customHeight="1" thickBot="1" x14ac:dyDescent="0.3">
      <c r="A22" s="192" t="s">
        <v>19</v>
      </c>
      <c r="B22" s="233" t="s">
        <v>400</v>
      </c>
      <c r="C22" s="311">
        <f>'RM_5.3.2.sz.mell'!C22</f>
        <v>0</v>
      </c>
      <c r="D22" s="311">
        <f>'RM_5.3.2.sz.mell'!D22</f>
        <v>0</v>
      </c>
      <c r="E22" s="311">
        <f>'RM_5.3.2.sz.mell'!E22</f>
        <v>0</v>
      </c>
      <c r="F22" s="311">
        <f>'RM_5.3.2.sz.mell'!F22</f>
        <v>0</v>
      </c>
      <c r="G22" s="311">
        <f>'RM_5.3.2.sz.mell'!G22</f>
        <v>0</v>
      </c>
      <c r="H22" s="311">
        <f>'RM_5.3.2.sz.mell'!H22</f>
        <v>0</v>
      </c>
      <c r="I22" s="311">
        <f>'RM_5.3.2.sz.mell'!I22</f>
        <v>0</v>
      </c>
      <c r="J22" s="311">
        <f>'RM_5.3.2.sz.mell'!J22</f>
        <v>0</v>
      </c>
      <c r="K22" s="360">
        <f>'RM_5.3.2.sz.mell'!K22</f>
        <v>0</v>
      </c>
    </row>
    <row r="23" spans="1:11" s="455" customFormat="1" ht="12" customHeight="1" x14ac:dyDescent="0.25">
      <c r="A23" s="449" t="s">
        <v>103</v>
      </c>
      <c r="B23" s="9" t="s">
        <v>257</v>
      </c>
      <c r="C23" s="680">
        <f>'RM_5.3.2.sz.mell'!C23</f>
        <v>0</v>
      </c>
      <c r="D23" s="680">
        <f>'RM_5.3.2.sz.mell'!D23</f>
        <v>0</v>
      </c>
      <c r="E23" s="680">
        <f>'RM_5.3.2.sz.mell'!E23</f>
        <v>0</v>
      </c>
      <c r="F23" s="680">
        <f>'RM_5.3.2.sz.mell'!F23</f>
        <v>0</v>
      </c>
      <c r="G23" s="680">
        <f>'RM_5.3.2.sz.mell'!G23</f>
        <v>0</v>
      </c>
      <c r="H23" s="680">
        <f>'RM_5.3.2.sz.mell'!H23</f>
        <v>0</v>
      </c>
      <c r="I23" s="680">
        <f>'RM_5.3.2.sz.mell'!I23</f>
        <v>0</v>
      </c>
      <c r="J23" s="801">
        <f>'RM_5.3.2.sz.mell'!J23</f>
        <v>0</v>
      </c>
      <c r="K23" s="794">
        <f>'RM_5.3.2.sz.mell'!K23</f>
        <v>0</v>
      </c>
    </row>
    <row r="24" spans="1:11" s="455" customFormat="1" ht="12" customHeight="1" x14ac:dyDescent="0.25">
      <c r="A24" s="448" t="s">
        <v>104</v>
      </c>
      <c r="B24" s="8" t="s">
        <v>401</v>
      </c>
      <c r="C24" s="698">
        <f>'RM_5.3.2.sz.mell'!C24</f>
        <v>0</v>
      </c>
      <c r="D24" s="698">
        <f>'RM_5.3.2.sz.mell'!D24</f>
        <v>0</v>
      </c>
      <c r="E24" s="698">
        <f>'RM_5.3.2.sz.mell'!E24</f>
        <v>0</v>
      </c>
      <c r="F24" s="698">
        <f>'RM_5.3.2.sz.mell'!F24</f>
        <v>0</v>
      </c>
      <c r="G24" s="698">
        <f>'RM_5.3.2.sz.mell'!G24</f>
        <v>0</v>
      </c>
      <c r="H24" s="698">
        <f>'RM_5.3.2.sz.mell'!H24</f>
        <v>0</v>
      </c>
      <c r="I24" s="698">
        <f>'RM_5.3.2.sz.mell'!I24</f>
        <v>0</v>
      </c>
      <c r="J24" s="796">
        <f>'RM_5.3.2.sz.mell'!J24</f>
        <v>0</v>
      </c>
      <c r="K24" s="802">
        <f>'RM_5.3.2.sz.mell'!K24</f>
        <v>0</v>
      </c>
    </row>
    <row r="25" spans="1:11" s="455" customFormat="1" ht="12" customHeight="1" x14ac:dyDescent="0.25">
      <c r="A25" s="448" t="s">
        <v>105</v>
      </c>
      <c r="B25" s="8" t="s">
        <v>402</v>
      </c>
      <c r="C25" s="698">
        <f>'RM_5.3.2.sz.mell'!C25</f>
        <v>0</v>
      </c>
      <c r="D25" s="698">
        <f>'RM_5.3.2.sz.mell'!D25</f>
        <v>0</v>
      </c>
      <c r="E25" s="698">
        <f>'RM_5.3.2.sz.mell'!E25</f>
        <v>0</v>
      </c>
      <c r="F25" s="698">
        <f>'RM_5.3.2.sz.mell'!F25</f>
        <v>0</v>
      </c>
      <c r="G25" s="698">
        <f>'RM_5.3.2.sz.mell'!G25</f>
        <v>0</v>
      </c>
      <c r="H25" s="698">
        <f>'RM_5.3.2.sz.mell'!H25</f>
        <v>0</v>
      </c>
      <c r="I25" s="698">
        <f>'RM_5.3.2.sz.mell'!I25</f>
        <v>0</v>
      </c>
      <c r="J25" s="796">
        <f>'RM_5.3.2.sz.mell'!J25</f>
        <v>0</v>
      </c>
      <c r="K25" s="802">
        <f>'RM_5.3.2.sz.mell'!K25</f>
        <v>0</v>
      </c>
    </row>
    <row r="26" spans="1:11" s="455" customFormat="1" ht="12" customHeight="1" thickBot="1" x14ac:dyDescent="0.3">
      <c r="A26" s="448" t="s">
        <v>106</v>
      </c>
      <c r="B26" s="12" t="s">
        <v>520</v>
      </c>
      <c r="C26" s="700">
        <f>'RM_5.3.2.sz.mell'!C26</f>
        <v>0</v>
      </c>
      <c r="D26" s="700">
        <f>'RM_5.3.2.sz.mell'!D26</f>
        <v>0</v>
      </c>
      <c r="E26" s="700">
        <f>'RM_5.3.2.sz.mell'!E26</f>
        <v>0</v>
      </c>
      <c r="F26" s="700">
        <f>'RM_5.3.2.sz.mell'!F26</f>
        <v>0</v>
      </c>
      <c r="G26" s="700">
        <f>'RM_5.3.2.sz.mell'!G26</f>
        <v>0</v>
      </c>
      <c r="H26" s="700">
        <f>'RM_5.3.2.sz.mell'!H26</f>
        <v>0</v>
      </c>
      <c r="I26" s="700">
        <f>'RM_5.3.2.sz.mell'!I26</f>
        <v>0</v>
      </c>
      <c r="J26" s="803">
        <f>'RM_5.3.2.sz.mell'!J26</f>
        <v>0</v>
      </c>
      <c r="K26" s="804">
        <f>'RM_5.3.2.sz.mell'!K26</f>
        <v>0</v>
      </c>
    </row>
    <row r="27" spans="1:11" s="455" customFormat="1" ht="12" customHeight="1" thickBot="1" x14ac:dyDescent="0.3">
      <c r="A27" s="200" t="s">
        <v>20</v>
      </c>
      <c r="B27" s="123" t="s">
        <v>173</v>
      </c>
      <c r="C27" s="402">
        <f>'RM_5.3.2.sz.mell'!C27</f>
        <v>0</v>
      </c>
      <c r="D27" s="402">
        <f>'RM_5.3.2.sz.mell'!D27</f>
        <v>0</v>
      </c>
      <c r="E27" s="402">
        <f>'RM_5.3.2.sz.mell'!E27</f>
        <v>0</v>
      </c>
      <c r="F27" s="402">
        <f>'RM_5.3.2.sz.mell'!F27</f>
        <v>0</v>
      </c>
      <c r="G27" s="402">
        <f>'RM_5.3.2.sz.mell'!G27</f>
        <v>0</v>
      </c>
      <c r="H27" s="402">
        <f>'RM_5.3.2.sz.mell'!H27</f>
        <v>0</v>
      </c>
      <c r="I27" s="402">
        <f>'RM_5.3.2.sz.mell'!I27</f>
        <v>0</v>
      </c>
      <c r="J27" s="402">
        <f>'RM_5.3.2.sz.mell'!J27</f>
        <v>0</v>
      </c>
      <c r="K27" s="316">
        <f>'RM_5.3.2.sz.mell'!K27</f>
        <v>0</v>
      </c>
    </row>
    <row r="28" spans="1:11" s="455" customFormat="1" ht="12" customHeight="1" thickBot="1" x14ac:dyDescent="0.3">
      <c r="A28" s="200" t="s">
        <v>21</v>
      </c>
      <c r="B28" s="123" t="s">
        <v>521</v>
      </c>
      <c r="C28" s="806">
        <f>'RM_5.3.2.sz.mell'!C28</f>
        <v>0</v>
      </c>
      <c r="D28" s="311">
        <f>'RM_5.3.2.sz.mell'!D28</f>
        <v>0</v>
      </c>
      <c r="E28" s="311">
        <f>'RM_5.3.2.sz.mell'!E28</f>
        <v>0</v>
      </c>
      <c r="F28" s="311">
        <f>'RM_5.3.2.sz.mell'!F28</f>
        <v>0</v>
      </c>
      <c r="G28" s="311">
        <f>'RM_5.3.2.sz.mell'!G28</f>
        <v>0</v>
      </c>
      <c r="H28" s="311">
        <f>'RM_5.3.2.sz.mell'!H28</f>
        <v>0</v>
      </c>
      <c r="I28" s="311">
        <f>'RM_5.3.2.sz.mell'!I28</f>
        <v>0</v>
      </c>
      <c r="J28" s="311">
        <f>'RM_5.3.2.sz.mell'!J28</f>
        <v>0</v>
      </c>
      <c r="K28" s="360">
        <f>'RM_5.3.2.sz.mell'!K28</f>
        <v>0</v>
      </c>
    </row>
    <row r="29" spans="1:11" s="455" customFormat="1" ht="12" customHeight="1" x14ac:dyDescent="0.25">
      <c r="A29" s="449" t="s">
        <v>268</v>
      </c>
      <c r="B29" s="450" t="s">
        <v>401</v>
      </c>
      <c r="C29" s="691">
        <f>'RM_5.3.2.sz.mell'!C29</f>
        <v>0</v>
      </c>
      <c r="D29" s="691">
        <f>'RM_5.3.2.sz.mell'!D29</f>
        <v>0</v>
      </c>
      <c r="E29" s="691">
        <f>'RM_5.3.2.sz.mell'!E29</f>
        <v>0</v>
      </c>
      <c r="F29" s="691">
        <f>'RM_5.3.2.sz.mell'!F29</f>
        <v>0</v>
      </c>
      <c r="G29" s="691">
        <f>'RM_5.3.2.sz.mell'!G29</f>
        <v>0</v>
      </c>
      <c r="H29" s="691">
        <f>'RM_5.3.2.sz.mell'!H29</f>
        <v>0</v>
      </c>
      <c r="I29" s="691">
        <f>'RM_5.3.2.sz.mell'!I29</f>
        <v>0</v>
      </c>
      <c r="J29" s="801">
        <f>'RM_5.3.2.sz.mell'!J29</f>
        <v>0</v>
      </c>
      <c r="K29" s="794">
        <f>'RM_5.3.2.sz.mell'!K29</f>
        <v>0</v>
      </c>
    </row>
    <row r="30" spans="1:11" s="455" customFormat="1" ht="12" customHeight="1" x14ac:dyDescent="0.25">
      <c r="A30" s="449" t="s">
        <v>269</v>
      </c>
      <c r="B30" s="451" t="s">
        <v>404</v>
      </c>
      <c r="C30" s="691">
        <f>'RM_5.3.2.sz.mell'!C30</f>
        <v>0</v>
      </c>
      <c r="D30" s="691">
        <f>'RM_5.3.2.sz.mell'!D30</f>
        <v>0</v>
      </c>
      <c r="E30" s="691">
        <f>'RM_5.3.2.sz.mell'!E30</f>
        <v>0</v>
      </c>
      <c r="F30" s="691">
        <f>'RM_5.3.2.sz.mell'!F30</f>
        <v>0</v>
      </c>
      <c r="G30" s="691">
        <f>'RM_5.3.2.sz.mell'!G30</f>
        <v>0</v>
      </c>
      <c r="H30" s="691">
        <f>'RM_5.3.2.sz.mell'!H30</f>
        <v>0</v>
      </c>
      <c r="I30" s="691">
        <f>'RM_5.3.2.sz.mell'!I30</f>
        <v>0</v>
      </c>
      <c r="J30" s="801">
        <f>'RM_5.3.2.sz.mell'!J30</f>
        <v>0</v>
      </c>
      <c r="K30" s="794">
        <f>'RM_5.3.2.sz.mell'!K30</f>
        <v>0</v>
      </c>
    </row>
    <row r="31" spans="1:11" s="455" customFormat="1" ht="12" customHeight="1" thickBot="1" x14ac:dyDescent="0.3">
      <c r="A31" s="448" t="s">
        <v>270</v>
      </c>
      <c r="B31" s="809" t="s">
        <v>522</v>
      </c>
      <c r="C31" s="771">
        <f>'RM_5.3.2.sz.mell'!C31</f>
        <v>0</v>
      </c>
      <c r="D31" s="771">
        <f>'RM_5.3.2.sz.mell'!D31</f>
        <v>0</v>
      </c>
      <c r="E31" s="771">
        <f>'RM_5.3.2.sz.mell'!E31</f>
        <v>0</v>
      </c>
      <c r="F31" s="771">
        <f>'RM_5.3.2.sz.mell'!F31</f>
        <v>0</v>
      </c>
      <c r="G31" s="771">
        <f>'RM_5.3.2.sz.mell'!G31</f>
        <v>0</v>
      </c>
      <c r="H31" s="771">
        <f>'RM_5.3.2.sz.mell'!H31</f>
        <v>0</v>
      </c>
      <c r="I31" s="771">
        <f>'RM_5.3.2.sz.mell'!I31</f>
        <v>0</v>
      </c>
      <c r="J31" s="801">
        <f>'RM_5.3.2.sz.mell'!J31</f>
        <v>0</v>
      </c>
      <c r="K31" s="794">
        <f>'RM_5.3.2.sz.mell'!K31</f>
        <v>0</v>
      </c>
    </row>
    <row r="32" spans="1:11" s="455" customFormat="1" ht="12" customHeight="1" thickBot="1" x14ac:dyDescent="0.3">
      <c r="A32" s="200" t="s">
        <v>22</v>
      </c>
      <c r="B32" s="123" t="s">
        <v>405</v>
      </c>
      <c r="C32" s="806">
        <f>'RM_5.3.2.sz.mell'!C32</f>
        <v>0</v>
      </c>
      <c r="D32" s="311">
        <f>'RM_5.3.2.sz.mell'!D32</f>
        <v>0</v>
      </c>
      <c r="E32" s="311">
        <f>'RM_5.3.2.sz.mell'!E32</f>
        <v>0</v>
      </c>
      <c r="F32" s="311">
        <f>'RM_5.3.2.sz.mell'!F32</f>
        <v>0</v>
      </c>
      <c r="G32" s="311">
        <f>'RM_5.3.2.sz.mell'!G32</f>
        <v>0</v>
      </c>
      <c r="H32" s="311">
        <f>'RM_5.3.2.sz.mell'!H32</f>
        <v>0</v>
      </c>
      <c r="I32" s="311">
        <f>'RM_5.3.2.sz.mell'!I32</f>
        <v>0</v>
      </c>
      <c r="J32" s="311">
        <f>'RM_5.3.2.sz.mell'!J32</f>
        <v>0</v>
      </c>
      <c r="K32" s="360">
        <f>'RM_5.3.2.sz.mell'!K32</f>
        <v>0</v>
      </c>
    </row>
    <row r="33" spans="1:11" s="455" customFormat="1" ht="12" customHeight="1" x14ac:dyDescent="0.25">
      <c r="A33" s="449" t="s">
        <v>90</v>
      </c>
      <c r="B33" s="450" t="s">
        <v>290</v>
      </c>
      <c r="C33" s="684">
        <f>'RM_5.3.2.sz.mell'!C33</f>
        <v>0</v>
      </c>
      <c r="D33" s="684">
        <f>'RM_5.3.2.sz.mell'!D33</f>
        <v>0</v>
      </c>
      <c r="E33" s="684">
        <f>'RM_5.3.2.sz.mell'!E33</f>
        <v>0</v>
      </c>
      <c r="F33" s="684">
        <f>'RM_5.3.2.sz.mell'!F33</f>
        <v>0</v>
      </c>
      <c r="G33" s="684">
        <f>'RM_5.3.2.sz.mell'!G33</f>
        <v>0</v>
      </c>
      <c r="H33" s="684">
        <f>'RM_5.3.2.sz.mell'!H33</f>
        <v>0</v>
      </c>
      <c r="I33" s="684">
        <f>'RM_5.3.2.sz.mell'!I33</f>
        <v>0</v>
      </c>
      <c r="J33" s="801">
        <f>'RM_5.3.2.sz.mell'!J33</f>
        <v>0</v>
      </c>
      <c r="K33" s="794">
        <f>'RM_5.3.2.sz.mell'!K33</f>
        <v>0</v>
      </c>
    </row>
    <row r="34" spans="1:11" s="455" customFormat="1" ht="12" customHeight="1" x14ac:dyDescent="0.25">
      <c r="A34" s="449" t="s">
        <v>91</v>
      </c>
      <c r="B34" s="451" t="s">
        <v>291</v>
      </c>
      <c r="C34" s="691">
        <f>'RM_5.3.2.sz.mell'!C34</f>
        <v>0</v>
      </c>
      <c r="D34" s="691">
        <f>'RM_5.3.2.sz.mell'!D34</f>
        <v>0</v>
      </c>
      <c r="E34" s="691">
        <f>'RM_5.3.2.sz.mell'!E34</f>
        <v>0</v>
      </c>
      <c r="F34" s="691">
        <f>'RM_5.3.2.sz.mell'!F34</f>
        <v>0</v>
      </c>
      <c r="G34" s="691">
        <f>'RM_5.3.2.sz.mell'!G34</f>
        <v>0</v>
      </c>
      <c r="H34" s="691">
        <f>'RM_5.3.2.sz.mell'!H34</f>
        <v>0</v>
      </c>
      <c r="I34" s="691">
        <f>'RM_5.3.2.sz.mell'!I34</f>
        <v>0</v>
      </c>
      <c r="J34" s="801">
        <f>'RM_5.3.2.sz.mell'!J34</f>
        <v>0</v>
      </c>
      <c r="K34" s="794">
        <f>'RM_5.3.2.sz.mell'!K34</f>
        <v>0</v>
      </c>
    </row>
    <row r="35" spans="1:11" s="455" customFormat="1" ht="12" customHeight="1" thickBot="1" x14ac:dyDescent="0.3">
      <c r="A35" s="448" t="s">
        <v>92</v>
      </c>
      <c r="B35" s="809" t="s">
        <v>292</v>
      </c>
      <c r="C35" s="771">
        <f>'RM_5.3.2.sz.mell'!C35</f>
        <v>0</v>
      </c>
      <c r="D35" s="771">
        <f>'RM_5.3.2.sz.mell'!D35</f>
        <v>0</v>
      </c>
      <c r="E35" s="771">
        <f>'RM_5.3.2.sz.mell'!E35</f>
        <v>0</v>
      </c>
      <c r="F35" s="771">
        <f>'RM_5.3.2.sz.mell'!F35</f>
        <v>0</v>
      </c>
      <c r="G35" s="771">
        <f>'RM_5.3.2.sz.mell'!G35</f>
        <v>0</v>
      </c>
      <c r="H35" s="771">
        <f>'RM_5.3.2.sz.mell'!H35</f>
        <v>0</v>
      </c>
      <c r="I35" s="771">
        <f>'RM_5.3.2.sz.mell'!I35</f>
        <v>0</v>
      </c>
      <c r="J35" s="801">
        <f>'RM_5.3.2.sz.mell'!J35</f>
        <v>0</v>
      </c>
      <c r="K35" s="811">
        <f>'RM_5.3.2.sz.mell'!K35</f>
        <v>0</v>
      </c>
    </row>
    <row r="36" spans="1:11" s="367" customFormat="1" ht="12" customHeight="1" thickBot="1" x14ac:dyDescent="0.3">
      <c r="A36" s="200" t="s">
        <v>23</v>
      </c>
      <c r="B36" s="123" t="s">
        <v>375</v>
      </c>
      <c r="C36" s="402">
        <f>'RM_5.3.2.sz.mell'!C36</f>
        <v>0</v>
      </c>
      <c r="D36" s="402">
        <f>'RM_5.3.2.sz.mell'!D36</f>
        <v>0</v>
      </c>
      <c r="E36" s="402">
        <f>'RM_5.3.2.sz.mell'!E36</f>
        <v>0</v>
      </c>
      <c r="F36" s="402">
        <f>'RM_5.3.2.sz.mell'!F36</f>
        <v>0</v>
      </c>
      <c r="G36" s="402">
        <f>'RM_5.3.2.sz.mell'!G36</f>
        <v>0</v>
      </c>
      <c r="H36" s="402">
        <f>'RM_5.3.2.sz.mell'!H36</f>
        <v>0</v>
      </c>
      <c r="I36" s="402">
        <f>'RM_5.3.2.sz.mell'!I36</f>
        <v>0</v>
      </c>
      <c r="J36" s="311">
        <f>'RM_5.3.2.sz.mell'!J36</f>
        <v>0</v>
      </c>
      <c r="K36" s="316">
        <f>'RM_5.3.2.sz.mell'!K36</f>
        <v>0</v>
      </c>
    </row>
    <row r="37" spans="1:11" s="367" customFormat="1" ht="12" customHeight="1" thickBot="1" x14ac:dyDescent="0.3">
      <c r="A37" s="200" t="s">
        <v>24</v>
      </c>
      <c r="B37" s="123" t="s">
        <v>406</v>
      </c>
      <c r="C37" s="402">
        <f>'RM_5.3.2.sz.mell'!C37</f>
        <v>0</v>
      </c>
      <c r="D37" s="402">
        <f>'RM_5.3.2.sz.mell'!D37</f>
        <v>0</v>
      </c>
      <c r="E37" s="402">
        <f>'RM_5.3.2.sz.mell'!E37</f>
        <v>0</v>
      </c>
      <c r="F37" s="402">
        <f>'RM_5.3.2.sz.mell'!F37</f>
        <v>0</v>
      </c>
      <c r="G37" s="402">
        <f>'RM_5.3.2.sz.mell'!G37</f>
        <v>0</v>
      </c>
      <c r="H37" s="402">
        <f>'RM_5.3.2.sz.mell'!H37</f>
        <v>0</v>
      </c>
      <c r="I37" s="402">
        <f>'RM_5.3.2.sz.mell'!I37</f>
        <v>0</v>
      </c>
      <c r="J37" s="812">
        <f>'RM_5.3.2.sz.mell'!J37</f>
        <v>0</v>
      </c>
      <c r="K37" s="794">
        <f>'RM_5.3.2.sz.mell'!K37</f>
        <v>0</v>
      </c>
    </row>
    <row r="38" spans="1:11" s="367" customFormat="1" ht="12" customHeight="1" thickBot="1" x14ac:dyDescent="0.3">
      <c r="A38" s="192" t="s">
        <v>25</v>
      </c>
      <c r="B38" s="123" t="s">
        <v>407</v>
      </c>
      <c r="C38" s="806">
        <f>'RM_5.3.2.sz.mell'!C38</f>
        <v>0</v>
      </c>
      <c r="D38" s="311">
        <f>'RM_5.3.2.sz.mell'!D38</f>
        <v>0</v>
      </c>
      <c r="E38" s="311">
        <f>'RM_5.3.2.sz.mell'!E38</f>
        <v>0</v>
      </c>
      <c r="F38" s="311">
        <f>'RM_5.3.2.sz.mell'!F38</f>
        <v>0</v>
      </c>
      <c r="G38" s="311">
        <f>'RM_5.3.2.sz.mell'!G38</f>
        <v>0</v>
      </c>
      <c r="H38" s="311">
        <f>'RM_5.3.2.sz.mell'!H38</f>
        <v>0</v>
      </c>
      <c r="I38" s="311">
        <f>'RM_5.3.2.sz.mell'!I38</f>
        <v>0</v>
      </c>
      <c r="J38" s="311">
        <f>'RM_5.3.2.sz.mell'!J38</f>
        <v>0</v>
      </c>
      <c r="K38" s="360">
        <f>'RM_5.3.2.sz.mell'!K38</f>
        <v>0</v>
      </c>
    </row>
    <row r="39" spans="1:11" s="367" customFormat="1" ht="12" customHeight="1" thickBot="1" x14ac:dyDescent="0.3">
      <c r="A39" s="234" t="s">
        <v>26</v>
      </c>
      <c r="B39" s="123" t="s">
        <v>408</v>
      </c>
      <c r="C39" s="806">
        <f>'RM_5.3.2.sz.mell'!C39</f>
        <v>0</v>
      </c>
      <c r="D39" s="311">
        <f>'RM_5.3.2.sz.mell'!D39</f>
        <v>0</v>
      </c>
      <c r="E39" s="311">
        <f>'RM_5.3.2.sz.mell'!E39</f>
        <v>0</v>
      </c>
      <c r="F39" s="311">
        <f>'RM_5.3.2.sz.mell'!F39</f>
        <v>0</v>
      </c>
      <c r="G39" s="311">
        <f>'RM_5.3.2.sz.mell'!G39</f>
        <v>0</v>
      </c>
      <c r="H39" s="311">
        <f>'RM_5.3.2.sz.mell'!H39</f>
        <v>0</v>
      </c>
      <c r="I39" s="311">
        <f>'RM_5.3.2.sz.mell'!I39</f>
        <v>0</v>
      </c>
      <c r="J39" s="311">
        <f>'RM_5.3.2.sz.mell'!J39</f>
        <v>0</v>
      </c>
      <c r="K39" s="360">
        <f>'RM_5.3.2.sz.mell'!K39</f>
        <v>0</v>
      </c>
    </row>
    <row r="40" spans="1:11" s="367" customFormat="1" ht="12" customHeight="1" x14ac:dyDescent="0.25">
      <c r="A40" s="449" t="s">
        <v>409</v>
      </c>
      <c r="B40" s="450" t="s">
        <v>235</v>
      </c>
      <c r="C40" s="684">
        <f>'RM_5.3.2.sz.mell'!C40</f>
        <v>0</v>
      </c>
      <c r="D40" s="684">
        <f>'RM_5.3.2.sz.mell'!D40</f>
        <v>0</v>
      </c>
      <c r="E40" s="684">
        <f>'RM_5.3.2.sz.mell'!E40</f>
        <v>0</v>
      </c>
      <c r="F40" s="684">
        <f>'RM_5.3.2.sz.mell'!F40</f>
        <v>0</v>
      </c>
      <c r="G40" s="684">
        <f>'RM_5.3.2.sz.mell'!G40</f>
        <v>0</v>
      </c>
      <c r="H40" s="684">
        <f>'RM_5.3.2.sz.mell'!H40</f>
        <v>0</v>
      </c>
      <c r="I40" s="684">
        <f>'RM_5.3.2.sz.mell'!I40</f>
        <v>0</v>
      </c>
      <c r="J40" s="801">
        <f>'RM_5.3.2.sz.mell'!J40</f>
        <v>0</v>
      </c>
      <c r="K40" s="794">
        <f>'RM_5.3.2.sz.mell'!K40</f>
        <v>0</v>
      </c>
    </row>
    <row r="41" spans="1:11" s="367" customFormat="1" ht="12" customHeight="1" x14ac:dyDescent="0.25">
      <c r="A41" s="449" t="s">
        <v>410</v>
      </c>
      <c r="B41" s="451" t="s">
        <v>2</v>
      </c>
      <c r="C41" s="691">
        <f>'RM_5.3.2.sz.mell'!C41</f>
        <v>0</v>
      </c>
      <c r="D41" s="691">
        <f>'RM_5.3.2.sz.mell'!D41</f>
        <v>0</v>
      </c>
      <c r="E41" s="691">
        <f>'RM_5.3.2.sz.mell'!E41</f>
        <v>0</v>
      </c>
      <c r="F41" s="691">
        <f>'RM_5.3.2.sz.mell'!F41</f>
        <v>0</v>
      </c>
      <c r="G41" s="691">
        <f>'RM_5.3.2.sz.mell'!G41</f>
        <v>0</v>
      </c>
      <c r="H41" s="691">
        <f>'RM_5.3.2.sz.mell'!H41</f>
        <v>0</v>
      </c>
      <c r="I41" s="691">
        <f>'RM_5.3.2.sz.mell'!I41</f>
        <v>0</v>
      </c>
      <c r="J41" s="801">
        <f>'RM_5.3.2.sz.mell'!J41</f>
        <v>0</v>
      </c>
      <c r="K41" s="802">
        <f>'RM_5.3.2.sz.mell'!K41</f>
        <v>0</v>
      </c>
    </row>
    <row r="42" spans="1:11" s="455" customFormat="1" ht="12" customHeight="1" thickBot="1" x14ac:dyDescent="0.3">
      <c r="A42" s="448" t="s">
        <v>411</v>
      </c>
      <c r="B42" s="139" t="s">
        <v>412</v>
      </c>
      <c r="C42" s="688">
        <f>'RM_5.3.2.sz.mell'!C42</f>
        <v>0</v>
      </c>
      <c r="D42" s="688">
        <f>'RM_5.3.2.sz.mell'!D42</f>
        <v>0</v>
      </c>
      <c r="E42" s="688">
        <f>'RM_5.3.2.sz.mell'!E42</f>
        <v>0</v>
      </c>
      <c r="F42" s="688">
        <f>'RM_5.3.2.sz.mell'!F42</f>
        <v>0</v>
      </c>
      <c r="G42" s="688">
        <f>'RM_5.3.2.sz.mell'!G42</f>
        <v>0</v>
      </c>
      <c r="H42" s="688">
        <f>'RM_5.3.2.sz.mell'!H42</f>
        <v>0</v>
      </c>
      <c r="I42" s="688">
        <f>'RM_5.3.2.sz.mell'!I42</f>
        <v>0</v>
      </c>
      <c r="J42" s="801">
        <f>'RM_5.3.2.sz.mell'!J42</f>
        <v>0</v>
      </c>
      <c r="K42" s="804">
        <f>'RM_5.3.2.sz.mell'!K42</f>
        <v>0</v>
      </c>
    </row>
    <row r="43" spans="1:11" s="455" customFormat="1" ht="12.9" customHeight="1" thickBot="1" x14ac:dyDescent="0.25">
      <c r="A43" s="234" t="s">
        <v>27</v>
      </c>
      <c r="B43" s="235" t="s">
        <v>413</v>
      </c>
      <c r="C43" s="806">
        <f>'RM_5.3.2.sz.mell'!C43</f>
        <v>0</v>
      </c>
      <c r="D43" s="311">
        <f>'RM_5.3.2.sz.mell'!D43</f>
        <v>0</v>
      </c>
      <c r="E43" s="311">
        <f>'RM_5.3.2.sz.mell'!E43</f>
        <v>0</v>
      </c>
      <c r="F43" s="311">
        <f>'RM_5.3.2.sz.mell'!F43</f>
        <v>0</v>
      </c>
      <c r="G43" s="311">
        <f>'RM_5.3.2.sz.mell'!G43</f>
        <v>0</v>
      </c>
      <c r="H43" s="311">
        <f>'RM_5.3.2.sz.mell'!H43</f>
        <v>0</v>
      </c>
      <c r="I43" s="311">
        <f>'RM_5.3.2.sz.mell'!I43</f>
        <v>0</v>
      </c>
      <c r="J43" s="311">
        <f>'RM_5.3.2.sz.mell'!J43</f>
        <v>0</v>
      </c>
      <c r="K43" s="360">
        <f>'RM_5.3.2.sz.mell'!K43</f>
        <v>0</v>
      </c>
    </row>
    <row r="44" spans="1:11" s="454" customFormat="1" ht="14.1" customHeight="1" thickBot="1" x14ac:dyDescent="0.3">
      <c r="A44" s="1714" t="s">
        <v>56</v>
      </c>
      <c r="B44" s="1748"/>
      <c r="C44" s="1748"/>
      <c r="D44" s="1748"/>
      <c r="E44" s="1748"/>
      <c r="F44" s="1748"/>
      <c r="G44" s="1748"/>
      <c r="H44" s="1748"/>
      <c r="I44" s="1748"/>
      <c r="J44" s="1748"/>
      <c r="K44" s="1749"/>
    </row>
    <row r="45" spans="1:11" s="456" customFormat="1" ht="12" customHeight="1" thickBot="1" x14ac:dyDescent="0.3">
      <c r="A45" s="200" t="s">
        <v>18</v>
      </c>
      <c r="B45" s="123" t="s">
        <v>414</v>
      </c>
      <c r="C45" s="814">
        <f>'RM_5.3.2.sz.mell'!C45</f>
        <v>0</v>
      </c>
      <c r="D45" s="814">
        <f>'RM_5.3.2.sz.mell'!D45</f>
        <v>0</v>
      </c>
      <c r="E45" s="814">
        <f>'RM_5.3.2.sz.mell'!E45</f>
        <v>0</v>
      </c>
      <c r="F45" s="814">
        <f>'RM_5.3.2.sz.mell'!F45</f>
        <v>0</v>
      </c>
      <c r="G45" s="814">
        <f>'RM_5.3.2.sz.mell'!G45</f>
        <v>0</v>
      </c>
      <c r="H45" s="814">
        <f>'RM_5.3.2.sz.mell'!H45</f>
        <v>0</v>
      </c>
      <c r="I45" s="814">
        <f>'RM_5.3.2.sz.mell'!I45</f>
        <v>0</v>
      </c>
      <c r="J45" s="814">
        <f>'RM_5.3.2.sz.mell'!J45</f>
        <v>0</v>
      </c>
      <c r="K45" s="316">
        <f>'RM_5.3.2.sz.mell'!K45</f>
        <v>0</v>
      </c>
    </row>
    <row r="46" spans="1:11" ht="12" customHeight="1" x14ac:dyDescent="0.25">
      <c r="A46" s="448" t="s">
        <v>97</v>
      </c>
      <c r="B46" s="9" t="s">
        <v>49</v>
      </c>
      <c r="C46" s="816">
        <f>'RM_5.3.2.sz.mell'!C46</f>
        <v>0</v>
      </c>
      <c r="D46" s="816">
        <f>'RM_5.3.2.sz.mell'!D46</f>
        <v>0</v>
      </c>
      <c r="E46" s="816">
        <f>'RM_5.3.2.sz.mell'!E46</f>
        <v>0</v>
      </c>
      <c r="F46" s="816">
        <f>'RM_5.3.2.sz.mell'!F46</f>
        <v>0</v>
      </c>
      <c r="G46" s="816">
        <f>'RM_5.3.2.sz.mell'!G46</f>
        <v>0</v>
      </c>
      <c r="H46" s="816">
        <f>'RM_5.3.2.sz.mell'!H46</f>
        <v>0</v>
      </c>
      <c r="I46" s="816">
        <f>'RM_5.3.2.sz.mell'!I46</f>
        <v>0</v>
      </c>
      <c r="J46" s="816">
        <f>'RM_5.3.2.sz.mell'!J46</f>
        <v>0</v>
      </c>
      <c r="K46" s="817">
        <f>'RM_5.3.2.sz.mell'!K46</f>
        <v>0</v>
      </c>
    </row>
    <row r="47" spans="1:11" ht="12" customHeight="1" x14ac:dyDescent="0.25">
      <c r="A47" s="448" t="s">
        <v>98</v>
      </c>
      <c r="B47" s="8" t="s">
        <v>182</v>
      </c>
      <c r="C47" s="819">
        <f>'RM_5.3.2.sz.mell'!C47</f>
        <v>0</v>
      </c>
      <c r="D47" s="819">
        <f>'RM_5.3.2.sz.mell'!D47</f>
        <v>0</v>
      </c>
      <c r="E47" s="819">
        <f>'RM_5.3.2.sz.mell'!E47</f>
        <v>0</v>
      </c>
      <c r="F47" s="819">
        <f>'RM_5.3.2.sz.mell'!F47</f>
        <v>0</v>
      </c>
      <c r="G47" s="819">
        <f>'RM_5.3.2.sz.mell'!G47</f>
        <v>0</v>
      </c>
      <c r="H47" s="819">
        <f>'RM_5.3.2.sz.mell'!H47</f>
        <v>0</v>
      </c>
      <c r="I47" s="819">
        <f>'RM_5.3.2.sz.mell'!I47</f>
        <v>0</v>
      </c>
      <c r="J47" s="819">
        <f>'RM_5.3.2.sz.mell'!J47</f>
        <v>0</v>
      </c>
      <c r="K47" s="820">
        <f>'RM_5.3.2.sz.mell'!K47</f>
        <v>0</v>
      </c>
    </row>
    <row r="48" spans="1:11" ht="12" customHeight="1" x14ac:dyDescent="0.25">
      <c r="A48" s="448" t="s">
        <v>99</v>
      </c>
      <c r="B48" s="8" t="s">
        <v>139</v>
      </c>
      <c r="C48" s="819">
        <f>'RM_5.3.2.sz.mell'!C48</f>
        <v>0</v>
      </c>
      <c r="D48" s="819">
        <f>'RM_5.3.2.sz.mell'!D48</f>
        <v>0</v>
      </c>
      <c r="E48" s="819">
        <f>'RM_5.3.2.sz.mell'!E48</f>
        <v>0</v>
      </c>
      <c r="F48" s="819">
        <f>'RM_5.3.2.sz.mell'!F48</f>
        <v>0</v>
      </c>
      <c r="G48" s="819">
        <f>'RM_5.3.2.sz.mell'!G48</f>
        <v>0</v>
      </c>
      <c r="H48" s="819">
        <f>'RM_5.3.2.sz.mell'!H48</f>
        <v>0</v>
      </c>
      <c r="I48" s="819">
        <f>'RM_5.3.2.sz.mell'!I48</f>
        <v>0</v>
      </c>
      <c r="J48" s="819">
        <f>'RM_5.3.2.sz.mell'!J48</f>
        <v>0</v>
      </c>
      <c r="K48" s="820">
        <f>'RM_5.3.2.sz.mell'!K48</f>
        <v>0</v>
      </c>
    </row>
    <row r="49" spans="1:11" ht="12" customHeight="1" x14ac:dyDescent="0.25">
      <c r="A49" s="448" t="s">
        <v>100</v>
      </c>
      <c r="B49" s="8" t="s">
        <v>183</v>
      </c>
      <c r="C49" s="819">
        <f>'RM_5.3.2.sz.mell'!C49</f>
        <v>0</v>
      </c>
      <c r="D49" s="819">
        <f>'RM_5.3.2.sz.mell'!D49</f>
        <v>0</v>
      </c>
      <c r="E49" s="819">
        <f>'RM_5.3.2.sz.mell'!E49</f>
        <v>0</v>
      </c>
      <c r="F49" s="819">
        <f>'RM_5.3.2.sz.mell'!F49</f>
        <v>0</v>
      </c>
      <c r="G49" s="819">
        <f>'RM_5.3.2.sz.mell'!G49</f>
        <v>0</v>
      </c>
      <c r="H49" s="819">
        <f>'RM_5.3.2.sz.mell'!H49</f>
        <v>0</v>
      </c>
      <c r="I49" s="819">
        <f>'RM_5.3.2.sz.mell'!I49</f>
        <v>0</v>
      </c>
      <c r="J49" s="819">
        <f>'RM_5.3.2.sz.mell'!J49</f>
        <v>0</v>
      </c>
      <c r="K49" s="820">
        <f>'RM_5.3.2.sz.mell'!K49</f>
        <v>0</v>
      </c>
    </row>
    <row r="50" spans="1:11" ht="12" customHeight="1" thickBot="1" x14ac:dyDescent="0.3">
      <c r="A50" s="448" t="s">
        <v>147</v>
      </c>
      <c r="B50" s="8" t="s">
        <v>184</v>
      </c>
      <c r="C50" s="819">
        <f>'RM_5.3.2.sz.mell'!C50</f>
        <v>0</v>
      </c>
      <c r="D50" s="819">
        <f>'RM_5.3.2.sz.mell'!D50</f>
        <v>0</v>
      </c>
      <c r="E50" s="819">
        <f>'RM_5.3.2.sz.mell'!E50</f>
        <v>0</v>
      </c>
      <c r="F50" s="819">
        <f>'RM_5.3.2.sz.mell'!F50</f>
        <v>0</v>
      </c>
      <c r="G50" s="819">
        <f>'RM_5.3.2.sz.mell'!G50</f>
        <v>0</v>
      </c>
      <c r="H50" s="819">
        <f>'RM_5.3.2.sz.mell'!H50</f>
        <v>0</v>
      </c>
      <c r="I50" s="819">
        <f>'RM_5.3.2.sz.mell'!I50</f>
        <v>0</v>
      </c>
      <c r="J50" s="819">
        <f>'RM_5.3.2.sz.mell'!J50</f>
        <v>0</v>
      </c>
      <c r="K50" s="820">
        <f>'RM_5.3.2.sz.mell'!K50</f>
        <v>0</v>
      </c>
    </row>
    <row r="51" spans="1:11" ht="12" customHeight="1" thickBot="1" x14ac:dyDescent="0.3">
      <c r="A51" s="200" t="s">
        <v>19</v>
      </c>
      <c r="B51" s="123" t="s">
        <v>415</v>
      </c>
      <c r="C51" s="814">
        <f>'RM_5.3.2.sz.mell'!C51</f>
        <v>0</v>
      </c>
      <c r="D51" s="814">
        <f>'RM_5.3.2.sz.mell'!D51</f>
        <v>0</v>
      </c>
      <c r="E51" s="814">
        <f>'RM_5.3.2.sz.mell'!E51</f>
        <v>0</v>
      </c>
      <c r="F51" s="814">
        <f>'RM_5.3.2.sz.mell'!F51</f>
        <v>0</v>
      </c>
      <c r="G51" s="814">
        <f>'RM_5.3.2.sz.mell'!G51</f>
        <v>0</v>
      </c>
      <c r="H51" s="814">
        <f>'RM_5.3.2.sz.mell'!H51</f>
        <v>0</v>
      </c>
      <c r="I51" s="814">
        <f>'RM_5.3.2.sz.mell'!I51</f>
        <v>0</v>
      </c>
      <c r="J51" s="814">
        <f>'RM_5.3.2.sz.mell'!J51</f>
        <v>0</v>
      </c>
      <c r="K51" s="316">
        <f>'RM_5.3.2.sz.mell'!K51</f>
        <v>0</v>
      </c>
    </row>
    <row r="52" spans="1:11" s="456" customFormat="1" ht="12" customHeight="1" x14ac:dyDescent="0.25">
      <c r="A52" s="448" t="s">
        <v>103</v>
      </c>
      <c r="B52" s="9" t="s">
        <v>229</v>
      </c>
      <c r="C52" s="816">
        <f>'RM_5.3.2.sz.mell'!C52</f>
        <v>0</v>
      </c>
      <c r="D52" s="816">
        <f>'RM_5.3.2.sz.mell'!D52</f>
        <v>0</v>
      </c>
      <c r="E52" s="816">
        <f>'RM_5.3.2.sz.mell'!E52</f>
        <v>0</v>
      </c>
      <c r="F52" s="816">
        <f>'RM_5.3.2.sz.mell'!F52</f>
        <v>0</v>
      </c>
      <c r="G52" s="816">
        <f>'RM_5.3.2.sz.mell'!G52</f>
        <v>0</v>
      </c>
      <c r="H52" s="816">
        <f>'RM_5.3.2.sz.mell'!H52</f>
        <v>0</v>
      </c>
      <c r="I52" s="816">
        <f>'RM_5.3.2.sz.mell'!I52</f>
        <v>0</v>
      </c>
      <c r="J52" s="816">
        <f>'RM_5.3.2.sz.mell'!J52</f>
        <v>0</v>
      </c>
      <c r="K52" s="817">
        <f>'RM_5.3.2.sz.mell'!K52</f>
        <v>0</v>
      </c>
    </row>
    <row r="53" spans="1:11" ht="12" customHeight="1" x14ac:dyDescent="0.25">
      <c r="A53" s="448" t="s">
        <v>104</v>
      </c>
      <c r="B53" s="8" t="s">
        <v>186</v>
      </c>
      <c r="C53" s="819">
        <f>'RM_5.3.2.sz.mell'!C53</f>
        <v>0</v>
      </c>
      <c r="D53" s="819">
        <f>'RM_5.3.2.sz.mell'!D53</f>
        <v>0</v>
      </c>
      <c r="E53" s="819">
        <f>'RM_5.3.2.sz.mell'!E53</f>
        <v>0</v>
      </c>
      <c r="F53" s="819">
        <f>'RM_5.3.2.sz.mell'!F53</f>
        <v>0</v>
      </c>
      <c r="G53" s="819">
        <f>'RM_5.3.2.sz.mell'!G53</f>
        <v>0</v>
      </c>
      <c r="H53" s="819">
        <f>'RM_5.3.2.sz.mell'!H53</f>
        <v>0</v>
      </c>
      <c r="I53" s="819">
        <f>'RM_5.3.2.sz.mell'!I53</f>
        <v>0</v>
      </c>
      <c r="J53" s="819">
        <f>'RM_5.3.2.sz.mell'!J53</f>
        <v>0</v>
      </c>
      <c r="K53" s="820">
        <f>'RM_5.3.2.sz.mell'!K53</f>
        <v>0</v>
      </c>
    </row>
    <row r="54" spans="1:11" ht="12" customHeight="1" x14ac:dyDescent="0.25">
      <c r="A54" s="448" t="s">
        <v>105</v>
      </c>
      <c r="B54" s="8" t="s">
        <v>57</v>
      </c>
      <c r="C54" s="819">
        <f>'RM_5.3.2.sz.mell'!C54</f>
        <v>0</v>
      </c>
      <c r="D54" s="819">
        <f>'RM_5.3.2.sz.mell'!D54</f>
        <v>0</v>
      </c>
      <c r="E54" s="819">
        <f>'RM_5.3.2.sz.mell'!E54</f>
        <v>0</v>
      </c>
      <c r="F54" s="819">
        <f>'RM_5.3.2.sz.mell'!F54</f>
        <v>0</v>
      </c>
      <c r="G54" s="819">
        <f>'RM_5.3.2.sz.mell'!G54</f>
        <v>0</v>
      </c>
      <c r="H54" s="819">
        <f>'RM_5.3.2.sz.mell'!H54</f>
        <v>0</v>
      </c>
      <c r="I54" s="819">
        <f>'RM_5.3.2.sz.mell'!I54</f>
        <v>0</v>
      </c>
      <c r="J54" s="819">
        <f>'RM_5.3.2.sz.mell'!J54</f>
        <v>0</v>
      </c>
      <c r="K54" s="820">
        <f>'RM_5.3.2.sz.mell'!K54</f>
        <v>0</v>
      </c>
    </row>
    <row r="55" spans="1:11" ht="12" customHeight="1" thickBot="1" x14ac:dyDescent="0.3">
      <c r="A55" s="448" t="s">
        <v>106</v>
      </c>
      <c r="B55" s="8" t="s">
        <v>523</v>
      </c>
      <c r="C55" s="819">
        <f>'RM_5.3.2.sz.mell'!C55</f>
        <v>0</v>
      </c>
      <c r="D55" s="819">
        <f>'RM_5.3.2.sz.mell'!D55</f>
        <v>0</v>
      </c>
      <c r="E55" s="819">
        <f>'RM_5.3.2.sz.mell'!E55</f>
        <v>0</v>
      </c>
      <c r="F55" s="819">
        <f>'RM_5.3.2.sz.mell'!F55</f>
        <v>0</v>
      </c>
      <c r="G55" s="819">
        <f>'RM_5.3.2.sz.mell'!G55</f>
        <v>0</v>
      </c>
      <c r="H55" s="819">
        <f>'RM_5.3.2.sz.mell'!H55</f>
        <v>0</v>
      </c>
      <c r="I55" s="819">
        <f>'RM_5.3.2.sz.mell'!I55</f>
        <v>0</v>
      </c>
      <c r="J55" s="819">
        <f>'RM_5.3.2.sz.mell'!J55</f>
        <v>0</v>
      </c>
      <c r="K55" s="820">
        <f>'RM_5.3.2.sz.mell'!K55</f>
        <v>0</v>
      </c>
    </row>
    <row r="56" spans="1:11" ht="12" customHeight="1" thickBot="1" x14ac:dyDescent="0.3">
      <c r="A56" s="200" t="s">
        <v>20</v>
      </c>
      <c r="B56" s="123" t="s">
        <v>13</v>
      </c>
      <c r="C56" s="814">
        <f>'RM_5.3.2.sz.mell'!C56</f>
        <v>0</v>
      </c>
      <c r="D56" s="814">
        <f>'RM_5.3.2.sz.mell'!D56</f>
        <v>0</v>
      </c>
      <c r="E56" s="814">
        <f>'RM_5.3.2.sz.mell'!E56</f>
        <v>0</v>
      </c>
      <c r="F56" s="814">
        <f>'RM_5.3.2.sz.mell'!F56</f>
        <v>0</v>
      </c>
      <c r="G56" s="814">
        <f>'RM_5.3.2.sz.mell'!G56</f>
        <v>0</v>
      </c>
      <c r="H56" s="814">
        <f>'RM_5.3.2.sz.mell'!H56</f>
        <v>0</v>
      </c>
      <c r="I56" s="814">
        <f>'RM_5.3.2.sz.mell'!I56</f>
        <v>0</v>
      </c>
      <c r="J56" s="814">
        <f>'RM_5.3.2.sz.mell'!J56</f>
        <v>0</v>
      </c>
      <c r="K56" s="316">
        <f>'RM_5.3.2.sz.mell'!K56</f>
        <v>0</v>
      </c>
    </row>
    <row r="57" spans="1:11" ht="12.9" customHeight="1" thickBot="1" x14ac:dyDescent="0.3">
      <c r="A57" s="200" t="s">
        <v>21</v>
      </c>
      <c r="B57" s="242" t="s">
        <v>528</v>
      </c>
      <c r="C57" s="822">
        <f>'RM_5.3.2.sz.mell'!C57</f>
        <v>0</v>
      </c>
      <c r="D57" s="822">
        <f>'RM_5.3.2.sz.mell'!D57</f>
        <v>0</v>
      </c>
      <c r="E57" s="822">
        <f>'RM_5.3.2.sz.mell'!E57</f>
        <v>0</v>
      </c>
      <c r="F57" s="822">
        <f>'RM_5.3.2.sz.mell'!F57</f>
        <v>0</v>
      </c>
      <c r="G57" s="822">
        <f>'RM_5.3.2.sz.mell'!G57</f>
        <v>0</v>
      </c>
      <c r="H57" s="822">
        <f>'RM_5.3.2.sz.mell'!H57</f>
        <v>0</v>
      </c>
      <c r="I57" s="822">
        <f>'RM_5.3.2.sz.mell'!I57</f>
        <v>0</v>
      </c>
      <c r="J57" s="822">
        <f>'RM_5.3.2.sz.mell'!J57</f>
        <v>0</v>
      </c>
      <c r="K57" s="364">
        <f>'RM_5.3.2.sz.mell'!K57</f>
        <v>0</v>
      </c>
    </row>
    <row r="58" spans="1:11" ht="8.1" customHeight="1" thickBot="1" x14ac:dyDescent="0.3">
      <c r="C58" s="828">
        <f>'RM_5.3.2.sz.mell'!C58</f>
        <v>0</v>
      </c>
      <c r="D58" s="828">
        <f>'RM_5.3.2.sz.mell'!D58</f>
        <v>0</v>
      </c>
      <c r="E58" s="828">
        <f>'RM_5.3.2.sz.mell'!E58</f>
        <v>0</v>
      </c>
      <c r="F58" s="828">
        <f>'RM_5.3.2.sz.mell'!F58</f>
        <v>0</v>
      </c>
      <c r="G58" s="828">
        <f>'RM_5.3.2.sz.mell'!G58</f>
        <v>0</v>
      </c>
      <c r="H58" s="828">
        <f>'RM_5.3.2.sz.mell'!H58</f>
        <v>0</v>
      </c>
      <c r="I58" s="828">
        <f>'RM_5.3.2.sz.mell'!I58</f>
        <v>0</v>
      </c>
      <c r="J58" s="828">
        <f>'RM_5.3.2.sz.mell'!J58</f>
        <v>0</v>
      </c>
      <c r="K58" s="829">
        <f>'RM_5.3.2.sz.mell'!K58</f>
        <v>0</v>
      </c>
    </row>
    <row r="59" spans="1:11" ht="12.9" customHeight="1" thickBot="1" x14ac:dyDescent="0.3">
      <c r="A59" s="245" t="s">
        <v>518</v>
      </c>
      <c r="B59" s="246"/>
      <c r="C59" s="826">
        <f>'RM_5.3.2.sz.mell'!C59</f>
        <v>0</v>
      </c>
      <c r="D59" s="826">
        <f>'RM_5.3.2.sz.mell'!D59</f>
        <v>0</v>
      </c>
      <c r="E59" s="826">
        <f>'RM_5.3.2.sz.mell'!E59</f>
        <v>0</v>
      </c>
      <c r="F59" s="826">
        <f>'RM_5.3.2.sz.mell'!F59</f>
        <v>0</v>
      </c>
      <c r="G59" s="826">
        <f>'RM_5.3.2.sz.mell'!G59</f>
        <v>0</v>
      </c>
      <c r="H59" s="826">
        <f>'RM_5.3.2.sz.mell'!H59</f>
        <v>0</v>
      </c>
      <c r="I59" s="826">
        <f>'RM_5.3.2.sz.mell'!I59</f>
        <v>0</v>
      </c>
      <c r="J59" s="826">
        <f>'RM_5.3.2.sz.mell'!J59</f>
        <v>0</v>
      </c>
      <c r="K59" s="827">
        <f>'RM_5.3.2.sz.mell'!K59</f>
        <v>0</v>
      </c>
    </row>
    <row r="60" spans="1:11" ht="12.9" customHeight="1" thickBot="1" x14ac:dyDescent="0.3">
      <c r="A60" s="245" t="s">
        <v>205</v>
      </c>
      <c r="B60" s="246"/>
      <c r="C60" s="826">
        <f>'RM_5.3.2.sz.mell'!C60</f>
        <v>0</v>
      </c>
      <c r="D60" s="826">
        <f>'RM_5.3.2.sz.mell'!D60</f>
        <v>0</v>
      </c>
      <c r="E60" s="826">
        <f>'RM_5.3.2.sz.mell'!E60</f>
        <v>0</v>
      </c>
      <c r="F60" s="826">
        <f>'RM_5.3.2.sz.mell'!F60</f>
        <v>0</v>
      </c>
      <c r="G60" s="826">
        <f>'RM_5.3.2.sz.mell'!G60</f>
        <v>0</v>
      </c>
      <c r="H60" s="826">
        <f>'RM_5.3.2.sz.mell'!H60</f>
        <v>0</v>
      </c>
      <c r="I60" s="826">
        <f>'RM_5.3.2.sz.mell'!I60</f>
        <v>0</v>
      </c>
      <c r="J60" s="826">
        <f>'RM_5.3.2.sz.mell'!J60</f>
        <v>0</v>
      </c>
      <c r="K60" s="827">
        <f>'RM_5.3.2.sz.mell'!K60</f>
        <v>0</v>
      </c>
    </row>
  </sheetData>
  <sheetProtection sheet="1" formatCells="0"/>
  <mergeCells count="15"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sheetPr>
    <tabColor theme="7"/>
  </sheetPr>
  <dimension ref="A1:K60"/>
  <sheetViews>
    <sheetView view="pageBreakPreview" topLeftCell="B1" zoomScale="60" zoomScaleNormal="120" workbookViewId="0">
      <selection activeCell="K26" sqref="K26"/>
    </sheetView>
  </sheetViews>
  <sheetFormatPr defaultColWidth="9.33203125" defaultRowHeight="13.2" x14ac:dyDescent="0.25"/>
  <cols>
    <col min="1" max="1" width="13.77734375" style="243" customWidth="1"/>
    <col min="2" max="2" width="60.6640625" style="244" customWidth="1"/>
    <col min="3" max="3" width="15.77734375" style="244" customWidth="1"/>
    <col min="4" max="10" width="13.77734375" style="244" customWidth="1"/>
    <col min="11" max="11" width="15.77734375" style="244" customWidth="1"/>
    <col min="12" max="16384" width="9.33203125" style="244"/>
  </cols>
  <sheetData>
    <row r="1" spans="1:11" s="224" customFormat="1" ht="15.9" customHeight="1" thickBot="1" x14ac:dyDescent="0.3">
      <c r="A1" s="594"/>
      <c r="B1" s="595"/>
      <c r="C1" s="595"/>
      <c r="D1" s="595"/>
      <c r="E1" s="595"/>
      <c r="F1" s="595"/>
      <c r="G1" s="595"/>
      <c r="H1" s="595"/>
      <c r="I1" s="595"/>
      <c r="J1" s="595"/>
      <c r="K1" s="589" t="str">
        <f>CONCATENATE("5.3.3. melléklet ",E_ALAPADATOK!A7," ",E_ALAPADATOK!B7," ",E_ALAPADATOK!C7," ",E_ALAPADATOK!D7," ",E_ALAPADATOK!E7," ",E_ALAPADATOK!F7," ",E_ALAPADATOK!G7," ",E_ALAPADATOK!H7)</f>
        <v>5.3.3. melléklet a Hercegkút Község Önkormányzat Polgármesterének 5 / 2019 ( VI.17. ) önkormányzati rendelete</v>
      </c>
    </row>
    <row r="2" spans="1:11" s="452" customFormat="1" ht="34.200000000000003" x14ac:dyDescent="0.25">
      <c r="A2" s="596" t="s">
        <v>203</v>
      </c>
      <c r="B2" s="1717" t="str">
        <f>CONCATENATE('E_5.3.2.sz.mell'!B2:J2)</f>
        <v>Hercegkúti Konyha</v>
      </c>
      <c r="C2" s="1718"/>
      <c r="D2" s="1718"/>
      <c r="E2" s="1718"/>
      <c r="F2" s="1718"/>
      <c r="G2" s="1718"/>
      <c r="H2" s="1718"/>
      <c r="I2" s="1718"/>
      <c r="J2" s="1718"/>
      <c r="K2" s="617" t="s">
        <v>59</v>
      </c>
    </row>
    <row r="3" spans="1:11" s="452" customFormat="1" ht="23.1" customHeight="1" thickBot="1" x14ac:dyDescent="0.3">
      <c r="A3" s="618" t="s">
        <v>202</v>
      </c>
      <c r="B3" s="1719" t="str">
        <f>CONCATENATE('E_5.1.3.sz.mell'!B3:J3)</f>
        <v>Államigazgatási feladatok  bevételeinek, kiadásainak aktuális előirányzat alakulása</v>
      </c>
      <c r="C3" s="1720"/>
      <c r="D3" s="1720"/>
      <c r="E3" s="1720"/>
      <c r="F3" s="1720"/>
      <c r="G3" s="1720"/>
      <c r="H3" s="1720"/>
      <c r="I3" s="1720"/>
      <c r="J3" s="1720"/>
      <c r="K3" s="785" t="s">
        <v>430</v>
      </c>
    </row>
    <row r="4" spans="1:11" s="452" customFormat="1" ht="12.9" customHeight="1" thickBot="1" x14ac:dyDescent="0.3">
      <c r="A4" s="1414"/>
      <c r="B4" s="1415"/>
      <c r="C4" s="1416"/>
      <c r="D4" s="1416"/>
      <c r="E4" s="1416"/>
      <c r="F4" s="1416"/>
      <c r="G4" s="1416"/>
      <c r="H4" s="1416"/>
      <c r="I4" s="1416"/>
      <c r="J4" s="1416"/>
      <c r="K4" s="1417" t="s">
        <v>563</v>
      </c>
    </row>
    <row r="5" spans="1:11" s="453" customFormat="1" ht="14.1" customHeight="1" x14ac:dyDescent="0.25">
      <c r="A5" s="1743" t="s">
        <v>68</v>
      </c>
      <c r="B5" s="1735" t="s">
        <v>17</v>
      </c>
      <c r="C5" s="1735" t="s">
        <v>1073</v>
      </c>
      <c r="D5" s="1735" t="str">
        <f>CONCATENATE('E_5.1.sz.mell'!D5:I5)</f>
        <v>Módosítás</v>
      </c>
      <c r="E5" s="1735" t="str">
        <f>CONCATENATE('E_5.1.sz.mell'!E5)</f>
        <v xml:space="preserve">… . sz. módosítás </v>
      </c>
      <c r="F5" s="1735" t="str">
        <f>CONCATENATE('E_5.1.sz.mell'!F5)</f>
        <v xml:space="preserve">… . sz. módosítás </v>
      </c>
      <c r="G5" s="1735" t="str">
        <f>CONCATENATE('E_5.1.sz.mell'!G5)</f>
        <v xml:space="preserve">… . sz. módosítás </v>
      </c>
      <c r="H5" s="1735" t="str">
        <f>CONCATENATE('E_5.1.sz.mell'!H5)</f>
        <v xml:space="preserve">… . sz. módosítás </v>
      </c>
      <c r="I5" s="1735" t="str">
        <f>CONCATENATE('E_5.1.sz.mell'!I5)</f>
        <v xml:space="preserve">… . sz. módosítás </v>
      </c>
      <c r="J5" s="1735" t="s">
        <v>761</v>
      </c>
      <c r="K5" s="1738" t="str">
        <f>CONCATENATE('E_5.1.sz.mell'!K5)</f>
        <v>….számú módosítás utáni előirányzat</v>
      </c>
    </row>
    <row r="6" spans="1:11" ht="12.75" customHeight="1" x14ac:dyDescent="0.25">
      <c r="A6" s="1744"/>
      <c r="B6" s="1746"/>
      <c r="C6" s="1736"/>
      <c r="D6" s="1736"/>
      <c r="E6" s="1736"/>
      <c r="F6" s="1736"/>
      <c r="G6" s="1736"/>
      <c r="H6" s="1736"/>
      <c r="I6" s="1736"/>
      <c r="J6" s="1736"/>
      <c r="K6" s="1739"/>
    </row>
    <row r="7" spans="1:11" s="454" customFormat="1" ht="9.9" customHeight="1" thickBot="1" x14ac:dyDescent="0.3">
      <c r="A7" s="1745"/>
      <c r="B7" s="1747"/>
      <c r="C7" s="1737"/>
      <c r="D7" s="1737"/>
      <c r="E7" s="1737"/>
      <c r="F7" s="1737"/>
      <c r="G7" s="1737"/>
      <c r="H7" s="1737"/>
      <c r="I7" s="1737"/>
      <c r="J7" s="1737"/>
      <c r="K7" s="1740"/>
    </row>
    <row r="8" spans="1:11" s="791" customFormat="1" ht="10.5" customHeight="1" thickBot="1" x14ac:dyDescent="0.3">
      <c r="A8" s="192" t="s">
        <v>492</v>
      </c>
      <c r="B8" s="193" t="s">
        <v>493</v>
      </c>
      <c r="C8" s="193" t="s">
        <v>494</v>
      </c>
      <c r="D8" s="193" t="s">
        <v>496</v>
      </c>
      <c r="E8" s="193" t="s">
        <v>495</v>
      </c>
      <c r="F8" s="193" t="s">
        <v>746</v>
      </c>
      <c r="G8" s="193" t="s">
        <v>498</v>
      </c>
      <c r="H8" s="193" t="s">
        <v>499</v>
      </c>
      <c r="I8" s="193" t="s">
        <v>735</v>
      </c>
      <c r="J8" s="1418" t="s">
        <v>736</v>
      </c>
      <c r="K8" s="679" t="s">
        <v>737</v>
      </c>
    </row>
    <row r="9" spans="1:11" s="791" customFormat="1" ht="10.5" customHeight="1" thickBot="1" x14ac:dyDescent="0.3">
      <c r="A9" s="1711" t="s">
        <v>55</v>
      </c>
      <c r="B9" s="1741"/>
      <c r="C9" s="1741"/>
      <c r="D9" s="1741"/>
      <c r="E9" s="1741"/>
      <c r="F9" s="1741"/>
      <c r="G9" s="1741"/>
      <c r="H9" s="1741"/>
      <c r="I9" s="1741"/>
      <c r="J9" s="1741"/>
      <c r="K9" s="1742"/>
    </row>
    <row r="10" spans="1:11" s="367" customFormat="1" ht="12" customHeight="1" thickBot="1" x14ac:dyDescent="0.3">
      <c r="A10" s="192" t="s">
        <v>18</v>
      </c>
      <c r="B10" s="233" t="s">
        <v>519</v>
      </c>
      <c r="C10" s="311">
        <f>'RM_5.3.3.sz.mell'!C10</f>
        <v>0</v>
      </c>
      <c r="D10" s="311">
        <f>'RM_5.3.3.sz.mell'!D10</f>
        <v>0</v>
      </c>
      <c r="E10" s="311">
        <f>'RM_5.3.3.sz.mell'!E10</f>
        <v>0</v>
      </c>
      <c r="F10" s="311">
        <f>'RM_5.3.3.sz.mell'!F10</f>
        <v>0</v>
      </c>
      <c r="G10" s="311">
        <f>'RM_5.3.3.sz.mell'!G10</f>
        <v>0</v>
      </c>
      <c r="H10" s="311">
        <f>'RM_5.3.3.sz.mell'!H10</f>
        <v>0</v>
      </c>
      <c r="I10" s="311">
        <f>'RM_5.3.3.sz.mell'!I10</f>
        <v>0</v>
      </c>
      <c r="J10" s="311">
        <f>'RM_5.3.3.sz.mell'!J10</f>
        <v>0</v>
      </c>
      <c r="K10" s="311">
        <f>'RM_5.3.3.sz.mell'!K10</f>
        <v>0</v>
      </c>
    </row>
    <row r="11" spans="1:11" s="367" customFormat="1" ht="12" customHeight="1" x14ac:dyDescent="0.25">
      <c r="A11" s="447" t="s">
        <v>97</v>
      </c>
      <c r="B11" s="10" t="s">
        <v>276</v>
      </c>
      <c r="C11" s="696">
        <f>'RM_5.3.3.sz.mell'!C11</f>
        <v>0</v>
      </c>
      <c r="D11" s="696">
        <f>'RM_5.3.3.sz.mell'!D11</f>
        <v>0</v>
      </c>
      <c r="E11" s="696">
        <f>'RM_5.3.3.sz.mell'!E11</f>
        <v>0</v>
      </c>
      <c r="F11" s="696">
        <f>'RM_5.3.3.sz.mell'!F11</f>
        <v>0</v>
      </c>
      <c r="G11" s="696">
        <f>'RM_5.3.3.sz.mell'!G11</f>
        <v>0</v>
      </c>
      <c r="H11" s="696">
        <f>'RM_5.3.3.sz.mell'!H11</f>
        <v>0</v>
      </c>
      <c r="I11" s="696">
        <f>'RM_5.3.3.sz.mell'!I11</f>
        <v>0</v>
      </c>
      <c r="J11" s="793">
        <f>'RM_5.3.3.sz.mell'!J11</f>
        <v>0</v>
      </c>
      <c r="K11" s="794">
        <f>'RM_5.3.3.sz.mell'!K11</f>
        <v>0</v>
      </c>
    </row>
    <row r="12" spans="1:11" s="367" customFormat="1" ht="12" customHeight="1" x14ac:dyDescent="0.25">
      <c r="A12" s="448" t="s">
        <v>98</v>
      </c>
      <c r="B12" s="8" t="s">
        <v>277</v>
      </c>
      <c r="C12" s="698">
        <f>'RM_5.3.3.sz.mell'!C12</f>
        <v>0</v>
      </c>
      <c r="D12" s="698">
        <f>'RM_5.3.3.sz.mell'!D12</f>
        <v>0</v>
      </c>
      <c r="E12" s="698">
        <f>'RM_5.3.3.sz.mell'!E12</f>
        <v>0</v>
      </c>
      <c r="F12" s="698">
        <f>'RM_5.3.3.sz.mell'!F12</f>
        <v>0</v>
      </c>
      <c r="G12" s="698">
        <f>'RM_5.3.3.sz.mell'!G12</f>
        <v>0</v>
      </c>
      <c r="H12" s="698">
        <f>'RM_5.3.3.sz.mell'!H12</f>
        <v>0</v>
      </c>
      <c r="I12" s="698">
        <f>'RM_5.3.3.sz.mell'!I12</f>
        <v>0</v>
      </c>
      <c r="J12" s="796">
        <f>'RM_5.3.3.sz.mell'!J12</f>
        <v>0</v>
      </c>
      <c r="K12" s="794">
        <f>'RM_5.3.3.sz.mell'!K12</f>
        <v>0</v>
      </c>
    </row>
    <row r="13" spans="1:11" s="367" customFormat="1" ht="12" customHeight="1" x14ac:dyDescent="0.25">
      <c r="A13" s="448" t="s">
        <v>99</v>
      </c>
      <c r="B13" s="8" t="s">
        <v>278</v>
      </c>
      <c r="C13" s="698">
        <f>'RM_5.3.3.sz.mell'!C13</f>
        <v>0</v>
      </c>
      <c r="D13" s="698">
        <f>'RM_5.3.3.sz.mell'!D13</f>
        <v>0</v>
      </c>
      <c r="E13" s="698">
        <f>'RM_5.3.3.sz.mell'!E13</f>
        <v>0</v>
      </c>
      <c r="F13" s="698">
        <f>'RM_5.3.3.sz.mell'!F13</f>
        <v>0</v>
      </c>
      <c r="G13" s="698">
        <f>'RM_5.3.3.sz.mell'!G13</f>
        <v>0</v>
      </c>
      <c r="H13" s="698">
        <f>'RM_5.3.3.sz.mell'!H13</f>
        <v>0</v>
      </c>
      <c r="I13" s="698">
        <f>'RM_5.3.3.sz.mell'!I13</f>
        <v>0</v>
      </c>
      <c r="J13" s="796">
        <f>'RM_5.3.3.sz.mell'!J13</f>
        <v>0</v>
      </c>
      <c r="K13" s="794">
        <f>'RM_5.3.3.sz.mell'!K13</f>
        <v>0</v>
      </c>
    </row>
    <row r="14" spans="1:11" s="367" customFormat="1" ht="12" customHeight="1" x14ac:dyDescent="0.25">
      <c r="A14" s="448" t="s">
        <v>100</v>
      </c>
      <c r="B14" s="8" t="s">
        <v>279</v>
      </c>
      <c r="C14" s="698">
        <f>'RM_5.3.3.sz.mell'!C14</f>
        <v>0</v>
      </c>
      <c r="D14" s="698">
        <f>'RM_5.3.3.sz.mell'!D14</f>
        <v>0</v>
      </c>
      <c r="E14" s="698">
        <f>'RM_5.3.3.sz.mell'!E14</f>
        <v>0</v>
      </c>
      <c r="F14" s="698">
        <f>'RM_5.3.3.sz.mell'!F14</f>
        <v>0</v>
      </c>
      <c r="G14" s="698">
        <f>'RM_5.3.3.sz.mell'!G14</f>
        <v>0</v>
      </c>
      <c r="H14" s="698">
        <f>'RM_5.3.3.sz.mell'!H14</f>
        <v>0</v>
      </c>
      <c r="I14" s="698">
        <f>'RM_5.3.3.sz.mell'!I14</f>
        <v>0</v>
      </c>
      <c r="J14" s="796">
        <f>'RM_5.3.3.sz.mell'!J14</f>
        <v>0</v>
      </c>
      <c r="K14" s="794">
        <f>'RM_5.3.3.sz.mell'!K14</f>
        <v>0</v>
      </c>
    </row>
    <row r="15" spans="1:11" s="367" customFormat="1" ht="12" customHeight="1" x14ac:dyDescent="0.25">
      <c r="A15" s="448" t="s">
        <v>147</v>
      </c>
      <c r="B15" s="8" t="s">
        <v>280</v>
      </c>
      <c r="C15" s="698">
        <f>'RM_5.3.3.sz.mell'!C15</f>
        <v>0</v>
      </c>
      <c r="D15" s="698">
        <f>'RM_5.3.3.sz.mell'!D15</f>
        <v>0</v>
      </c>
      <c r="E15" s="698">
        <f>'RM_5.3.3.sz.mell'!E15</f>
        <v>0</v>
      </c>
      <c r="F15" s="698">
        <f>'RM_5.3.3.sz.mell'!F15</f>
        <v>0</v>
      </c>
      <c r="G15" s="698">
        <f>'RM_5.3.3.sz.mell'!G15</f>
        <v>0</v>
      </c>
      <c r="H15" s="698">
        <f>'RM_5.3.3.sz.mell'!H15</f>
        <v>0</v>
      </c>
      <c r="I15" s="698">
        <f>'RM_5.3.3.sz.mell'!I15</f>
        <v>0</v>
      </c>
      <c r="J15" s="796">
        <f>'RM_5.3.3.sz.mell'!J15</f>
        <v>0</v>
      </c>
      <c r="K15" s="794">
        <f>'RM_5.3.3.sz.mell'!K15</f>
        <v>0</v>
      </c>
    </row>
    <row r="16" spans="1:11" s="367" customFormat="1" ht="12" customHeight="1" x14ac:dyDescent="0.25">
      <c r="A16" s="448" t="s">
        <v>101</v>
      </c>
      <c r="B16" s="8" t="s">
        <v>398</v>
      </c>
      <c r="C16" s="698">
        <f>'RM_5.3.3.sz.mell'!C16</f>
        <v>0</v>
      </c>
      <c r="D16" s="698">
        <f>'RM_5.3.3.sz.mell'!D16</f>
        <v>0</v>
      </c>
      <c r="E16" s="698">
        <f>'RM_5.3.3.sz.mell'!E16</f>
        <v>0</v>
      </c>
      <c r="F16" s="698">
        <f>'RM_5.3.3.sz.mell'!F16</f>
        <v>0</v>
      </c>
      <c r="G16" s="698">
        <f>'RM_5.3.3.sz.mell'!G16</f>
        <v>0</v>
      </c>
      <c r="H16" s="698">
        <f>'RM_5.3.3.sz.mell'!H16</f>
        <v>0</v>
      </c>
      <c r="I16" s="698">
        <f>'RM_5.3.3.sz.mell'!I16</f>
        <v>0</v>
      </c>
      <c r="J16" s="796">
        <f>'RM_5.3.3.sz.mell'!J16</f>
        <v>0</v>
      </c>
      <c r="K16" s="794">
        <f>'RM_5.3.3.sz.mell'!K16</f>
        <v>0</v>
      </c>
    </row>
    <row r="17" spans="1:11" s="367" customFormat="1" ht="12" customHeight="1" x14ac:dyDescent="0.25">
      <c r="A17" s="448" t="s">
        <v>102</v>
      </c>
      <c r="B17" s="7" t="s">
        <v>399</v>
      </c>
      <c r="C17" s="698">
        <f>'RM_5.3.3.sz.mell'!C17</f>
        <v>0</v>
      </c>
      <c r="D17" s="698">
        <f>'RM_5.3.3.sz.mell'!D17</f>
        <v>0</v>
      </c>
      <c r="E17" s="698">
        <f>'RM_5.3.3.sz.mell'!E17</f>
        <v>0</v>
      </c>
      <c r="F17" s="698">
        <f>'RM_5.3.3.sz.mell'!F17</f>
        <v>0</v>
      </c>
      <c r="G17" s="698">
        <f>'RM_5.3.3.sz.mell'!G17</f>
        <v>0</v>
      </c>
      <c r="H17" s="698">
        <f>'RM_5.3.3.sz.mell'!H17</f>
        <v>0</v>
      </c>
      <c r="I17" s="698">
        <f>'RM_5.3.3.sz.mell'!I17</f>
        <v>0</v>
      </c>
      <c r="J17" s="796">
        <f>'RM_5.3.3.sz.mell'!J17</f>
        <v>0</v>
      </c>
      <c r="K17" s="794">
        <f>'RM_5.3.3.sz.mell'!K17</f>
        <v>0</v>
      </c>
    </row>
    <row r="18" spans="1:11" s="367" customFormat="1" ht="12" customHeight="1" x14ac:dyDescent="0.25">
      <c r="A18" s="448" t="s">
        <v>112</v>
      </c>
      <c r="B18" s="8" t="s">
        <v>283</v>
      </c>
      <c r="C18" s="698">
        <f>'RM_5.3.3.sz.mell'!C18</f>
        <v>0</v>
      </c>
      <c r="D18" s="698">
        <f>'RM_5.3.3.sz.mell'!D18</f>
        <v>0</v>
      </c>
      <c r="E18" s="698">
        <f>'RM_5.3.3.sz.mell'!E18</f>
        <v>0</v>
      </c>
      <c r="F18" s="698">
        <f>'RM_5.3.3.sz.mell'!F18</f>
        <v>0</v>
      </c>
      <c r="G18" s="698">
        <f>'RM_5.3.3.sz.mell'!G18</f>
        <v>0</v>
      </c>
      <c r="H18" s="698">
        <f>'RM_5.3.3.sz.mell'!H18</f>
        <v>0</v>
      </c>
      <c r="I18" s="698">
        <f>'RM_5.3.3.sz.mell'!I18</f>
        <v>0</v>
      </c>
      <c r="J18" s="796">
        <f>'RM_5.3.3.sz.mell'!J18</f>
        <v>0</v>
      </c>
      <c r="K18" s="794">
        <f>'RM_5.3.3.sz.mell'!K18</f>
        <v>0</v>
      </c>
    </row>
    <row r="19" spans="1:11" s="455" customFormat="1" ht="12" customHeight="1" x14ac:dyDescent="0.25">
      <c r="A19" s="448" t="s">
        <v>113</v>
      </c>
      <c r="B19" s="8" t="s">
        <v>284</v>
      </c>
      <c r="C19" s="698">
        <f>'RM_5.3.3.sz.mell'!C19</f>
        <v>0</v>
      </c>
      <c r="D19" s="698">
        <f>'RM_5.3.3.sz.mell'!D19</f>
        <v>0</v>
      </c>
      <c r="E19" s="698">
        <f>'RM_5.3.3.sz.mell'!E19</f>
        <v>0</v>
      </c>
      <c r="F19" s="698">
        <f>'RM_5.3.3.sz.mell'!F19</f>
        <v>0</v>
      </c>
      <c r="G19" s="698">
        <f>'RM_5.3.3.sz.mell'!G19</f>
        <v>0</v>
      </c>
      <c r="H19" s="698">
        <f>'RM_5.3.3.sz.mell'!H19</f>
        <v>0</v>
      </c>
      <c r="I19" s="698">
        <f>'RM_5.3.3.sz.mell'!I19</f>
        <v>0</v>
      </c>
      <c r="J19" s="796">
        <f>'RM_5.3.3.sz.mell'!J19</f>
        <v>0</v>
      </c>
      <c r="K19" s="794">
        <f>'RM_5.3.3.sz.mell'!K19</f>
        <v>0</v>
      </c>
    </row>
    <row r="20" spans="1:11" s="455" customFormat="1" ht="12" customHeight="1" x14ac:dyDescent="0.25">
      <c r="A20" s="448" t="s">
        <v>114</v>
      </c>
      <c r="B20" s="8" t="s">
        <v>435</v>
      </c>
      <c r="C20" s="698">
        <f>'RM_5.3.3.sz.mell'!C20</f>
        <v>0</v>
      </c>
      <c r="D20" s="698">
        <f>'RM_5.3.3.sz.mell'!D20</f>
        <v>0</v>
      </c>
      <c r="E20" s="698">
        <f>'RM_5.3.3.sz.mell'!E20</f>
        <v>0</v>
      </c>
      <c r="F20" s="698">
        <f>'RM_5.3.3.sz.mell'!F20</f>
        <v>0</v>
      </c>
      <c r="G20" s="698">
        <f>'RM_5.3.3.sz.mell'!G20</f>
        <v>0</v>
      </c>
      <c r="H20" s="698">
        <f>'RM_5.3.3.sz.mell'!H20</f>
        <v>0</v>
      </c>
      <c r="I20" s="698">
        <f>'RM_5.3.3.sz.mell'!I20</f>
        <v>0</v>
      </c>
      <c r="J20" s="796">
        <f>'RM_5.3.3.sz.mell'!J20</f>
        <v>0</v>
      </c>
      <c r="K20" s="794">
        <f>'RM_5.3.3.sz.mell'!K20</f>
        <v>0</v>
      </c>
    </row>
    <row r="21" spans="1:11" s="455" customFormat="1" ht="12" customHeight="1" thickBot="1" x14ac:dyDescent="0.3">
      <c r="A21" s="797" t="s">
        <v>115</v>
      </c>
      <c r="B21" s="7" t="s">
        <v>285</v>
      </c>
      <c r="C21" s="700">
        <f>'RM_5.3.3.sz.mell'!C21</f>
        <v>0</v>
      </c>
      <c r="D21" s="700">
        <f>'RM_5.3.3.sz.mell'!D21</f>
        <v>0</v>
      </c>
      <c r="E21" s="700">
        <f>'RM_5.3.3.sz.mell'!E21</f>
        <v>0</v>
      </c>
      <c r="F21" s="700">
        <f>'RM_5.3.3.sz.mell'!F21</f>
        <v>0</v>
      </c>
      <c r="G21" s="700">
        <f>'RM_5.3.3.sz.mell'!G21</f>
        <v>0</v>
      </c>
      <c r="H21" s="700">
        <f>'RM_5.3.3.sz.mell'!H21</f>
        <v>0</v>
      </c>
      <c r="I21" s="700">
        <f>'RM_5.3.3.sz.mell'!I21</f>
        <v>0</v>
      </c>
      <c r="J21" s="799">
        <f>'RM_5.3.3.sz.mell'!J21</f>
        <v>0</v>
      </c>
      <c r="K21" s="794">
        <f>'RM_5.3.3.sz.mell'!K21</f>
        <v>0</v>
      </c>
    </row>
    <row r="22" spans="1:11" s="367" customFormat="1" ht="12" customHeight="1" thickBot="1" x14ac:dyDescent="0.3">
      <c r="A22" s="192" t="s">
        <v>19</v>
      </c>
      <c r="B22" s="233" t="s">
        <v>400</v>
      </c>
      <c r="C22" s="311">
        <f>'RM_5.3.3.sz.mell'!C22</f>
        <v>0</v>
      </c>
      <c r="D22" s="311">
        <f>'RM_5.3.3.sz.mell'!D22</f>
        <v>0</v>
      </c>
      <c r="E22" s="311">
        <f>'RM_5.3.3.sz.mell'!E22</f>
        <v>0</v>
      </c>
      <c r="F22" s="311">
        <f>'RM_5.3.3.sz.mell'!F22</f>
        <v>0</v>
      </c>
      <c r="G22" s="311">
        <f>'RM_5.3.3.sz.mell'!G22</f>
        <v>0</v>
      </c>
      <c r="H22" s="311">
        <f>'RM_5.3.3.sz.mell'!H22</f>
        <v>0</v>
      </c>
      <c r="I22" s="311">
        <f>'RM_5.3.3.sz.mell'!I22</f>
        <v>0</v>
      </c>
      <c r="J22" s="311">
        <f>'RM_5.3.3.sz.mell'!J22</f>
        <v>0</v>
      </c>
      <c r="K22" s="360">
        <f>'RM_5.3.3.sz.mell'!K22</f>
        <v>0</v>
      </c>
    </row>
    <row r="23" spans="1:11" s="455" customFormat="1" ht="12" customHeight="1" x14ac:dyDescent="0.25">
      <c r="A23" s="449" t="s">
        <v>103</v>
      </c>
      <c r="B23" s="9" t="s">
        <v>257</v>
      </c>
      <c r="C23" s="680">
        <f>'RM_5.3.3.sz.mell'!C23</f>
        <v>0</v>
      </c>
      <c r="D23" s="680">
        <f>'RM_5.3.3.sz.mell'!D23</f>
        <v>0</v>
      </c>
      <c r="E23" s="680">
        <f>'RM_5.3.3.sz.mell'!E23</f>
        <v>0</v>
      </c>
      <c r="F23" s="680">
        <f>'RM_5.3.3.sz.mell'!F23</f>
        <v>0</v>
      </c>
      <c r="G23" s="680">
        <f>'RM_5.3.3.sz.mell'!G23</f>
        <v>0</v>
      </c>
      <c r="H23" s="680">
        <f>'RM_5.3.3.sz.mell'!H23</f>
        <v>0</v>
      </c>
      <c r="I23" s="680">
        <f>'RM_5.3.3.sz.mell'!I23</f>
        <v>0</v>
      </c>
      <c r="J23" s="801">
        <f>'RM_5.3.3.sz.mell'!J23</f>
        <v>0</v>
      </c>
      <c r="K23" s="794">
        <f>'RM_5.3.3.sz.mell'!K23</f>
        <v>0</v>
      </c>
    </row>
    <row r="24" spans="1:11" s="455" customFormat="1" ht="12" customHeight="1" x14ac:dyDescent="0.25">
      <c r="A24" s="448" t="s">
        <v>104</v>
      </c>
      <c r="B24" s="8" t="s">
        <v>401</v>
      </c>
      <c r="C24" s="698">
        <f>'RM_5.3.3.sz.mell'!C24</f>
        <v>0</v>
      </c>
      <c r="D24" s="698">
        <f>'RM_5.3.3.sz.mell'!D24</f>
        <v>0</v>
      </c>
      <c r="E24" s="698">
        <f>'RM_5.3.3.sz.mell'!E24</f>
        <v>0</v>
      </c>
      <c r="F24" s="698">
        <f>'RM_5.3.3.sz.mell'!F24</f>
        <v>0</v>
      </c>
      <c r="G24" s="698">
        <f>'RM_5.3.3.sz.mell'!G24</f>
        <v>0</v>
      </c>
      <c r="H24" s="698">
        <f>'RM_5.3.3.sz.mell'!H24</f>
        <v>0</v>
      </c>
      <c r="I24" s="698">
        <f>'RM_5.3.3.sz.mell'!I24</f>
        <v>0</v>
      </c>
      <c r="J24" s="796">
        <f>'RM_5.3.3.sz.mell'!J24</f>
        <v>0</v>
      </c>
      <c r="K24" s="802">
        <f>'RM_5.3.3.sz.mell'!K24</f>
        <v>0</v>
      </c>
    </row>
    <row r="25" spans="1:11" s="455" customFormat="1" ht="12" customHeight="1" x14ac:dyDescent="0.25">
      <c r="A25" s="448" t="s">
        <v>105</v>
      </c>
      <c r="B25" s="8" t="s">
        <v>402</v>
      </c>
      <c r="C25" s="698">
        <f>'RM_5.3.3.sz.mell'!C25</f>
        <v>0</v>
      </c>
      <c r="D25" s="698">
        <f>'RM_5.3.3.sz.mell'!D25</f>
        <v>0</v>
      </c>
      <c r="E25" s="698">
        <f>'RM_5.3.3.sz.mell'!E25</f>
        <v>0</v>
      </c>
      <c r="F25" s="698">
        <f>'RM_5.3.3.sz.mell'!F25</f>
        <v>0</v>
      </c>
      <c r="G25" s="698">
        <f>'RM_5.3.3.sz.mell'!G25</f>
        <v>0</v>
      </c>
      <c r="H25" s="698">
        <f>'RM_5.3.3.sz.mell'!H25</f>
        <v>0</v>
      </c>
      <c r="I25" s="698">
        <f>'RM_5.3.3.sz.mell'!I25</f>
        <v>0</v>
      </c>
      <c r="J25" s="796">
        <f>'RM_5.3.3.sz.mell'!J25</f>
        <v>0</v>
      </c>
      <c r="K25" s="802">
        <f>'RM_5.3.3.sz.mell'!K25</f>
        <v>0</v>
      </c>
    </row>
    <row r="26" spans="1:11" s="455" customFormat="1" ht="12" customHeight="1" thickBot="1" x14ac:dyDescent="0.3">
      <c r="A26" s="448" t="s">
        <v>106</v>
      </c>
      <c r="B26" s="12" t="s">
        <v>520</v>
      </c>
      <c r="C26" s="700">
        <f>'RM_5.3.3.sz.mell'!C26</f>
        <v>0</v>
      </c>
      <c r="D26" s="700">
        <f>'RM_5.3.3.sz.mell'!D26</f>
        <v>0</v>
      </c>
      <c r="E26" s="700">
        <f>'RM_5.3.3.sz.mell'!E26</f>
        <v>0</v>
      </c>
      <c r="F26" s="700">
        <f>'RM_5.3.3.sz.mell'!F26</f>
        <v>0</v>
      </c>
      <c r="G26" s="700">
        <f>'RM_5.3.3.sz.mell'!G26</f>
        <v>0</v>
      </c>
      <c r="H26" s="700">
        <f>'RM_5.3.3.sz.mell'!H26</f>
        <v>0</v>
      </c>
      <c r="I26" s="700">
        <f>'RM_5.3.3.sz.mell'!I26</f>
        <v>0</v>
      </c>
      <c r="J26" s="803">
        <f>'RM_5.3.3.sz.mell'!J26</f>
        <v>0</v>
      </c>
      <c r="K26" s="804">
        <f>'RM_5.3.3.sz.mell'!K26</f>
        <v>0</v>
      </c>
    </row>
    <row r="27" spans="1:11" s="455" customFormat="1" ht="12" customHeight="1" thickBot="1" x14ac:dyDescent="0.3">
      <c r="A27" s="200" t="s">
        <v>20</v>
      </c>
      <c r="B27" s="123" t="s">
        <v>173</v>
      </c>
      <c r="C27" s="402">
        <f>'RM_5.3.3.sz.mell'!C27</f>
        <v>0</v>
      </c>
      <c r="D27" s="402">
        <f>'RM_5.3.3.sz.mell'!D27</f>
        <v>0</v>
      </c>
      <c r="E27" s="402">
        <f>'RM_5.3.3.sz.mell'!E27</f>
        <v>0</v>
      </c>
      <c r="F27" s="402">
        <f>'RM_5.3.3.sz.mell'!F27</f>
        <v>0</v>
      </c>
      <c r="G27" s="402">
        <f>'RM_5.3.3.sz.mell'!G27</f>
        <v>0</v>
      </c>
      <c r="H27" s="402">
        <f>'RM_5.3.3.sz.mell'!H27</f>
        <v>0</v>
      </c>
      <c r="I27" s="402">
        <f>'RM_5.3.3.sz.mell'!I27</f>
        <v>0</v>
      </c>
      <c r="J27" s="402">
        <f>'RM_5.3.3.sz.mell'!J27</f>
        <v>0</v>
      </c>
      <c r="K27" s="316">
        <f>'RM_5.3.3.sz.mell'!K27</f>
        <v>0</v>
      </c>
    </row>
    <row r="28" spans="1:11" s="455" customFormat="1" ht="12" customHeight="1" thickBot="1" x14ac:dyDescent="0.3">
      <c r="A28" s="200" t="s">
        <v>21</v>
      </c>
      <c r="B28" s="123" t="s">
        <v>521</v>
      </c>
      <c r="C28" s="806">
        <f>'RM_5.3.3.sz.mell'!C28</f>
        <v>0</v>
      </c>
      <c r="D28" s="311">
        <f>'RM_5.3.3.sz.mell'!D28</f>
        <v>0</v>
      </c>
      <c r="E28" s="311">
        <f>'RM_5.3.3.sz.mell'!E28</f>
        <v>0</v>
      </c>
      <c r="F28" s="311">
        <f>'RM_5.3.3.sz.mell'!F28</f>
        <v>0</v>
      </c>
      <c r="G28" s="311">
        <f>'RM_5.3.3.sz.mell'!G28</f>
        <v>0</v>
      </c>
      <c r="H28" s="311">
        <f>'RM_5.3.3.sz.mell'!H28</f>
        <v>0</v>
      </c>
      <c r="I28" s="311">
        <f>'RM_5.3.3.sz.mell'!I28</f>
        <v>0</v>
      </c>
      <c r="J28" s="311">
        <f>'RM_5.3.3.sz.mell'!J28</f>
        <v>0</v>
      </c>
      <c r="K28" s="360">
        <f>'RM_5.3.3.sz.mell'!K28</f>
        <v>0</v>
      </c>
    </row>
    <row r="29" spans="1:11" s="455" customFormat="1" ht="12" customHeight="1" x14ac:dyDescent="0.25">
      <c r="A29" s="449" t="s">
        <v>268</v>
      </c>
      <c r="B29" s="450" t="s">
        <v>401</v>
      </c>
      <c r="C29" s="691">
        <f>'RM_5.3.3.sz.mell'!C29</f>
        <v>0</v>
      </c>
      <c r="D29" s="691">
        <f>'RM_5.3.3.sz.mell'!D29</f>
        <v>0</v>
      </c>
      <c r="E29" s="691">
        <f>'RM_5.3.3.sz.mell'!E29</f>
        <v>0</v>
      </c>
      <c r="F29" s="691">
        <f>'RM_5.3.3.sz.mell'!F29</f>
        <v>0</v>
      </c>
      <c r="G29" s="691">
        <f>'RM_5.3.3.sz.mell'!G29</f>
        <v>0</v>
      </c>
      <c r="H29" s="691">
        <f>'RM_5.3.3.sz.mell'!H29</f>
        <v>0</v>
      </c>
      <c r="I29" s="691">
        <f>'RM_5.3.3.sz.mell'!I29</f>
        <v>0</v>
      </c>
      <c r="J29" s="801">
        <f>'RM_5.3.3.sz.mell'!J29</f>
        <v>0</v>
      </c>
      <c r="K29" s="794">
        <f>'RM_5.3.3.sz.mell'!K29</f>
        <v>0</v>
      </c>
    </row>
    <row r="30" spans="1:11" s="455" customFormat="1" ht="12" customHeight="1" x14ac:dyDescent="0.25">
      <c r="A30" s="449" t="s">
        <v>269</v>
      </c>
      <c r="B30" s="451" t="s">
        <v>404</v>
      </c>
      <c r="C30" s="691">
        <f>'RM_5.3.3.sz.mell'!C30</f>
        <v>0</v>
      </c>
      <c r="D30" s="691">
        <f>'RM_5.3.3.sz.mell'!D30</f>
        <v>0</v>
      </c>
      <c r="E30" s="691">
        <f>'RM_5.3.3.sz.mell'!E30</f>
        <v>0</v>
      </c>
      <c r="F30" s="691">
        <f>'RM_5.3.3.sz.mell'!F30</f>
        <v>0</v>
      </c>
      <c r="G30" s="691">
        <f>'RM_5.3.3.sz.mell'!G30</f>
        <v>0</v>
      </c>
      <c r="H30" s="691">
        <f>'RM_5.3.3.sz.mell'!H30</f>
        <v>0</v>
      </c>
      <c r="I30" s="691">
        <f>'RM_5.3.3.sz.mell'!I30</f>
        <v>0</v>
      </c>
      <c r="J30" s="801">
        <f>'RM_5.3.3.sz.mell'!J30</f>
        <v>0</v>
      </c>
      <c r="K30" s="794">
        <f>'RM_5.3.3.sz.mell'!K30</f>
        <v>0</v>
      </c>
    </row>
    <row r="31" spans="1:11" s="455" customFormat="1" ht="12" customHeight="1" thickBot="1" x14ac:dyDescent="0.3">
      <c r="A31" s="448" t="s">
        <v>270</v>
      </c>
      <c r="B31" s="809" t="s">
        <v>522</v>
      </c>
      <c r="C31" s="771">
        <f>'RM_5.3.3.sz.mell'!C31</f>
        <v>0</v>
      </c>
      <c r="D31" s="771">
        <f>'RM_5.3.3.sz.mell'!D31</f>
        <v>0</v>
      </c>
      <c r="E31" s="771">
        <f>'RM_5.3.3.sz.mell'!E31</f>
        <v>0</v>
      </c>
      <c r="F31" s="771">
        <f>'RM_5.3.3.sz.mell'!F31</f>
        <v>0</v>
      </c>
      <c r="G31" s="771">
        <f>'RM_5.3.3.sz.mell'!G31</f>
        <v>0</v>
      </c>
      <c r="H31" s="771">
        <f>'RM_5.3.3.sz.mell'!H31</f>
        <v>0</v>
      </c>
      <c r="I31" s="771">
        <f>'RM_5.3.3.sz.mell'!I31</f>
        <v>0</v>
      </c>
      <c r="J31" s="801">
        <f>'RM_5.3.3.sz.mell'!J31</f>
        <v>0</v>
      </c>
      <c r="K31" s="794">
        <f>'RM_5.3.3.sz.mell'!K31</f>
        <v>0</v>
      </c>
    </row>
    <row r="32" spans="1:11" s="455" customFormat="1" ht="12" customHeight="1" thickBot="1" x14ac:dyDescent="0.3">
      <c r="A32" s="200" t="s">
        <v>22</v>
      </c>
      <c r="B32" s="123" t="s">
        <v>405</v>
      </c>
      <c r="C32" s="806">
        <f>'RM_5.3.3.sz.mell'!C32</f>
        <v>0</v>
      </c>
      <c r="D32" s="311">
        <f>'RM_5.3.3.sz.mell'!D32</f>
        <v>0</v>
      </c>
      <c r="E32" s="311">
        <f>'RM_5.3.3.sz.mell'!E32</f>
        <v>0</v>
      </c>
      <c r="F32" s="311">
        <f>'RM_5.3.3.sz.mell'!F32</f>
        <v>0</v>
      </c>
      <c r="G32" s="311">
        <f>'RM_5.3.3.sz.mell'!G32</f>
        <v>0</v>
      </c>
      <c r="H32" s="311">
        <f>'RM_5.3.3.sz.mell'!H32</f>
        <v>0</v>
      </c>
      <c r="I32" s="311">
        <f>'RM_5.3.3.sz.mell'!I32</f>
        <v>0</v>
      </c>
      <c r="J32" s="311">
        <f>'RM_5.3.3.sz.mell'!J32</f>
        <v>0</v>
      </c>
      <c r="K32" s="360">
        <f>'RM_5.3.3.sz.mell'!K32</f>
        <v>0</v>
      </c>
    </row>
    <row r="33" spans="1:11" s="455" customFormat="1" ht="12" customHeight="1" x14ac:dyDescent="0.25">
      <c r="A33" s="449" t="s">
        <v>90</v>
      </c>
      <c r="B33" s="450" t="s">
        <v>290</v>
      </c>
      <c r="C33" s="684">
        <f>'RM_5.3.3.sz.mell'!C33</f>
        <v>0</v>
      </c>
      <c r="D33" s="684">
        <f>'RM_5.3.3.sz.mell'!D33</f>
        <v>0</v>
      </c>
      <c r="E33" s="684">
        <f>'RM_5.3.3.sz.mell'!E33</f>
        <v>0</v>
      </c>
      <c r="F33" s="684">
        <f>'RM_5.3.3.sz.mell'!F33</f>
        <v>0</v>
      </c>
      <c r="G33" s="684">
        <f>'RM_5.3.3.sz.mell'!G33</f>
        <v>0</v>
      </c>
      <c r="H33" s="684">
        <f>'RM_5.3.3.sz.mell'!H33</f>
        <v>0</v>
      </c>
      <c r="I33" s="684">
        <f>'RM_5.3.3.sz.mell'!I33</f>
        <v>0</v>
      </c>
      <c r="J33" s="801">
        <f>'RM_5.3.3.sz.mell'!J33</f>
        <v>0</v>
      </c>
      <c r="K33" s="794">
        <f>'RM_5.3.3.sz.mell'!K33</f>
        <v>0</v>
      </c>
    </row>
    <row r="34" spans="1:11" s="455" customFormat="1" ht="12" customHeight="1" x14ac:dyDescent="0.25">
      <c r="A34" s="449" t="s">
        <v>91</v>
      </c>
      <c r="B34" s="451" t="s">
        <v>291</v>
      </c>
      <c r="C34" s="691">
        <f>'RM_5.3.3.sz.mell'!C34</f>
        <v>0</v>
      </c>
      <c r="D34" s="691">
        <f>'RM_5.3.3.sz.mell'!D34</f>
        <v>0</v>
      </c>
      <c r="E34" s="691">
        <f>'RM_5.3.3.sz.mell'!E34</f>
        <v>0</v>
      </c>
      <c r="F34" s="691">
        <f>'RM_5.3.3.sz.mell'!F34</f>
        <v>0</v>
      </c>
      <c r="G34" s="691">
        <f>'RM_5.3.3.sz.mell'!G34</f>
        <v>0</v>
      </c>
      <c r="H34" s="691">
        <f>'RM_5.3.3.sz.mell'!H34</f>
        <v>0</v>
      </c>
      <c r="I34" s="691">
        <f>'RM_5.3.3.sz.mell'!I34</f>
        <v>0</v>
      </c>
      <c r="J34" s="801">
        <f>'RM_5.3.3.sz.mell'!J34</f>
        <v>0</v>
      </c>
      <c r="K34" s="794">
        <f>'RM_5.3.3.sz.mell'!K34</f>
        <v>0</v>
      </c>
    </row>
    <row r="35" spans="1:11" s="455" customFormat="1" ht="12" customHeight="1" thickBot="1" x14ac:dyDescent="0.3">
      <c r="A35" s="448" t="s">
        <v>92</v>
      </c>
      <c r="B35" s="809" t="s">
        <v>292</v>
      </c>
      <c r="C35" s="771">
        <f>'RM_5.3.3.sz.mell'!C35</f>
        <v>0</v>
      </c>
      <c r="D35" s="771">
        <f>'RM_5.3.3.sz.mell'!D35</f>
        <v>0</v>
      </c>
      <c r="E35" s="771">
        <f>'RM_5.3.3.sz.mell'!E35</f>
        <v>0</v>
      </c>
      <c r="F35" s="771">
        <f>'RM_5.3.3.sz.mell'!F35</f>
        <v>0</v>
      </c>
      <c r="G35" s="771">
        <f>'RM_5.3.3.sz.mell'!G35</f>
        <v>0</v>
      </c>
      <c r="H35" s="771">
        <f>'RM_5.3.3.sz.mell'!H35</f>
        <v>0</v>
      </c>
      <c r="I35" s="771">
        <f>'RM_5.3.3.sz.mell'!I35</f>
        <v>0</v>
      </c>
      <c r="J35" s="801">
        <f>'RM_5.3.3.sz.mell'!J35</f>
        <v>0</v>
      </c>
      <c r="K35" s="811">
        <f>'RM_5.3.3.sz.mell'!K35</f>
        <v>0</v>
      </c>
    </row>
    <row r="36" spans="1:11" s="367" customFormat="1" ht="12" customHeight="1" thickBot="1" x14ac:dyDescent="0.3">
      <c r="A36" s="200" t="s">
        <v>23</v>
      </c>
      <c r="B36" s="123" t="s">
        <v>375</v>
      </c>
      <c r="C36" s="402">
        <f>'RM_5.3.3.sz.mell'!C36</f>
        <v>0</v>
      </c>
      <c r="D36" s="402">
        <f>'RM_5.3.3.sz.mell'!D36</f>
        <v>0</v>
      </c>
      <c r="E36" s="402">
        <f>'RM_5.3.3.sz.mell'!E36</f>
        <v>0</v>
      </c>
      <c r="F36" s="402">
        <f>'RM_5.3.3.sz.mell'!F36</f>
        <v>0</v>
      </c>
      <c r="G36" s="402">
        <f>'RM_5.3.3.sz.mell'!G36</f>
        <v>0</v>
      </c>
      <c r="H36" s="402">
        <f>'RM_5.3.3.sz.mell'!H36</f>
        <v>0</v>
      </c>
      <c r="I36" s="402">
        <f>'RM_5.3.3.sz.mell'!I36</f>
        <v>0</v>
      </c>
      <c r="J36" s="311">
        <f>'RM_5.3.3.sz.mell'!J36</f>
        <v>0</v>
      </c>
      <c r="K36" s="316">
        <f>'RM_5.3.3.sz.mell'!K36</f>
        <v>0</v>
      </c>
    </row>
    <row r="37" spans="1:11" s="367" customFormat="1" ht="12" customHeight="1" thickBot="1" x14ac:dyDescent="0.3">
      <c r="A37" s="200" t="s">
        <v>24</v>
      </c>
      <c r="B37" s="123" t="s">
        <v>406</v>
      </c>
      <c r="C37" s="402">
        <f>'RM_5.3.3.sz.mell'!C37</f>
        <v>0</v>
      </c>
      <c r="D37" s="402">
        <f>'RM_5.3.3.sz.mell'!D37</f>
        <v>0</v>
      </c>
      <c r="E37" s="402">
        <f>'RM_5.3.3.sz.mell'!E37</f>
        <v>0</v>
      </c>
      <c r="F37" s="402">
        <f>'RM_5.3.3.sz.mell'!F37</f>
        <v>0</v>
      </c>
      <c r="G37" s="402">
        <f>'RM_5.3.3.sz.mell'!G37</f>
        <v>0</v>
      </c>
      <c r="H37" s="402">
        <f>'RM_5.3.3.sz.mell'!H37</f>
        <v>0</v>
      </c>
      <c r="I37" s="402">
        <f>'RM_5.3.3.sz.mell'!I37</f>
        <v>0</v>
      </c>
      <c r="J37" s="812">
        <f>'RM_5.3.3.sz.mell'!J37</f>
        <v>0</v>
      </c>
      <c r="K37" s="794">
        <f>'RM_5.3.3.sz.mell'!K37</f>
        <v>0</v>
      </c>
    </row>
    <row r="38" spans="1:11" s="367" customFormat="1" ht="12" customHeight="1" thickBot="1" x14ac:dyDescent="0.3">
      <c r="A38" s="192" t="s">
        <v>25</v>
      </c>
      <c r="B38" s="123" t="s">
        <v>407</v>
      </c>
      <c r="C38" s="806">
        <f>'RM_5.3.3.sz.mell'!C38</f>
        <v>0</v>
      </c>
      <c r="D38" s="311">
        <f>'RM_5.3.3.sz.mell'!D38</f>
        <v>0</v>
      </c>
      <c r="E38" s="311">
        <f>'RM_5.3.3.sz.mell'!E38</f>
        <v>0</v>
      </c>
      <c r="F38" s="311">
        <f>'RM_5.3.3.sz.mell'!F38</f>
        <v>0</v>
      </c>
      <c r="G38" s="311">
        <f>'RM_5.3.3.sz.mell'!G38</f>
        <v>0</v>
      </c>
      <c r="H38" s="311">
        <f>'RM_5.3.3.sz.mell'!H38</f>
        <v>0</v>
      </c>
      <c r="I38" s="311">
        <f>'RM_5.3.3.sz.mell'!I38</f>
        <v>0</v>
      </c>
      <c r="J38" s="311">
        <f>'RM_5.3.3.sz.mell'!J38</f>
        <v>0</v>
      </c>
      <c r="K38" s="360">
        <f>'RM_5.3.3.sz.mell'!K38</f>
        <v>0</v>
      </c>
    </row>
    <row r="39" spans="1:11" s="367" customFormat="1" ht="12" customHeight="1" thickBot="1" x14ac:dyDescent="0.3">
      <c r="A39" s="234" t="s">
        <v>26</v>
      </c>
      <c r="B39" s="123" t="s">
        <v>408</v>
      </c>
      <c r="C39" s="806">
        <f>'RM_5.3.3.sz.mell'!C39</f>
        <v>0</v>
      </c>
      <c r="D39" s="311">
        <f>'RM_5.3.3.sz.mell'!D39</f>
        <v>0</v>
      </c>
      <c r="E39" s="311">
        <f>'RM_5.3.3.sz.mell'!E39</f>
        <v>0</v>
      </c>
      <c r="F39" s="311">
        <f>'RM_5.3.3.sz.mell'!F39</f>
        <v>0</v>
      </c>
      <c r="G39" s="311">
        <f>'RM_5.3.3.sz.mell'!G39</f>
        <v>0</v>
      </c>
      <c r="H39" s="311">
        <f>'RM_5.3.3.sz.mell'!H39</f>
        <v>0</v>
      </c>
      <c r="I39" s="311">
        <f>'RM_5.3.3.sz.mell'!I39</f>
        <v>0</v>
      </c>
      <c r="J39" s="311">
        <f>'RM_5.3.3.sz.mell'!J39</f>
        <v>0</v>
      </c>
      <c r="K39" s="360">
        <f>'RM_5.3.3.sz.mell'!K39</f>
        <v>0</v>
      </c>
    </row>
    <row r="40" spans="1:11" s="367" customFormat="1" ht="12" customHeight="1" x14ac:dyDescent="0.25">
      <c r="A40" s="449" t="s">
        <v>409</v>
      </c>
      <c r="B40" s="450" t="s">
        <v>235</v>
      </c>
      <c r="C40" s="684">
        <f>'RM_5.3.3.sz.mell'!C40</f>
        <v>0</v>
      </c>
      <c r="D40" s="684">
        <f>'RM_5.3.3.sz.mell'!D40</f>
        <v>0</v>
      </c>
      <c r="E40" s="684">
        <f>'RM_5.3.3.sz.mell'!E40</f>
        <v>0</v>
      </c>
      <c r="F40" s="684">
        <f>'RM_5.3.3.sz.mell'!F40</f>
        <v>0</v>
      </c>
      <c r="G40" s="684">
        <f>'RM_5.3.3.sz.mell'!G40</f>
        <v>0</v>
      </c>
      <c r="H40" s="684">
        <f>'RM_5.3.3.sz.mell'!H40</f>
        <v>0</v>
      </c>
      <c r="I40" s="684">
        <f>'RM_5.3.3.sz.mell'!I40</f>
        <v>0</v>
      </c>
      <c r="J40" s="801">
        <f>'RM_5.3.3.sz.mell'!J40</f>
        <v>0</v>
      </c>
      <c r="K40" s="794">
        <f>'RM_5.3.3.sz.mell'!K40</f>
        <v>0</v>
      </c>
    </row>
    <row r="41" spans="1:11" s="367" customFormat="1" ht="12" customHeight="1" x14ac:dyDescent="0.25">
      <c r="A41" s="449" t="s">
        <v>410</v>
      </c>
      <c r="B41" s="451" t="s">
        <v>2</v>
      </c>
      <c r="C41" s="691">
        <f>'RM_5.3.3.sz.mell'!C41</f>
        <v>0</v>
      </c>
      <c r="D41" s="691">
        <f>'RM_5.3.3.sz.mell'!D41</f>
        <v>0</v>
      </c>
      <c r="E41" s="691">
        <f>'RM_5.3.3.sz.mell'!E41</f>
        <v>0</v>
      </c>
      <c r="F41" s="691">
        <f>'RM_5.3.3.sz.mell'!F41</f>
        <v>0</v>
      </c>
      <c r="G41" s="691">
        <f>'RM_5.3.3.sz.mell'!G41</f>
        <v>0</v>
      </c>
      <c r="H41" s="691">
        <f>'RM_5.3.3.sz.mell'!H41</f>
        <v>0</v>
      </c>
      <c r="I41" s="691">
        <f>'RM_5.3.3.sz.mell'!I41</f>
        <v>0</v>
      </c>
      <c r="J41" s="801">
        <f>'RM_5.3.3.sz.mell'!J41</f>
        <v>0</v>
      </c>
      <c r="K41" s="802">
        <f>'RM_5.3.3.sz.mell'!K41</f>
        <v>0</v>
      </c>
    </row>
    <row r="42" spans="1:11" s="455" customFormat="1" ht="12" customHeight="1" thickBot="1" x14ac:dyDescent="0.3">
      <c r="A42" s="448" t="s">
        <v>411</v>
      </c>
      <c r="B42" s="139" t="s">
        <v>412</v>
      </c>
      <c r="C42" s="688">
        <f>'RM_5.3.3.sz.mell'!C42</f>
        <v>0</v>
      </c>
      <c r="D42" s="688">
        <f>'RM_5.3.3.sz.mell'!D42</f>
        <v>0</v>
      </c>
      <c r="E42" s="688">
        <f>'RM_5.3.3.sz.mell'!E42</f>
        <v>0</v>
      </c>
      <c r="F42" s="688">
        <f>'RM_5.3.3.sz.mell'!F42</f>
        <v>0</v>
      </c>
      <c r="G42" s="688">
        <f>'RM_5.3.3.sz.mell'!G42</f>
        <v>0</v>
      </c>
      <c r="H42" s="688">
        <f>'RM_5.3.3.sz.mell'!H42</f>
        <v>0</v>
      </c>
      <c r="I42" s="688">
        <f>'RM_5.3.3.sz.mell'!I42</f>
        <v>0</v>
      </c>
      <c r="J42" s="801">
        <f>'RM_5.3.3.sz.mell'!J42</f>
        <v>0</v>
      </c>
      <c r="K42" s="804">
        <f>'RM_5.3.3.sz.mell'!K42</f>
        <v>0</v>
      </c>
    </row>
    <row r="43" spans="1:11" s="455" customFormat="1" ht="12.9" customHeight="1" thickBot="1" x14ac:dyDescent="0.25">
      <c r="A43" s="234" t="s">
        <v>27</v>
      </c>
      <c r="B43" s="235" t="s">
        <v>413</v>
      </c>
      <c r="C43" s="806">
        <f>'RM_5.3.3.sz.mell'!C43</f>
        <v>0</v>
      </c>
      <c r="D43" s="311">
        <f>'RM_5.3.3.sz.mell'!D43</f>
        <v>0</v>
      </c>
      <c r="E43" s="311">
        <f>'RM_5.3.3.sz.mell'!E43</f>
        <v>0</v>
      </c>
      <c r="F43" s="311">
        <f>'RM_5.3.3.sz.mell'!F43</f>
        <v>0</v>
      </c>
      <c r="G43" s="311">
        <f>'RM_5.3.3.sz.mell'!G43</f>
        <v>0</v>
      </c>
      <c r="H43" s="311">
        <f>'RM_5.3.3.sz.mell'!H43</f>
        <v>0</v>
      </c>
      <c r="I43" s="311">
        <f>'RM_5.3.3.sz.mell'!I43</f>
        <v>0</v>
      </c>
      <c r="J43" s="311">
        <f>'RM_5.3.3.sz.mell'!J43</f>
        <v>0</v>
      </c>
      <c r="K43" s="360">
        <f>'RM_5.3.3.sz.mell'!K43</f>
        <v>0</v>
      </c>
    </row>
    <row r="44" spans="1:11" s="454" customFormat="1" ht="14.1" customHeight="1" thickBot="1" x14ac:dyDescent="0.3">
      <c r="A44" s="1714" t="s">
        <v>56</v>
      </c>
      <c r="B44" s="1748"/>
      <c r="C44" s="1748"/>
      <c r="D44" s="1748"/>
      <c r="E44" s="1748"/>
      <c r="F44" s="1748"/>
      <c r="G44" s="1748"/>
      <c r="H44" s="1748"/>
      <c r="I44" s="1748"/>
      <c r="J44" s="1748"/>
      <c r="K44" s="1749"/>
    </row>
    <row r="45" spans="1:11" s="456" customFormat="1" ht="12" customHeight="1" thickBot="1" x14ac:dyDescent="0.3">
      <c r="A45" s="200" t="s">
        <v>18</v>
      </c>
      <c r="B45" s="123" t="s">
        <v>414</v>
      </c>
      <c r="C45" s="814">
        <f>'RM_5.3.3.sz.mell'!C45</f>
        <v>0</v>
      </c>
      <c r="D45" s="814">
        <f>'RM_5.3.3.sz.mell'!D45</f>
        <v>0</v>
      </c>
      <c r="E45" s="814">
        <f>'RM_5.3.3.sz.mell'!E45</f>
        <v>0</v>
      </c>
      <c r="F45" s="814">
        <f>'RM_5.3.3.sz.mell'!F45</f>
        <v>0</v>
      </c>
      <c r="G45" s="814">
        <f>'RM_5.3.3.sz.mell'!G45</f>
        <v>0</v>
      </c>
      <c r="H45" s="814">
        <f>'RM_5.3.3.sz.mell'!H45</f>
        <v>0</v>
      </c>
      <c r="I45" s="814">
        <f>'RM_5.3.3.sz.mell'!I45</f>
        <v>0</v>
      </c>
      <c r="J45" s="814">
        <f>'RM_5.3.3.sz.mell'!J45</f>
        <v>0</v>
      </c>
      <c r="K45" s="316">
        <f>'RM_5.3.3.sz.mell'!K45</f>
        <v>0</v>
      </c>
    </row>
    <row r="46" spans="1:11" ht="12" customHeight="1" x14ac:dyDescent="0.25">
      <c r="A46" s="448" t="s">
        <v>97</v>
      </c>
      <c r="B46" s="9" t="s">
        <v>49</v>
      </c>
      <c r="C46" s="816">
        <f>'RM_5.3.3.sz.mell'!C46</f>
        <v>0</v>
      </c>
      <c r="D46" s="816">
        <f>'RM_5.3.3.sz.mell'!D46</f>
        <v>0</v>
      </c>
      <c r="E46" s="816">
        <f>'RM_5.3.3.sz.mell'!E46</f>
        <v>0</v>
      </c>
      <c r="F46" s="816">
        <f>'RM_5.3.3.sz.mell'!F46</f>
        <v>0</v>
      </c>
      <c r="G46" s="816">
        <f>'RM_5.3.3.sz.mell'!G46</f>
        <v>0</v>
      </c>
      <c r="H46" s="816">
        <f>'RM_5.3.3.sz.mell'!H46</f>
        <v>0</v>
      </c>
      <c r="I46" s="816">
        <f>'RM_5.3.3.sz.mell'!I46</f>
        <v>0</v>
      </c>
      <c r="J46" s="816">
        <f>'RM_5.3.3.sz.mell'!J46</f>
        <v>0</v>
      </c>
      <c r="K46" s="817">
        <f>'RM_5.3.3.sz.mell'!K46</f>
        <v>0</v>
      </c>
    </row>
    <row r="47" spans="1:11" ht="12" customHeight="1" x14ac:dyDescent="0.25">
      <c r="A47" s="448" t="s">
        <v>98</v>
      </c>
      <c r="B47" s="8" t="s">
        <v>182</v>
      </c>
      <c r="C47" s="819">
        <f>'RM_5.3.3.sz.mell'!C47</f>
        <v>0</v>
      </c>
      <c r="D47" s="819">
        <f>'RM_5.3.3.sz.mell'!D47</f>
        <v>0</v>
      </c>
      <c r="E47" s="819">
        <f>'RM_5.3.3.sz.mell'!E47</f>
        <v>0</v>
      </c>
      <c r="F47" s="819">
        <f>'RM_5.3.3.sz.mell'!F47</f>
        <v>0</v>
      </c>
      <c r="G47" s="819">
        <f>'RM_5.3.3.sz.mell'!G47</f>
        <v>0</v>
      </c>
      <c r="H47" s="819">
        <f>'RM_5.3.3.sz.mell'!H47</f>
        <v>0</v>
      </c>
      <c r="I47" s="819">
        <f>'RM_5.3.3.sz.mell'!I47</f>
        <v>0</v>
      </c>
      <c r="J47" s="819">
        <f>'RM_5.3.3.sz.mell'!J47</f>
        <v>0</v>
      </c>
      <c r="K47" s="820">
        <f>'RM_5.3.3.sz.mell'!K47</f>
        <v>0</v>
      </c>
    </row>
    <row r="48" spans="1:11" ht="12" customHeight="1" x14ac:dyDescent="0.25">
      <c r="A48" s="448" t="s">
        <v>99</v>
      </c>
      <c r="B48" s="8" t="s">
        <v>139</v>
      </c>
      <c r="C48" s="819">
        <f>'RM_5.3.3.sz.mell'!C48</f>
        <v>0</v>
      </c>
      <c r="D48" s="819">
        <f>'RM_5.3.3.sz.mell'!D48</f>
        <v>0</v>
      </c>
      <c r="E48" s="819">
        <f>'RM_5.3.3.sz.mell'!E48</f>
        <v>0</v>
      </c>
      <c r="F48" s="819">
        <f>'RM_5.3.3.sz.mell'!F48</f>
        <v>0</v>
      </c>
      <c r="G48" s="819">
        <f>'RM_5.3.3.sz.mell'!G48</f>
        <v>0</v>
      </c>
      <c r="H48" s="819">
        <f>'RM_5.3.3.sz.mell'!H48</f>
        <v>0</v>
      </c>
      <c r="I48" s="819">
        <f>'RM_5.3.3.sz.mell'!I48</f>
        <v>0</v>
      </c>
      <c r="J48" s="819">
        <f>'RM_5.3.3.sz.mell'!J48</f>
        <v>0</v>
      </c>
      <c r="K48" s="820">
        <f>'RM_5.3.3.sz.mell'!K48</f>
        <v>0</v>
      </c>
    </row>
    <row r="49" spans="1:11" ht="12" customHeight="1" x14ac:dyDescent="0.25">
      <c r="A49" s="448" t="s">
        <v>100</v>
      </c>
      <c r="B49" s="8" t="s">
        <v>183</v>
      </c>
      <c r="C49" s="819">
        <f>'RM_5.3.3.sz.mell'!C49</f>
        <v>0</v>
      </c>
      <c r="D49" s="819">
        <f>'RM_5.3.3.sz.mell'!D49</f>
        <v>0</v>
      </c>
      <c r="E49" s="819">
        <f>'RM_5.3.3.sz.mell'!E49</f>
        <v>0</v>
      </c>
      <c r="F49" s="819">
        <f>'RM_5.3.3.sz.mell'!F49</f>
        <v>0</v>
      </c>
      <c r="G49" s="819">
        <f>'RM_5.3.3.sz.mell'!G49</f>
        <v>0</v>
      </c>
      <c r="H49" s="819">
        <f>'RM_5.3.3.sz.mell'!H49</f>
        <v>0</v>
      </c>
      <c r="I49" s="819">
        <f>'RM_5.3.3.sz.mell'!I49</f>
        <v>0</v>
      </c>
      <c r="J49" s="819">
        <f>'RM_5.3.3.sz.mell'!J49</f>
        <v>0</v>
      </c>
      <c r="K49" s="820">
        <f>'RM_5.3.3.sz.mell'!K49</f>
        <v>0</v>
      </c>
    </row>
    <row r="50" spans="1:11" ht="12" customHeight="1" thickBot="1" x14ac:dyDescent="0.3">
      <c r="A50" s="448" t="s">
        <v>147</v>
      </c>
      <c r="B50" s="8" t="s">
        <v>184</v>
      </c>
      <c r="C50" s="819">
        <f>'RM_5.3.3.sz.mell'!C50</f>
        <v>0</v>
      </c>
      <c r="D50" s="819">
        <f>'RM_5.3.3.sz.mell'!D50</f>
        <v>0</v>
      </c>
      <c r="E50" s="819">
        <f>'RM_5.3.3.sz.mell'!E50</f>
        <v>0</v>
      </c>
      <c r="F50" s="819">
        <f>'RM_5.3.3.sz.mell'!F50</f>
        <v>0</v>
      </c>
      <c r="G50" s="819">
        <f>'RM_5.3.3.sz.mell'!G50</f>
        <v>0</v>
      </c>
      <c r="H50" s="819">
        <f>'RM_5.3.3.sz.mell'!H50</f>
        <v>0</v>
      </c>
      <c r="I50" s="819">
        <f>'RM_5.3.3.sz.mell'!I50</f>
        <v>0</v>
      </c>
      <c r="J50" s="819">
        <f>'RM_5.3.3.sz.mell'!J50</f>
        <v>0</v>
      </c>
      <c r="K50" s="820">
        <f>'RM_5.3.3.sz.mell'!K50</f>
        <v>0</v>
      </c>
    </row>
    <row r="51" spans="1:11" ht="12" customHeight="1" thickBot="1" x14ac:dyDescent="0.3">
      <c r="A51" s="200" t="s">
        <v>19</v>
      </c>
      <c r="B51" s="123" t="s">
        <v>415</v>
      </c>
      <c r="C51" s="814">
        <f>'RM_5.3.3.sz.mell'!C51</f>
        <v>0</v>
      </c>
      <c r="D51" s="814">
        <f>'RM_5.3.3.sz.mell'!D51</f>
        <v>0</v>
      </c>
      <c r="E51" s="814">
        <f>'RM_5.3.3.sz.mell'!E51</f>
        <v>0</v>
      </c>
      <c r="F51" s="814">
        <f>'RM_5.3.3.sz.mell'!F51</f>
        <v>0</v>
      </c>
      <c r="G51" s="814">
        <f>'RM_5.3.3.sz.mell'!G51</f>
        <v>0</v>
      </c>
      <c r="H51" s="814">
        <f>'RM_5.3.3.sz.mell'!H51</f>
        <v>0</v>
      </c>
      <c r="I51" s="814">
        <f>'RM_5.3.3.sz.mell'!I51</f>
        <v>0</v>
      </c>
      <c r="J51" s="814">
        <f>'RM_5.3.3.sz.mell'!J51</f>
        <v>0</v>
      </c>
      <c r="K51" s="316">
        <f>'RM_5.3.3.sz.mell'!K51</f>
        <v>0</v>
      </c>
    </row>
    <row r="52" spans="1:11" s="456" customFormat="1" ht="12" customHeight="1" x14ac:dyDescent="0.25">
      <c r="A52" s="448" t="s">
        <v>103</v>
      </c>
      <c r="B52" s="9" t="s">
        <v>229</v>
      </c>
      <c r="C52" s="816">
        <f>'RM_5.3.3.sz.mell'!C52</f>
        <v>0</v>
      </c>
      <c r="D52" s="816">
        <f>'RM_5.3.3.sz.mell'!D52</f>
        <v>0</v>
      </c>
      <c r="E52" s="816">
        <f>'RM_5.3.3.sz.mell'!E52</f>
        <v>0</v>
      </c>
      <c r="F52" s="816">
        <f>'RM_5.3.3.sz.mell'!F52</f>
        <v>0</v>
      </c>
      <c r="G52" s="816">
        <f>'RM_5.3.3.sz.mell'!G52</f>
        <v>0</v>
      </c>
      <c r="H52" s="816">
        <f>'RM_5.3.3.sz.mell'!H52</f>
        <v>0</v>
      </c>
      <c r="I52" s="816">
        <f>'RM_5.3.3.sz.mell'!I52</f>
        <v>0</v>
      </c>
      <c r="J52" s="816">
        <f>'RM_5.3.3.sz.mell'!J52</f>
        <v>0</v>
      </c>
      <c r="K52" s="817">
        <f>'RM_5.3.3.sz.mell'!K52</f>
        <v>0</v>
      </c>
    </row>
    <row r="53" spans="1:11" ht="12" customHeight="1" x14ac:dyDescent="0.25">
      <c r="A53" s="448" t="s">
        <v>104</v>
      </c>
      <c r="B53" s="8" t="s">
        <v>186</v>
      </c>
      <c r="C53" s="819">
        <f>'RM_5.3.3.sz.mell'!C53</f>
        <v>0</v>
      </c>
      <c r="D53" s="819">
        <f>'RM_5.3.3.sz.mell'!D53</f>
        <v>0</v>
      </c>
      <c r="E53" s="819">
        <f>'RM_5.3.3.sz.mell'!E53</f>
        <v>0</v>
      </c>
      <c r="F53" s="819">
        <f>'RM_5.3.3.sz.mell'!F53</f>
        <v>0</v>
      </c>
      <c r="G53" s="819">
        <f>'RM_5.3.3.sz.mell'!G53</f>
        <v>0</v>
      </c>
      <c r="H53" s="819">
        <f>'RM_5.3.3.sz.mell'!H53</f>
        <v>0</v>
      </c>
      <c r="I53" s="819">
        <f>'RM_5.3.3.sz.mell'!I53</f>
        <v>0</v>
      </c>
      <c r="J53" s="819">
        <f>'RM_5.3.3.sz.mell'!J53</f>
        <v>0</v>
      </c>
      <c r="K53" s="820">
        <f>'RM_5.3.3.sz.mell'!K53</f>
        <v>0</v>
      </c>
    </row>
    <row r="54" spans="1:11" ht="12" customHeight="1" x14ac:dyDescent="0.25">
      <c r="A54" s="448" t="s">
        <v>105</v>
      </c>
      <c r="B54" s="8" t="s">
        <v>57</v>
      </c>
      <c r="C54" s="819">
        <f>'RM_5.3.3.sz.mell'!C54</f>
        <v>0</v>
      </c>
      <c r="D54" s="819">
        <f>'RM_5.3.3.sz.mell'!D54</f>
        <v>0</v>
      </c>
      <c r="E54" s="819">
        <f>'RM_5.3.3.sz.mell'!E54</f>
        <v>0</v>
      </c>
      <c r="F54" s="819">
        <f>'RM_5.3.3.sz.mell'!F54</f>
        <v>0</v>
      </c>
      <c r="G54" s="819">
        <f>'RM_5.3.3.sz.mell'!G54</f>
        <v>0</v>
      </c>
      <c r="H54" s="819">
        <f>'RM_5.3.3.sz.mell'!H54</f>
        <v>0</v>
      </c>
      <c r="I54" s="819">
        <f>'RM_5.3.3.sz.mell'!I54</f>
        <v>0</v>
      </c>
      <c r="J54" s="819">
        <f>'RM_5.3.3.sz.mell'!J54</f>
        <v>0</v>
      </c>
      <c r="K54" s="820">
        <f>'RM_5.3.3.sz.mell'!K54</f>
        <v>0</v>
      </c>
    </row>
    <row r="55" spans="1:11" ht="12" customHeight="1" thickBot="1" x14ac:dyDescent="0.3">
      <c r="A55" s="448" t="s">
        <v>106</v>
      </c>
      <c r="B55" s="8" t="s">
        <v>523</v>
      </c>
      <c r="C55" s="819">
        <f>'RM_5.3.3.sz.mell'!C55</f>
        <v>0</v>
      </c>
      <c r="D55" s="819">
        <f>'RM_5.3.3.sz.mell'!D55</f>
        <v>0</v>
      </c>
      <c r="E55" s="819">
        <f>'RM_5.3.3.sz.mell'!E55</f>
        <v>0</v>
      </c>
      <c r="F55" s="819">
        <f>'RM_5.3.3.sz.mell'!F55</f>
        <v>0</v>
      </c>
      <c r="G55" s="819">
        <f>'RM_5.3.3.sz.mell'!G55</f>
        <v>0</v>
      </c>
      <c r="H55" s="819">
        <f>'RM_5.3.3.sz.mell'!H55</f>
        <v>0</v>
      </c>
      <c r="I55" s="819">
        <f>'RM_5.3.3.sz.mell'!I55</f>
        <v>0</v>
      </c>
      <c r="J55" s="819">
        <f>'RM_5.3.3.sz.mell'!J55</f>
        <v>0</v>
      </c>
      <c r="K55" s="820">
        <f>'RM_5.3.3.sz.mell'!K55</f>
        <v>0</v>
      </c>
    </row>
    <row r="56" spans="1:11" ht="12" customHeight="1" thickBot="1" x14ac:dyDescent="0.3">
      <c r="A56" s="200" t="s">
        <v>20</v>
      </c>
      <c r="B56" s="123" t="s">
        <v>13</v>
      </c>
      <c r="C56" s="814">
        <f>'RM_5.3.3.sz.mell'!C56</f>
        <v>0</v>
      </c>
      <c r="D56" s="814">
        <f>'RM_5.3.3.sz.mell'!D56</f>
        <v>0</v>
      </c>
      <c r="E56" s="814">
        <f>'RM_5.3.3.sz.mell'!E56</f>
        <v>0</v>
      </c>
      <c r="F56" s="814">
        <f>'RM_5.3.3.sz.mell'!F56</f>
        <v>0</v>
      </c>
      <c r="G56" s="814">
        <f>'RM_5.3.3.sz.mell'!G56</f>
        <v>0</v>
      </c>
      <c r="H56" s="814">
        <f>'RM_5.3.3.sz.mell'!H56</f>
        <v>0</v>
      </c>
      <c r="I56" s="814">
        <f>'RM_5.3.3.sz.mell'!I56</f>
        <v>0</v>
      </c>
      <c r="J56" s="814">
        <f>'RM_5.3.3.sz.mell'!J56</f>
        <v>0</v>
      </c>
      <c r="K56" s="316">
        <f>'RM_5.3.3.sz.mell'!K56</f>
        <v>0</v>
      </c>
    </row>
    <row r="57" spans="1:11" ht="12.9" customHeight="1" thickBot="1" x14ac:dyDescent="0.3">
      <c r="A57" s="200" t="s">
        <v>21</v>
      </c>
      <c r="B57" s="242" t="s">
        <v>528</v>
      </c>
      <c r="C57" s="822">
        <f>'RM_5.3.3.sz.mell'!C57</f>
        <v>0</v>
      </c>
      <c r="D57" s="822">
        <f>'RM_5.3.3.sz.mell'!D57</f>
        <v>0</v>
      </c>
      <c r="E57" s="822">
        <f>'RM_5.3.3.sz.mell'!E57</f>
        <v>0</v>
      </c>
      <c r="F57" s="822">
        <f>'RM_5.3.3.sz.mell'!F57</f>
        <v>0</v>
      </c>
      <c r="G57" s="822">
        <f>'RM_5.3.3.sz.mell'!G57</f>
        <v>0</v>
      </c>
      <c r="H57" s="822">
        <f>'RM_5.3.3.sz.mell'!H57</f>
        <v>0</v>
      </c>
      <c r="I57" s="822">
        <f>'RM_5.3.3.sz.mell'!I57</f>
        <v>0</v>
      </c>
      <c r="J57" s="822">
        <f>'RM_5.3.3.sz.mell'!J57</f>
        <v>0</v>
      </c>
      <c r="K57" s="364">
        <f>'RM_5.3.3.sz.mell'!K57</f>
        <v>0</v>
      </c>
    </row>
    <row r="58" spans="1:11" ht="8.1" customHeight="1" thickBot="1" x14ac:dyDescent="0.3">
      <c r="C58" s="828">
        <f>'RM_5.3.3.sz.mell'!C58</f>
        <v>0</v>
      </c>
      <c r="D58" s="828">
        <f>'RM_5.3.3.sz.mell'!D58</f>
        <v>0</v>
      </c>
      <c r="E58" s="828">
        <f>'RM_5.3.3.sz.mell'!E58</f>
        <v>0</v>
      </c>
      <c r="F58" s="828">
        <f>'RM_5.3.3.sz.mell'!F58</f>
        <v>0</v>
      </c>
      <c r="G58" s="828">
        <f>'RM_5.3.3.sz.mell'!G58</f>
        <v>0</v>
      </c>
      <c r="H58" s="828">
        <f>'RM_5.3.3.sz.mell'!H58</f>
        <v>0</v>
      </c>
      <c r="I58" s="828">
        <f>'RM_5.3.3.sz.mell'!I58</f>
        <v>0</v>
      </c>
      <c r="J58" s="828">
        <f>'RM_5.3.3.sz.mell'!J58</f>
        <v>0</v>
      </c>
      <c r="K58" s="829">
        <f>'RM_5.3.3.sz.mell'!K58</f>
        <v>0</v>
      </c>
    </row>
    <row r="59" spans="1:11" ht="12.9" customHeight="1" thickBot="1" x14ac:dyDescent="0.3">
      <c r="A59" s="245" t="s">
        <v>518</v>
      </c>
      <c r="B59" s="246"/>
      <c r="C59" s="826">
        <f>'RM_5.3.3.sz.mell'!C59</f>
        <v>0</v>
      </c>
      <c r="D59" s="826">
        <f>'RM_5.3.3.sz.mell'!D59</f>
        <v>0</v>
      </c>
      <c r="E59" s="826">
        <f>'RM_5.3.3.sz.mell'!E59</f>
        <v>0</v>
      </c>
      <c r="F59" s="826">
        <f>'RM_5.3.3.sz.mell'!F59</f>
        <v>0</v>
      </c>
      <c r="G59" s="826">
        <f>'RM_5.3.3.sz.mell'!G59</f>
        <v>0</v>
      </c>
      <c r="H59" s="826">
        <f>'RM_5.3.3.sz.mell'!H59</f>
        <v>0</v>
      </c>
      <c r="I59" s="826">
        <f>'RM_5.3.3.sz.mell'!I59</f>
        <v>0</v>
      </c>
      <c r="J59" s="826">
        <f>'RM_5.3.3.sz.mell'!J59</f>
        <v>0</v>
      </c>
      <c r="K59" s="827">
        <f>'RM_5.3.3.sz.mell'!K59</f>
        <v>0</v>
      </c>
    </row>
    <row r="60" spans="1:11" ht="12.9" customHeight="1" thickBot="1" x14ac:dyDescent="0.3">
      <c r="A60" s="245" t="s">
        <v>205</v>
      </c>
      <c r="B60" s="246"/>
      <c r="C60" s="826">
        <f>'RM_5.3.3.sz.mell'!C60</f>
        <v>0</v>
      </c>
      <c r="D60" s="826">
        <f>'RM_5.3.3.sz.mell'!D60</f>
        <v>0</v>
      </c>
      <c r="E60" s="826">
        <f>'RM_5.3.3.sz.mell'!E60</f>
        <v>0</v>
      </c>
      <c r="F60" s="826">
        <f>'RM_5.3.3.sz.mell'!F60</f>
        <v>0</v>
      </c>
      <c r="G60" s="826">
        <f>'RM_5.3.3.sz.mell'!G60</f>
        <v>0</v>
      </c>
      <c r="H60" s="826">
        <f>'RM_5.3.3.sz.mell'!H60</f>
        <v>0</v>
      </c>
      <c r="I60" s="826">
        <f>'RM_5.3.3.sz.mell'!I60</f>
        <v>0</v>
      </c>
      <c r="J60" s="826">
        <f>'RM_5.3.3.sz.mell'!J60</f>
        <v>0</v>
      </c>
      <c r="K60" s="827">
        <f>'RM_5.3.3.sz.mell'!K60</f>
        <v>0</v>
      </c>
    </row>
  </sheetData>
  <sheetProtection sheet="1" formatCells="0"/>
  <mergeCells count="15"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F00-000000000000}">
  <dimension ref="A2:C37"/>
  <sheetViews>
    <sheetView view="pageBreakPreview" zoomScale="60" zoomScaleNormal="120" workbookViewId="0">
      <selection activeCell="E40" sqref="E40"/>
    </sheetView>
  </sheetViews>
  <sheetFormatPr defaultRowHeight="13.2" x14ac:dyDescent="0.25"/>
  <cols>
    <col min="1" max="1" width="34.77734375" customWidth="1"/>
    <col min="2" max="2" width="91.109375" customWidth="1"/>
    <col min="3" max="3" width="35.33203125" customWidth="1"/>
  </cols>
  <sheetData>
    <row r="2" spans="1:3" ht="17.399999999999999" x14ac:dyDescent="0.25">
      <c r="A2" s="1540" t="s">
        <v>584</v>
      </c>
      <c r="B2" s="1540"/>
      <c r="C2" s="1540"/>
    </row>
    <row r="3" spans="1:3" ht="13.8" x14ac:dyDescent="0.25">
      <c r="A3" s="580"/>
      <c r="B3" s="581"/>
      <c r="C3" s="580"/>
    </row>
    <row r="4" spans="1:3" ht="13.8" x14ac:dyDescent="0.25">
      <c r="A4" s="582" t="s">
        <v>594</v>
      </c>
      <c r="B4" s="583" t="s">
        <v>593</v>
      </c>
      <c r="C4" s="582" t="s">
        <v>585</v>
      </c>
    </row>
    <row r="5" spans="1:3" x14ac:dyDescent="0.25">
      <c r="A5" s="584"/>
      <c r="B5" s="584"/>
      <c r="C5" s="584"/>
    </row>
    <row r="6" spans="1:3" ht="17.399999999999999" x14ac:dyDescent="0.3">
      <c r="A6" s="1539" t="s">
        <v>587</v>
      </c>
      <c r="B6" s="1539"/>
      <c r="C6" s="1539"/>
    </row>
    <row r="7" spans="1:3" x14ac:dyDescent="0.25">
      <c r="A7" s="584" t="s">
        <v>595</v>
      </c>
      <c r="B7" s="584" t="s">
        <v>596</v>
      </c>
      <c r="C7" s="652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 x14ac:dyDescent="0.25">
      <c r="A8" s="584" t="s">
        <v>597</v>
      </c>
      <c r="B8" s="584" t="s">
        <v>776</v>
      </c>
      <c r="C8" s="652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 x14ac:dyDescent="0.25">
      <c r="A9" s="584" t="s">
        <v>599</v>
      </c>
      <c r="B9" s="584" t="str">
        <f>CONCATENATE(LOWER('Z_1.1.sz.mell.'!A3))</f>
        <v>2019. évi zárszámadásának pénzügyi mérlege</v>
      </c>
      <c r="C9" s="652" t="str">
        <f ca="1">HYPERLINK(SUBSTITUTE(CELL("address",'Z_1.1.sz.mell.'!A1),"'",""),SUBSTITUTE(MID(CELL("address",'Z_1.1.sz.mell.'!A1),SEARCH("]",CELL("address",'Z_1.1.sz.mell.'!A1),1)+1,LEN(CELL("address",'Z_1.1.sz.mell.'!A1))-SEARCH("]",CELL("address",'Z_1.1.sz.mell.'!A1),1)),"'",""))</f>
        <v>Z_1.1.sz.mell.!$A$1</v>
      </c>
    </row>
    <row r="10" spans="1:3" x14ac:dyDescent="0.25">
      <c r="A10" s="584" t="s">
        <v>601</v>
      </c>
      <c r="B10" s="584" t="str">
        <f>PROPER('Z_1.2.sz.mell.'!A4)</f>
        <v>2019. Évi Zárszámadás Kötelező Feladatainak Pénzügyi Mérlege</v>
      </c>
      <c r="C10" s="652" t="str">
        <f ca="1">HYPERLINK(SUBSTITUTE(CELL("address",'Z_1.2.sz.mell.'!A1),"'",""),SUBSTITUTE(MID(CELL("address",'Z_1.2.sz.mell.'!A1),SEARCH("]",CELL("address",'Z_1.2.sz.mell.'!A1),1)+1,LEN(CELL("address",'Z_1.2.sz.mell.'!A1))-SEARCH("]",CELL("address",'Z_1.2.sz.mell.'!A1),1)),"'",""))</f>
        <v>Z_1.2.sz.mell.!$A$1</v>
      </c>
    </row>
    <row r="11" spans="1:3" x14ac:dyDescent="0.25">
      <c r="A11" s="584" t="s">
        <v>602</v>
      </c>
      <c r="B11" s="584" t="str">
        <f>PROPER('Z_1.3.sz.mell.'!A4)</f>
        <v>2019. Évi Zárszámadás Önként Vállalt Feladatainak Pénzügyi Mérlege</v>
      </c>
      <c r="C11" s="652" t="str">
        <f ca="1">HYPERLINK(SUBSTITUTE(CELL("address",'Z_1.3.sz.mell.'!A1),"'",""),SUBSTITUTE(MID(CELL("address",'Z_1.3.sz.mell.'!A1),SEARCH("]",CELL("address",'Z_1.3.sz.mell.'!A1),1)+1,LEN(CELL("address",'Z_1.3.sz.mell.'!A1))-SEARCH("]",CELL("address",'Z_1.3.sz.mell.'!A1),1)),"'",""))</f>
        <v>Z_1.3.sz.mell.!$A$1</v>
      </c>
    </row>
    <row r="12" spans="1:3" x14ac:dyDescent="0.25">
      <c r="A12" s="584" t="s">
        <v>605</v>
      </c>
      <c r="B12" s="584" t="str">
        <f>PROPER('Z_1.4.sz.mell.'!A4)</f>
        <v>2019. Évi Zárszámadás Államigazgatási Feladatainak Pénzügyi Mérlege</v>
      </c>
      <c r="C12" s="652" t="str">
        <f ca="1">HYPERLINK(SUBSTITUTE(CELL("address",'Z_1.4.sz.mell.'!A1),"'",""),SUBSTITUTE(MID(CELL("address",'Z_1.4.sz.mell.'!A1),SEARCH("]",CELL("address",'Z_1.4.sz.mell.'!A1),1)+1,LEN(CELL("address",'Z_1.4.sz.mell.'!A1))-SEARCH("]",CELL("address",'Z_1.4.sz.mell.'!A1),1)),"'",""))</f>
        <v>Z_1.4.sz.mell.!$A$1</v>
      </c>
    </row>
    <row r="13" spans="1:3" x14ac:dyDescent="0.25">
      <c r="A13" s="584" t="s">
        <v>607</v>
      </c>
      <c r="B13" s="584" t="s">
        <v>608</v>
      </c>
      <c r="C13" s="652" t="str">
        <f ca="1">HYPERLINK(SUBSTITUTE(CELL("address",'Z_2.1.sz.mell'!A1),"'",""),SUBSTITUTE(MID(CELL("address",'Z_2.1.sz.mell'!A1),SEARCH("]",CELL("address",'Z_2.1.sz.mell'!A1),1)+1,LEN(CELL("address",'Z_2.1.sz.mell'!A1))-SEARCH("]",CELL("address",'Z_2.1.sz.mell'!A1),1)),"'",""))</f>
        <v>Z_2.1.sz.mell!$A$1</v>
      </c>
    </row>
    <row r="14" spans="1:3" x14ac:dyDescent="0.25">
      <c r="A14" s="584" t="s">
        <v>609</v>
      </c>
      <c r="B14" s="584" t="s">
        <v>610</v>
      </c>
      <c r="C14" s="652" t="str">
        <f ca="1">HYPERLINK(SUBSTITUTE(CELL("address",'Z_2.2.sz.mell'!A1),"'",""),SUBSTITUTE(MID(CELL("address",'Z_2.2.sz.mell'!A1),SEARCH("]",CELL("address",'Z_2.2.sz.mell'!A1),1)+1,LEN(CELL("address",'Z_2.2.sz.mell'!A1))-SEARCH("]",CELL("address",'Z_2.2.sz.mell'!A1),1)),"'",""))</f>
        <v>Z_2.2.sz.mell!$A$1</v>
      </c>
    </row>
    <row r="15" spans="1:3" x14ac:dyDescent="0.25">
      <c r="A15" s="584" t="s">
        <v>611</v>
      </c>
      <c r="B15" s="584" t="s">
        <v>612</v>
      </c>
      <c r="C15" s="652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 x14ac:dyDescent="0.25">
      <c r="A16" s="584" t="s">
        <v>613</v>
      </c>
      <c r="B16" s="584" t="s">
        <v>0</v>
      </c>
      <c r="C16" s="652" t="str">
        <f ca="1">HYPERLINK(SUBSTITUTE(CELL("address",'Z_3.sz.mell.'!A1),"'",""),SUBSTITUTE(MID(CELL("address",'Z_3.sz.mell.'!A1),SEARCH("]",CELL("address",'Z_3.sz.mell.'!A1),1)+1,LEN(CELL("address",'Z_3.sz.mell.'!A1))-SEARCH("]",CELL("address",'Z_3.sz.mell.'!A1),1)),"'",""))</f>
        <v>Z_3.sz.mell.!$A$1</v>
      </c>
    </row>
    <row r="17" spans="1:3" x14ac:dyDescent="0.25">
      <c r="A17" s="584" t="s">
        <v>615</v>
      </c>
      <c r="B17" s="584" t="s">
        <v>1</v>
      </c>
      <c r="C17" s="652" t="str">
        <f ca="1">HYPERLINK(SUBSTITUTE(CELL("address",'Z_4.sz.mell.'!A1),"'",""),SUBSTITUTE(MID(CELL("address",'Z_4.sz.mell.'!A1),SEARCH("]",CELL("address",'Z_4.sz.mell.'!A1),1)+1,LEN(CELL("address",'Z_4.sz.mell.'!A1))-SEARCH("]",CELL("address",'Z_4.sz.mell.'!A1),1)),"'",""))</f>
        <v>Z_4.sz.mell.!$A$1</v>
      </c>
    </row>
    <row r="18" spans="1:3" x14ac:dyDescent="0.25">
      <c r="A18" s="584" t="s">
        <v>618</v>
      </c>
      <c r="B18" s="584" t="e">
        <f>'Z_5.sz.mell.'!#REF!</f>
        <v>#REF!</v>
      </c>
      <c r="C18" s="652" t="str">
        <f ca="1">HYPERLINK(SUBSTITUTE(CELL("address",'Z_5.sz.mell.'!A1),"'",""),SUBSTITUTE(MID(CELL("address",'Z_5.sz.mell.'!A1),SEARCH("]",CELL("address",'Z_5.sz.mell.'!A1),1)+1,LEN(CELL("address",'Z_5.sz.mell.'!A1))-SEARCH("]",CELL("address",'Z_5.sz.mell.'!A1),1)),"'",""))</f>
        <v>Z_5.sz.mell.!$A$1</v>
      </c>
    </row>
    <row r="19" spans="1:3" x14ac:dyDescent="0.25">
      <c r="A19" s="584" t="s">
        <v>777</v>
      </c>
      <c r="B19" s="584" t="s">
        <v>778</v>
      </c>
      <c r="C19" s="652" t="str">
        <f ca="1">HYPERLINK(SUBSTITUTE(CELL("address",'Z_6.1.sz.mell'!A1),"'",""),SUBSTITUTE(MID(CELL("address",'Z_6.1.sz.mell'!A1),SEARCH("]",CELL("address",'Z_6.1.sz.mell'!A1),1)+1,LEN(CELL("address",'Z_6.1.sz.mell'!A1))-SEARCH("]",CELL("address",'Z_6.1.sz.mell'!A1),1)),"'",""))</f>
        <v>Z_6.1.sz.mell!$A$1</v>
      </c>
    </row>
    <row r="20" spans="1:3" x14ac:dyDescent="0.25">
      <c r="A20" s="584" t="s">
        <v>779</v>
      </c>
      <c r="B20" s="584" t="s">
        <v>780</v>
      </c>
      <c r="C20" s="652" t="str">
        <f ca="1">HYPERLINK(SUBSTITUTE(CELL("address",'Z_6.1.1.sz.mell'!A1),"'",""),SUBSTITUTE(MID(CELL("address",'Z_6.1.1.sz.mell'!A1),SEARCH("]",CELL("address",'Z_6.1.1.sz.mell'!A1),1)+1,LEN(CELL("address",'Z_6.1.1.sz.mell'!A1))-SEARCH("]",CELL("address",'Z_6.1.1.sz.mell'!A1),1)),"'",""))</f>
        <v>Z_6.1.1.sz.mell!$A$1</v>
      </c>
    </row>
    <row r="21" spans="1:3" x14ac:dyDescent="0.25">
      <c r="A21" s="584" t="s">
        <v>781</v>
      </c>
      <c r="B21" s="584" t="s">
        <v>417</v>
      </c>
      <c r="C21" s="652" t="str">
        <f ca="1">HYPERLINK(SUBSTITUTE(CELL("address",'Z_6.1.2.sz.mell'!A1),"'",""),SUBSTITUTE(MID(CELL("address",'Z_6.1.2.sz.mell'!A1),SEARCH("]",CELL("address",'Z_6.1.2.sz.mell'!A1),1)+1,LEN(CELL("address",'Z_6.1.2.sz.mell'!A1))-SEARCH("]",CELL("address",'Z_6.1.2.sz.mell'!A1),1)),"'",""))</f>
        <v>Z_6.1.2.sz.mell!$A$1</v>
      </c>
    </row>
    <row r="22" spans="1:3" x14ac:dyDescent="0.25">
      <c r="A22" s="584" t="s">
        <v>782</v>
      </c>
      <c r="B22" s="584" t="s">
        <v>783</v>
      </c>
      <c r="C22" s="652" t="str">
        <f ca="1">HYPERLINK(SUBSTITUTE(CELL("address",'Z_6.1.3.sz.mell'!A1),"'",""),SUBSTITUTE(MID(CELL("address",'Z_6.1.3.sz.mell'!A1),SEARCH("]",CELL("address",'Z_6.1.3.sz.mell'!A1),1)+1,LEN(CELL("address",'Z_6.1.3.sz.mell'!A1))-SEARCH("]",CELL("address",'Z_6.1.3.sz.mell'!A1),1)),"'",""))</f>
        <v>Z_6.1.3.sz.mell!$A$1</v>
      </c>
    </row>
    <row r="23" spans="1:3" x14ac:dyDescent="0.25">
      <c r="A23" s="584" t="s">
        <v>784</v>
      </c>
      <c r="B23" s="584" t="str">
        <f>Z_ALAPADATOK!A12</f>
        <v>Hercegkút Gyöngyszem Német Nemzetiségi Óvoda</v>
      </c>
      <c r="C23" s="652" t="str">
        <f ca="1">HYPERLINK(SUBSTITUTE(CELL("address",'Z_6.2.sz.mell'!A1),"'",""),SUBSTITUTE(MID(CELL("address",'Z_6.2.sz.mell'!A1),SEARCH("]",CELL("address",'Z_6.2.sz.mell'!A1),1)+1,LEN(CELL("address",'Z_6.2.sz.mell'!A1))-SEARCH("]",CELL("address",'Z_6.2.sz.mell'!A1),1)),"'",""))</f>
        <v>Z_6.2.sz.mell!$A$1</v>
      </c>
    </row>
    <row r="24" spans="1:3" x14ac:dyDescent="0.25">
      <c r="A24" s="584" t="s">
        <v>785</v>
      </c>
      <c r="B24" t="str">
        <f>Z_ALAPADATOK!B14</f>
        <v>Hercegkúti Konyha</v>
      </c>
      <c r="C24" s="652" t="str">
        <f ca="1">HYPERLINK(SUBSTITUTE(CELL("address",'Z_6.3.sz.mell'!A1),"'",""),SUBSTITUTE(MID(CELL("address",'Z_6.3.sz.mell'!A1),SEARCH("]",CELL("address",'Z_6.3.sz.mell'!A1),1)+1,LEN(CELL("address",'Z_6.3.sz.mell'!A1))-SEARCH("]",CELL("address",'Z_6.3.sz.mell'!A1),1)),"'",""))</f>
        <v>Z_6.3.sz.mell!$A$1</v>
      </c>
    </row>
    <row r="25" spans="1:3" x14ac:dyDescent="0.25">
      <c r="A25" s="584" t="s">
        <v>621</v>
      </c>
      <c r="B25" t="str">
        <f>PROPER('Z_7.sz.mell'!A3)</f>
        <v>Költségvetési Szervek Maradványának Alakulása</v>
      </c>
      <c r="C25" s="652" t="str">
        <f ca="1">HYPERLINK(SUBSTITUTE(CELL("address",'Z_7.sz.mell'!A1),"'",""),SUBSTITUTE(MID(CELL("address",'Z_7.sz.mell'!A1),SEARCH("]",CELL("address",'Z_7.sz.mell'!A1),1)+1,LEN(CELL("address",'Z_7.sz.mell'!A1))-SEARCH("]",CELL("address",'Z_7.sz.mell'!A1),1)),"'",""))</f>
        <v>Z_7.sz.mell!$A$1</v>
      </c>
    </row>
    <row r="26" spans="1:3" x14ac:dyDescent="0.25">
      <c r="A26" s="584" t="s">
        <v>623</v>
      </c>
      <c r="B26" t="str">
        <f>'Z_8.sz.mell'!B1</f>
        <v>A 2019. évi általános működés és ágazati feladatok támogatásának alakulása jogcímenként</v>
      </c>
      <c r="C26" s="652" t="str">
        <f ca="1">HYPERLINK(SUBSTITUTE(CELL("address",'Z_8.sz.mell'!A1),"'",""),SUBSTITUTE(MID(CELL("address",'Z_8.sz.mell'!A1),SEARCH("]",CELL("address",'Z_8.sz.mell'!A1),1)+1,LEN(CELL("address",'Z_8.sz.mell'!A1))-SEARCH("]",CELL("address",'Z_8.sz.mell'!A1),1)),"'",""))</f>
        <v>Z_8.sz.mell!$A$1</v>
      </c>
    </row>
    <row r="27" spans="1:3" x14ac:dyDescent="0.25">
      <c r="A27" s="584" t="s">
        <v>804</v>
      </c>
      <c r="B27" t="str">
        <f>CONCATENATE(PROPER('Z_1.tájékoztató_t.'!A2)," ",LOWER('Z_1.tájékoztató_t.'!A3))</f>
        <v>Hercegkút Község Önkormányzata 2019. évi zárszámadásának pénzügyi mérlege</v>
      </c>
      <c r="C27" s="652" t="str">
        <f ca="1">HYPERLINK(SUBSTITUTE(CELL("address",'Z_1.tájékoztató_t.'!A1),"'",""),SUBSTITUTE(MID(CELL("address",'Z_1.tájékoztató_t.'!A1),SEARCH("]",CELL("address",'Z_1.tájékoztató_t.'!A1),1)+1,LEN(CELL("address",'Z_1.tájékoztató_t.'!A1))-SEARCH("]",CELL("address",'Z_1.tájékoztató_t.'!A1),1)),"'",""))</f>
        <v>Z_1.tájékoztató_t.!$A$1</v>
      </c>
    </row>
    <row r="28" spans="1:3" x14ac:dyDescent="0.25">
      <c r="A28" s="584" t="s">
        <v>805</v>
      </c>
      <c r="B28" t="str">
        <f>'Z_2.tájékoztató_t.'!A2</f>
        <v>Többéves kihatással járó döntésekből származó kötzelezettségek célok szerinti, évenkénti bontásban</v>
      </c>
      <c r="C28" s="652" t="str">
        <f ca="1">HYPERLINK(SUBSTITUTE(CELL("address",'Z_2.tájékoztató_t.'!A1),"'",""),SUBSTITUTE(MID(CELL("address",'Z_2.tájékoztató_t.'!A1),SEARCH("]",CELL("address",'Z_2.tájékoztató_t.'!A1),1)+1,LEN(CELL("address",'Z_2.tájékoztató_t.'!A1))-SEARCH("]",CELL("address",'Z_2.tájékoztató_t.'!A1),1)),"'",""))</f>
        <v>Z_2.tájékoztató_t.!$A$1</v>
      </c>
    </row>
    <row r="29" spans="1:3" x14ac:dyDescent="0.25">
      <c r="A29" s="584" t="s">
        <v>806</v>
      </c>
      <c r="B29" t="str">
        <f>'Z_3.tájékoztató_t.'!A1</f>
        <v>Az önkormányzat által nyújtott hitel és kölcsön alakulása lejárat és eszközök szerinti bontásban</v>
      </c>
      <c r="C29" s="652" t="str">
        <f ca="1">HYPERLINK(SUBSTITUTE(CELL("address",'Z_3.tájékoztató_t.'!A1),"'",""),SUBSTITUTE(MID(CELL("address",'Z_3.tájékoztató_t.'!A1),SEARCH("]",CELL("address",'Z_3.tájékoztató_t.'!A1),1)+1,LEN(CELL("address",'Z_3.tájékoztató_t.'!A1))-SEARCH("]",CELL("address",'Z_3.tájékoztató_t.'!A1),1)),"'",""))</f>
        <v>Z_3.tájékoztató_t.!$A$1</v>
      </c>
    </row>
    <row r="30" spans="1:3" x14ac:dyDescent="0.25">
      <c r="A30" s="584" t="s">
        <v>807</v>
      </c>
      <c r="B30" t="str">
        <f>'Z_4.tájékoztató_t.'!A1</f>
        <v>Adósság állomány alakulása lejárat, eszközök, bel- és külföldi hitelezők szerinti bontásban
2019. december 31-én</v>
      </c>
      <c r="C30" s="652" t="str">
        <f ca="1">HYPERLINK(SUBSTITUTE(CELL("address",'Z_4.tájékoztató_t.'!A1),"'",""),SUBSTITUTE(MID(CELL("address",'Z_4.tájékoztató_t.'!A1),SEARCH("]",CELL("address",'Z_4.tájékoztató_t.'!A1),1)+1,LEN(CELL("address",'Z_4.tájékoztató_t.'!A1))-SEARCH("]",CELL("address",'Z_4.tájékoztató_t.'!A1),1)),"'",""))</f>
        <v>Z_4.tájékoztató_t.!$A$1</v>
      </c>
    </row>
    <row r="31" spans="1:3" x14ac:dyDescent="0.25">
      <c r="A31" s="584" t="s">
        <v>808</v>
      </c>
      <c r="B31" t="str">
        <f>'Z_5.tájékoztató_t.'!A3</f>
        <v>Az önkormányzat által adott közvetett támogatások</v>
      </c>
      <c r="C31" s="652" t="str">
        <f ca="1">HYPERLINK(SUBSTITUTE(CELL("address",'Z_5.tájékoztató_t.'!A1),"'",""),SUBSTITUTE(MID(CELL("address",'Z_5.tájékoztató_t.'!A1),SEARCH("]",CELL("address",'Z_5.tájékoztató_t.'!A1),1)+1,LEN(CELL("address",'Z_5.tájékoztató_t.'!A1))-SEARCH("]",CELL("address",'Z_5.tájékoztató_t.'!A1),1)),"'",""))</f>
        <v>Z_5.tájékoztató_t.!$A$1</v>
      </c>
    </row>
    <row r="32" spans="1:3" x14ac:dyDescent="0.25">
      <c r="A32" s="584" t="s">
        <v>809</v>
      </c>
      <c r="B32" t="str">
        <f>CONCATENATE(PROPER('Z_6.tájékoztató_t.'!A3)," ",LOWER('Z_6.tájékoztató_t.'!A4))</f>
        <v>K I M U T A T Á S a 2019. évi céljelleggel juttatott támogatások felhasználásáról</v>
      </c>
      <c r="C32" s="652" t="str">
        <f ca="1">HYPERLINK(SUBSTITUTE(CELL("address",'Z_6.tájékoztató_t.'!A1),"'",""),SUBSTITUTE(MID(CELL("address",'Z_6.tájékoztató_t.'!A1),SEARCH("]",CELL("address",'Z_6.tájékoztató_t.'!A1),1)+1,LEN(CELL("address",'Z_6.tájékoztató_t.'!A1))-SEARCH("]",CELL("address",'Z_6.tájékoztató_t.'!A1),1)),"'",""))</f>
        <v>Z_6.tájékoztató_t.!$A$1</v>
      </c>
    </row>
    <row r="33" spans="1:3" x14ac:dyDescent="0.25">
      <c r="A33" s="584" t="s">
        <v>810</v>
      </c>
      <c r="B33" t="str">
        <f>CONCATENATE(PROPER('Z_7.1.tájékoztató_t.'!A2)," ",'Z_7.1.tájékoztató_t.'!A3)</f>
        <v>Vagyonkimutatás a könyvviteli mérlegben értékkel szereplő eszközökről</v>
      </c>
      <c r="C33" s="652" t="str">
        <f ca="1">HYPERLINK(SUBSTITUTE(CELL("address",'Z_7.1.tájékoztató_t.'!A1),"'",""),SUBSTITUTE(MID(CELL("address",'Z_7.1.tájékoztató_t.'!A1),SEARCH("]",CELL("address",'Z_7.1.tájékoztató_t.'!A1),1)+1,LEN(CELL("address",'Z_7.1.tájékoztató_t.'!A1))-SEARCH("]",CELL("address",'Z_7.1.tájékoztató_t.'!A1),1)),"'",""))</f>
        <v>Z_7.1.tájékoztató_t.!$A$1</v>
      </c>
    </row>
    <row r="34" spans="1:3" x14ac:dyDescent="0.25">
      <c r="A34" s="584" t="s">
        <v>811</v>
      </c>
      <c r="B34" t="str">
        <f>CONCATENATE(PROPER('Z_7.2.tájékoztató_t.'!A3)," ",'Z_7.2.tájékoztató_t.'!A4)</f>
        <v>Vagyonkimutatás a könyvviteli mérlegben értékkel szereplő forrásokról</v>
      </c>
      <c r="C34" s="652" t="str">
        <f ca="1">HYPERLINK(SUBSTITUTE(CELL("address",'Z_7.2.tájékoztató_t.'!A1),"'",""),SUBSTITUTE(MID(CELL("address",'Z_7.2.tájékoztató_t.'!A1),SEARCH("]",CELL("address",'Z_7.2.tájékoztató_t.'!A1),1)+1,LEN(CELL("address",'Z_7.2.tájékoztató_t.'!A1))-SEARCH("]",CELL("address",'Z_7.2.tájékoztató_t.'!A1),1)),"'",""))</f>
        <v>Z_7.2.tájékoztató_t.!$A$1</v>
      </c>
    </row>
    <row r="35" spans="1:3" x14ac:dyDescent="0.25">
      <c r="A35" s="584" t="s">
        <v>812</v>
      </c>
      <c r="B35" t="str">
        <f>CONCATENATE(PROPER('Z_7.3.tájékoztató_t.'!A3)," ",'Z_7.3.tájékoztató_t.'!A4)</f>
        <v>Vagyonkimutatás az érték nélkül nyilvántartott eszkzözkről</v>
      </c>
      <c r="C35" s="652" t="str">
        <f ca="1">HYPERLINK(SUBSTITUTE(CELL("address",'Z_7.3.tájékoztató_t.'!A1),"'",""),SUBSTITUTE(MID(CELL("address",'Z_7.3.tájékoztató_t.'!A1),SEARCH("]",CELL("address",'Z_7.3.tájékoztató_t.'!A1),1)+1,LEN(CELL("address",'Z_7.3.tájékoztató_t.'!A1))-SEARCH("]",CELL("address",'Z_7.3.tájékoztató_t.'!A1),1)),"'",""))</f>
        <v>Z_7.3.tájékoztató_t.!$A$1</v>
      </c>
    </row>
    <row r="36" spans="1:3" x14ac:dyDescent="0.25">
      <c r="A36" s="584" t="s">
        <v>813</v>
      </c>
      <c r="B36" t="str">
        <f>CONCATENATE('Z_8.tájékoztató_t.'!A2,'Z_8.tájékoztató_t.'!A3)</f>
        <v>Hercegkút Község Önkormányzata tulajdonában álló gazdálkodó szervezetek működéséből származókötelezettségek és részesedések alakulása 2019-ben</v>
      </c>
      <c r="C36" s="652" t="str">
        <f ca="1">HYPERLINK(SUBSTITUTE(CELL("address",'Z_8.tájékoztató_t.'!A1),"'",""),SUBSTITUTE(MID(CELL("address",'Z_8.tájékoztató_t.'!A1),SEARCH("]",CELL("address",'Z_8.tájékoztató_t.'!A1),1)+1,LEN(CELL("address",'Z_8.tájékoztató_t.'!A1))-SEARCH("]",CELL("address",'Z_8.tájékoztató_t.'!A1),1)),"'",""))</f>
        <v>Z_8.tájékoztató_t.!$A$1</v>
      </c>
    </row>
    <row r="37" spans="1:3" x14ac:dyDescent="0.25">
      <c r="A37" s="584" t="s">
        <v>814</v>
      </c>
      <c r="B37" t="s">
        <v>815</v>
      </c>
      <c r="C37" s="652" t="str">
        <f ca="1">HYPERLINK(SUBSTITUTE(CELL("address",'Z_9.tájékoztató_t.'!A1),"'",""),SUBSTITUTE(MID(CELL("address",'Z_9.tájékoztató_t.'!A1),SEARCH("]",CELL("address",'Z_9.tájékoztató_t.'!A1),1)+1,LEN(CELL("address",'Z_9.tájékoztató_t.'!A1))-SEARCH("]",CELL("address",'Z_9.tájékoztató_t.'!A1),1)),"'",""))</f>
        <v>Z_9.tájékoztató_t.!$A$1</v>
      </c>
    </row>
  </sheetData>
  <mergeCells count="2">
    <mergeCell ref="A2:C2"/>
    <mergeCell ref="A6:C6"/>
  </mergeCells>
  <pageMargins left="0.7" right="0.7" top="0.75" bottom="0.75" header="0.3" footer="0.3"/>
  <pageSetup paperSize="9" scale="60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1-000000000000}">
  <dimension ref="A2:H16"/>
  <sheetViews>
    <sheetView topLeftCell="A3" zoomScale="120" zoomScaleNormal="120" workbookViewId="0">
      <selection activeCell="B8" sqref="B8"/>
    </sheetView>
  </sheetViews>
  <sheetFormatPr defaultRowHeight="13.2" x14ac:dyDescent="0.25"/>
  <cols>
    <col min="1" max="1" width="43.33203125" customWidth="1"/>
    <col min="2" max="2" width="49.109375" customWidth="1"/>
    <col min="3" max="3" width="1.33203125" bestFit="1" customWidth="1"/>
    <col min="4" max="4" width="6.77734375" customWidth="1"/>
    <col min="5" max="5" width="1.44140625" bestFit="1" customWidth="1"/>
    <col min="7" max="7" width="1.44140625" bestFit="1" customWidth="1"/>
    <col min="8" max="8" width="25" customWidth="1"/>
  </cols>
  <sheetData>
    <row r="2" spans="1:8" ht="15.6" x14ac:dyDescent="0.3">
      <c r="A2" s="1750" t="s">
        <v>586</v>
      </c>
      <c r="B2" s="1750"/>
      <c r="C2" s="1750"/>
      <c r="D2" s="1750"/>
      <c r="E2" s="1750"/>
      <c r="F2" s="1750"/>
      <c r="G2" s="1750"/>
      <c r="H2" s="1750"/>
    </row>
    <row r="3" spans="1:8" ht="15.6" x14ac:dyDescent="0.3">
      <c r="A3" s="1728" t="str">
        <f>ALAPADATOK!A3</f>
        <v>Hercegkút Község Önkormányzata</v>
      </c>
      <c r="B3" s="1728"/>
      <c r="C3" s="1728"/>
      <c r="D3" s="1728"/>
      <c r="E3" s="1728"/>
      <c r="F3" s="1728"/>
      <c r="G3" s="1728"/>
      <c r="H3" s="1728"/>
    </row>
    <row r="6" spans="1:8" ht="13.8" x14ac:dyDescent="0.25">
      <c r="A6" s="574" t="s">
        <v>668</v>
      </c>
    </row>
    <row r="7" spans="1:8" ht="13.8" x14ac:dyDescent="0.25">
      <c r="A7" s="574"/>
    </row>
    <row r="8" spans="1:8" x14ac:dyDescent="0.25">
      <c r="A8" s="591" t="s">
        <v>641</v>
      </c>
      <c r="B8" s="664" t="s">
        <v>1354</v>
      </c>
      <c r="C8" t="s">
        <v>637</v>
      </c>
      <c r="D8">
        <v>2020</v>
      </c>
      <c r="E8" t="s">
        <v>638</v>
      </c>
      <c r="F8" s="664" t="s">
        <v>1350</v>
      </c>
      <c r="G8" t="s">
        <v>639</v>
      </c>
      <c r="H8" t="s">
        <v>642</v>
      </c>
    </row>
    <row r="9" spans="1:8" x14ac:dyDescent="0.25">
      <c r="A9" s="591"/>
      <c r="B9" s="590"/>
      <c r="F9" s="590"/>
    </row>
    <row r="10" spans="1:8" x14ac:dyDescent="0.25">
      <c r="A10" s="591"/>
      <c r="B10" s="590"/>
      <c r="F10" s="590"/>
    </row>
    <row r="12" spans="1:8" ht="15.6" x14ac:dyDescent="0.3">
      <c r="A12" s="1728" t="str">
        <f>ALAPADATOK!A11</f>
        <v>Hercegkút Gyöngyszem Német Nemzetiségi Óvoda</v>
      </c>
      <c r="B12" s="1728"/>
      <c r="C12" s="1728"/>
      <c r="D12" s="1728"/>
      <c r="E12" s="1728"/>
      <c r="F12" s="1728"/>
      <c r="G12" s="1728"/>
      <c r="H12" s="1728"/>
    </row>
    <row r="14" spans="1:8" ht="13.8" x14ac:dyDescent="0.25">
      <c r="A14" s="586" t="s">
        <v>589</v>
      </c>
      <c r="B14" s="1731" t="str">
        <f>ALAPADATOK!B13</f>
        <v>Hercegkúti Konyha</v>
      </c>
      <c r="C14" s="1731"/>
      <c r="D14" s="1731"/>
      <c r="E14" s="1731"/>
      <c r="F14" s="1731"/>
      <c r="G14" s="1731"/>
      <c r="H14" s="1731"/>
    </row>
    <row r="15" spans="1:8" ht="13.8" x14ac:dyDescent="0.25">
      <c r="B15" s="663"/>
    </row>
    <row r="16" spans="1:8" ht="13.8" x14ac:dyDescent="0.25">
      <c r="B16" s="663"/>
    </row>
  </sheetData>
  <mergeCells count="4">
    <mergeCell ref="A2:H2"/>
    <mergeCell ref="A3:H3"/>
    <mergeCell ref="A12:H12"/>
    <mergeCell ref="B14:H14"/>
  </mergeCells>
  <dataValidations count="1">
    <dataValidation type="list" allowBlank="1" showInputMessage="1" showErrorMessage="1" sqref="A6:A7" xr:uid="{00000000-0002-0000-0001-000000000000}">
      <formula1>",Előterjesztéskor,Jóváhagyás után"</formula1>
    </dataValidation>
  </dataValidations>
  <pageMargins left="0.7" right="0.7" top="0.75" bottom="0.75" header="0.3" footer="0.3"/>
  <pageSetup paperSize="9" scale="71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1-000000000000}">
  <sheetPr>
    <tabColor theme="5"/>
  </sheetPr>
  <dimension ref="A1:B41"/>
  <sheetViews>
    <sheetView view="pageBreakPreview" topLeftCell="A13" zoomScale="60" zoomScaleNormal="120" workbookViewId="0">
      <selection activeCell="H27" sqref="H27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1" spans="1:2" ht="17.399999999999999" x14ac:dyDescent="0.3">
      <c r="A1" s="665" t="s">
        <v>816</v>
      </c>
      <c r="B1" s="204"/>
    </row>
    <row r="2" spans="1:2" x14ac:dyDescent="0.25">
      <c r="A2" s="204"/>
      <c r="B2" s="204"/>
    </row>
    <row r="3" spans="1:2" x14ac:dyDescent="0.25">
      <c r="A3" s="666"/>
      <c r="B3" s="666"/>
    </row>
    <row r="4" spans="1:2" ht="15.6" x14ac:dyDescent="0.3">
      <c r="A4" s="667"/>
      <c r="B4" s="668"/>
    </row>
    <row r="5" spans="1:2" ht="15.6" x14ac:dyDescent="0.3">
      <c r="A5" s="667"/>
      <c r="B5" s="668"/>
    </row>
    <row r="6" spans="1:2" s="145" customFormat="1" ht="15.6" x14ac:dyDescent="0.3">
      <c r="A6" s="667" t="s">
        <v>697</v>
      </c>
      <c r="B6" s="666"/>
    </row>
    <row r="7" spans="1:2" s="145" customFormat="1" x14ac:dyDescent="0.25">
      <c r="A7" s="666"/>
      <c r="B7" s="666"/>
    </row>
    <row r="8" spans="1:2" s="145" customFormat="1" x14ac:dyDescent="0.25">
      <c r="A8" s="666"/>
      <c r="B8" s="666"/>
    </row>
    <row r="9" spans="1:2" x14ac:dyDescent="0.25">
      <c r="A9" s="666" t="s">
        <v>543</v>
      </c>
      <c r="B9" s="666" t="s">
        <v>698</v>
      </c>
    </row>
    <row r="10" spans="1:2" x14ac:dyDescent="0.25">
      <c r="A10" s="666" t="s">
        <v>699</v>
      </c>
      <c r="B10" s="666" t="s">
        <v>700</v>
      </c>
    </row>
    <row r="11" spans="1:2" x14ac:dyDescent="0.25">
      <c r="A11" s="666" t="s">
        <v>701</v>
      </c>
      <c r="B11" s="666" t="s">
        <v>702</v>
      </c>
    </row>
    <row r="12" spans="1:2" x14ac:dyDescent="0.25">
      <c r="A12" s="666"/>
      <c r="B12" s="666"/>
    </row>
    <row r="13" spans="1:2" ht="15.6" x14ac:dyDescent="0.3">
      <c r="A13" s="667" t="str">
        <f>+CONCATENATE(LEFT(A6,4),". évi módosított előirányzat BEVÉTELEK")</f>
        <v>2019. évi módosított előirányzat BEVÉTELEK</v>
      </c>
      <c r="B13" s="668"/>
    </row>
    <row r="14" spans="1:2" x14ac:dyDescent="0.25">
      <c r="A14" s="666"/>
      <c r="B14" s="666"/>
    </row>
    <row r="15" spans="1:2" s="145" customFormat="1" x14ac:dyDescent="0.25">
      <c r="A15" s="666" t="s">
        <v>703</v>
      </c>
      <c r="B15" s="666" t="s">
        <v>704</v>
      </c>
    </row>
    <row r="16" spans="1:2" x14ac:dyDescent="0.25">
      <c r="A16" s="666" t="s">
        <v>705</v>
      </c>
      <c r="B16" s="666" t="s">
        <v>706</v>
      </c>
    </row>
    <row r="17" spans="1:2" x14ac:dyDescent="0.25">
      <c r="A17" s="666" t="s">
        <v>707</v>
      </c>
      <c r="B17" s="666" t="s">
        <v>708</v>
      </c>
    </row>
    <row r="18" spans="1:2" x14ac:dyDescent="0.25">
      <c r="A18" s="666"/>
      <c r="B18" s="666"/>
    </row>
    <row r="19" spans="1:2" ht="13.8" x14ac:dyDescent="0.25">
      <c r="A19" s="669" t="str">
        <f>+CONCATENATE(LEFT(A6,4),".évi teljesített BEVÉTELEK")</f>
        <v>2019.évi teljesített BEVÉTELEK</v>
      </c>
      <c r="B19" s="668"/>
    </row>
    <row r="20" spans="1:2" x14ac:dyDescent="0.25">
      <c r="A20" s="666"/>
      <c r="B20" s="666"/>
    </row>
    <row r="21" spans="1:2" x14ac:dyDescent="0.25">
      <c r="A21" s="666" t="s">
        <v>709</v>
      </c>
      <c r="B21" s="666" t="s">
        <v>710</v>
      </c>
    </row>
    <row r="22" spans="1:2" x14ac:dyDescent="0.25">
      <c r="A22" s="666" t="s">
        <v>711</v>
      </c>
      <c r="B22" s="666" t="s">
        <v>712</v>
      </c>
    </row>
    <row r="23" spans="1:2" x14ac:dyDescent="0.25">
      <c r="A23" s="666" t="s">
        <v>713</v>
      </c>
      <c r="B23" s="666" t="s">
        <v>714</v>
      </c>
    </row>
    <row r="24" spans="1:2" x14ac:dyDescent="0.25">
      <c r="A24" s="666"/>
      <c r="B24" s="666"/>
    </row>
    <row r="25" spans="1:2" ht="15.6" x14ac:dyDescent="0.3">
      <c r="A25" s="667" t="str">
        <f>+CONCATENATE(LEFT(A6,4),". évi eredeti előirányzat KIADÁSOK")</f>
        <v>2019. évi eredeti előirányzat KIADÁSOK</v>
      </c>
      <c r="B25" s="668"/>
    </row>
    <row r="26" spans="1:2" x14ac:dyDescent="0.25">
      <c r="A26" s="666"/>
      <c r="B26" s="666"/>
    </row>
    <row r="27" spans="1:2" x14ac:dyDescent="0.25">
      <c r="A27" s="666" t="s">
        <v>715</v>
      </c>
      <c r="B27" s="666" t="s">
        <v>716</v>
      </c>
    </row>
    <row r="28" spans="1:2" x14ac:dyDescent="0.25">
      <c r="A28" s="666" t="s">
        <v>547</v>
      </c>
      <c r="B28" s="666" t="s">
        <v>717</v>
      </c>
    </row>
    <row r="29" spans="1:2" x14ac:dyDescent="0.25">
      <c r="A29" s="666" t="s">
        <v>548</v>
      </c>
      <c r="B29" s="666" t="s">
        <v>718</v>
      </c>
    </row>
    <row r="30" spans="1:2" x14ac:dyDescent="0.25">
      <c r="A30" s="666"/>
      <c r="B30" s="666"/>
    </row>
    <row r="31" spans="1:2" ht="15.6" x14ac:dyDescent="0.3">
      <c r="A31" s="667" t="str">
        <f>+CONCATENATE(LEFT(A6,4),". évi módosított előirányzat KIADÁSOK")</f>
        <v>2019. évi módosított előirányzat KIADÁSOK</v>
      </c>
      <c r="B31" s="668"/>
    </row>
    <row r="32" spans="1:2" x14ac:dyDescent="0.25">
      <c r="A32" s="666"/>
      <c r="B32" s="666"/>
    </row>
    <row r="33" spans="1:2" x14ac:dyDescent="0.25">
      <c r="A33" s="666" t="s">
        <v>719</v>
      </c>
      <c r="B33" s="666" t="s">
        <v>720</v>
      </c>
    </row>
    <row r="34" spans="1:2" x14ac:dyDescent="0.25">
      <c r="A34" s="666" t="s">
        <v>721</v>
      </c>
      <c r="B34" s="666" t="s">
        <v>722</v>
      </c>
    </row>
    <row r="35" spans="1:2" x14ac:dyDescent="0.25">
      <c r="A35" s="666" t="s">
        <v>723</v>
      </c>
      <c r="B35" s="666" t="s">
        <v>724</v>
      </c>
    </row>
    <row r="36" spans="1:2" x14ac:dyDescent="0.25">
      <c r="A36" s="666"/>
      <c r="B36" s="666"/>
    </row>
    <row r="37" spans="1:2" ht="15.6" x14ac:dyDescent="0.3">
      <c r="A37" s="670" t="str">
        <f>+CONCATENATE(LEFT(A6,4),".évi teljesített KIADÁSOK")</f>
        <v>2019.évi teljesített KIADÁSOK</v>
      </c>
      <c r="B37" s="668"/>
    </row>
    <row r="38" spans="1:2" x14ac:dyDescent="0.25">
      <c r="A38" s="666"/>
      <c r="B38" s="666"/>
    </row>
    <row r="39" spans="1:2" x14ac:dyDescent="0.25">
      <c r="A39" s="666" t="s">
        <v>725</v>
      </c>
      <c r="B39" s="666" t="s">
        <v>726</v>
      </c>
    </row>
    <row r="40" spans="1:2" x14ac:dyDescent="0.25">
      <c r="A40" s="666" t="s">
        <v>727</v>
      </c>
      <c r="B40" s="666" t="s">
        <v>728</v>
      </c>
    </row>
    <row r="41" spans="1:2" x14ac:dyDescent="0.25">
      <c r="A41" s="666" t="s">
        <v>729</v>
      </c>
      <c r="B41" s="666" t="s">
        <v>730</v>
      </c>
    </row>
  </sheetData>
  <sheetProtection sheet="1"/>
  <pageMargins left="1.0629921259842521" right="1.0236220472440944" top="0.78740157480314965" bottom="0.78740157480314965" header="0.70866141732283472" footer="0.70866141732283472"/>
  <pageSetup paperSize="9" scale="88" orientation="landscape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1-000000000000}">
  <sheetPr>
    <tabColor theme="5"/>
  </sheetPr>
  <dimension ref="A1:I166"/>
  <sheetViews>
    <sheetView view="pageBreakPreview" topLeftCell="A145" zoomScaleNormal="120" zoomScaleSheetLayoutView="100" workbookViewId="0">
      <selection activeCell="A6" sqref="A6:E6"/>
    </sheetView>
  </sheetViews>
  <sheetFormatPr defaultColWidth="9.33203125" defaultRowHeight="15.6" x14ac:dyDescent="0.3"/>
  <cols>
    <col min="1" max="1" width="9.44140625" style="379" customWidth="1"/>
    <col min="2" max="2" width="65.77734375" style="379" customWidth="1"/>
    <col min="3" max="3" width="17.77734375" style="380" customWidth="1"/>
    <col min="4" max="5" width="17.77734375" style="410" customWidth="1"/>
    <col min="6" max="16384" width="9.33203125" style="410"/>
  </cols>
  <sheetData>
    <row r="1" spans="1:5" x14ac:dyDescent="0.3">
      <c r="A1" s="626"/>
      <c r="B1" s="1546" t="str">
        <f>CONCATENATE("1.1. melléklet ",Z_ALAPADATOK!A8," ",Z_ALAPADATOK!B8," ",Z_ALAPADATOK!C8," ",Z_ALAPADATOK!D8," ",Z_ALAPADATOK!E8," ",Z_ALAPADATOK!F8," ",Z_ALAPADATOK!G8," ",Z_ALAPADATOK!H8)</f>
        <v>1.1. melléklet a Hercegkút Község Önkormányzat Polgármesterének 6 / 2020 ( VI.17. ) önkormányzati rendelethez</v>
      </c>
      <c r="C1" s="1547"/>
      <c r="D1" s="1547"/>
      <c r="E1" s="1547"/>
    </row>
    <row r="2" spans="1:5" x14ac:dyDescent="0.3">
      <c r="A2" s="1646" t="str">
        <f>CONCATENATE(Z_ALAPADATOK!A3)</f>
        <v>Hercegkút Község Önkormányzata</v>
      </c>
      <c r="B2" s="1751"/>
      <c r="C2" s="1751"/>
      <c r="D2" s="1751"/>
      <c r="E2" s="1751"/>
    </row>
    <row r="3" spans="1:5" x14ac:dyDescent="0.3">
      <c r="A3" s="1646" t="s">
        <v>817</v>
      </c>
      <c r="B3" s="1646"/>
      <c r="C3" s="1647"/>
      <c r="D3" s="1646"/>
      <c r="E3" s="1646"/>
    </row>
    <row r="4" spans="1:5" ht="12" customHeight="1" x14ac:dyDescent="0.3">
      <c r="A4" s="1646"/>
      <c r="B4" s="1646"/>
      <c r="C4" s="1647"/>
      <c r="D4" s="1646"/>
      <c r="E4" s="1646"/>
    </row>
    <row r="5" spans="1:5" x14ac:dyDescent="0.3">
      <c r="A5" s="626"/>
      <c r="B5" s="626"/>
      <c r="C5" s="630"/>
      <c r="D5" s="671"/>
      <c r="E5" s="671"/>
    </row>
    <row r="6" spans="1:5" ht="15.9" customHeight="1" x14ac:dyDescent="0.3">
      <c r="A6" s="1548" t="s">
        <v>15</v>
      </c>
      <c r="B6" s="1548"/>
      <c r="C6" s="1548"/>
      <c r="D6" s="1548"/>
      <c r="E6" s="1548"/>
    </row>
    <row r="7" spans="1:5" ht="15.9" customHeight="1" thickBot="1" x14ac:dyDescent="0.35">
      <c r="A7" s="1549" t="s">
        <v>151</v>
      </c>
      <c r="B7" s="1549"/>
      <c r="C7" s="672"/>
      <c r="D7" s="671"/>
      <c r="E7" s="672" t="s">
        <v>795</v>
      </c>
    </row>
    <row r="8" spans="1:5" x14ac:dyDescent="0.3">
      <c r="A8" s="1648" t="s">
        <v>68</v>
      </c>
      <c r="B8" s="1650" t="s">
        <v>17</v>
      </c>
      <c r="C8" s="1652" t="str">
        <f>+CONCATENATE(LEFT(Z_ÖSSZEFÜGGÉSEK!A6,4),". évi")</f>
        <v>2019. évi</v>
      </c>
      <c r="D8" s="1653"/>
      <c r="E8" s="1655"/>
    </row>
    <row r="9" spans="1:5" ht="23.4" thickBot="1" x14ac:dyDescent="0.35">
      <c r="A9" s="1649"/>
      <c r="B9" s="1651"/>
      <c r="C9" s="831" t="s">
        <v>732</v>
      </c>
      <c r="D9" s="832" t="s">
        <v>796</v>
      </c>
      <c r="E9" s="833" t="str">
        <f>+CONCATENATE(LEFT(Z_ÖSSZEFÜGGÉSEK!A6,4),". XII. 31.",CHAR(10),"teljesítés")</f>
        <v>2019. XII. 31.
teljesítés</v>
      </c>
    </row>
    <row r="10" spans="1:5" s="411" customFormat="1" ht="12" customHeight="1" thickBot="1" x14ac:dyDescent="0.25">
      <c r="A10" s="406" t="s">
        <v>492</v>
      </c>
      <c r="B10" s="407" t="s">
        <v>493</v>
      </c>
      <c r="C10" s="1458" t="s">
        <v>494</v>
      </c>
      <c r="D10" s="407" t="s">
        <v>496</v>
      </c>
      <c r="E10" s="834" t="s">
        <v>495</v>
      </c>
    </row>
    <row r="11" spans="1:5" s="412" customFormat="1" ht="12" customHeight="1" thickBot="1" x14ac:dyDescent="0.3">
      <c r="A11" s="20" t="s">
        <v>18</v>
      </c>
      <c r="B11" s="21" t="s">
        <v>251</v>
      </c>
      <c r="C11" s="395">
        <f>'KV_1.1.sz.mell.'!C10</f>
        <v>57122434</v>
      </c>
      <c r="D11" s="395">
        <f>'E_1.1.sz.mell.'!K11</f>
        <v>60665753</v>
      </c>
      <c r="E11" s="263">
        <f>+E12+E13+E14+E15+E16+E17</f>
        <v>60665753</v>
      </c>
    </row>
    <row r="12" spans="1:5" s="412" customFormat="1" ht="12" customHeight="1" x14ac:dyDescent="0.25">
      <c r="A12" s="15" t="s">
        <v>97</v>
      </c>
      <c r="B12" s="413" t="s">
        <v>252</v>
      </c>
      <c r="C12" s="680">
        <f>'KV_1.1.sz.mell.'!C11</f>
        <v>9645910</v>
      </c>
      <c r="D12" s="680">
        <f>'E_1.1.sz.mell.'!K12</f>
        <v>9779681</v>
      </c>
      <c r="E12" s="265">
        <v>9779681</v>
      </c>
    </row>
    <row r="13" spans="1:5" s="412" customFormat="1" ht="12" customHeight="1" x14ac:dyDescent="0.25">
      <c r="A13" s="14" t="s">
        <v>98</v>
      </c>
      <c r="B13" s="414" t="s">
        <v>253</v>
      </c>
      <c r="C13" s="698">
        <f>'KV_1.1.sz.mell.'!C12</f>
        <v>30141200</v>
      </c>
      <c r="D13" s="698">
        <f>'E_1.1.sz.mell.'!K13</f>
        <v>30239766</v>
      </c>
      <c r="E13" s="264">
        <v>30239766</v>
      </c>
    </row>
    <row r="14" spans="1:5" s="412" customFormat="1" ht="12" customHeight="1" x14ac:dyDescent="0.25">
      <c r="A14" s="14" t="s">
        <v>99</v>
      </c>
      <c r="B14" s="414" t="s">
        <v>254</v>
      </c>
      <c r="C14" s="698">
        <f>'KV_1.1.sz.mell.'!C13</f>
        <v>15535324</v>
      </c>
      <c r="D14" s="698">
        <f>'E_1.1.sz.mell.'!K14</f>
        <v>17210242</v>
      </c>
      <c r="E14" s="264">
        <v>17210242</v>
      </c>
    </row>
    <row r="15" spans="1:5" s="412" customFormat="1" ht="12" customHeight="1" x14ac:dyDescent="0.25">
      <c r="A15" s="14" t="s">
        <v>100</v>
      </c>
      <c r="B15" s="414" t="s">
        <v>255</v>
      </c>
      <c r="C15" s="698">
        <f>'KV_1.1.sz.mell.'!C14</f>
        <v>1800000</v>
      </c>
      <c r="D15" s="698">
        <f>'E_1.1.sz.mell.'!K15</f>
        <v>2044924</v>
      </c>
      <c r="E15" s="264">
        <v>2044924</v>
      </c>
    </row>
    <row r="16" spans="1:5" s="412" customFormat="1" ht="12" customHeight="1" x14ac:dyDescent="0.25">
      <c r="A16" s="14" t="s">
        <v>147</v>
      </c>
      <c r="B16" s="292" t="s">
        <v>431</v>
      </c>
      <c r="C16" s="698">
        <f>'KV_1.1.sz.mell.'!C15</f>
        <v>0</v>
      </c>
      <c r="D16" s="698">
        <f>'E_1.1.sz.mell.'!K16</f>
        <v>1391140</v>
      </c>
      <c r="E16" s="264">
        <v>1391140</v>
      </c>
    </row>
    <row r="17" spans="1:5" s="412" customFormat="1" ht="12" customHeight="1" thickBot="1" x14ac:dyDescent="0.3">
      <c r="A17" s="16" t="s">
        <v>101</v>
      </c>
      <c r="B17" s="293" t="s">
        <v>432</v>
      </c>
      <c r="C17" s="698">
        <f>'KV_1.1.sz.mell.'!C16</f>
        <v>0</v>
      </c>
      <c r="D17" s="698">
        <f>'E_1.1.sz.mell.'!K17</f>
        <v>0</v>
      </c>
      <c r="E17" s="264"/>
    </row>
    <row r="18" spans="1:5" s="412" customFormat="1" ht="12" customHeight="1" thickBot="1" x14ac:dyDescent="0.3">
      <c r="A18" s="20" t="s">
        <v>19</v>
      </c>
      <c r="B18" s="291" t="s">
        <v>256</v>
      </c>
      <c r="C18" s="395">
        <f>'KV_1.1.sz.mell.'!C17</f>
        <v>17839904</v>
      </c>
      <c r="D18" s="395">
        <f>'E_1.1.sz.mell.'!K18</f>
        <v>23567039</v>
      </c>
      <c r="E18" s="263">
        <f>+E19+E20+E21+E22+E23</f>
        <v>22676471</v>
      </c>
    </row>
    <row r="19" spans="1:5" s="412" customFormat="1" ht="12" customHeight="1" x14ac:dyDescent="0.25">
      <c r="A19" s="15" t="s">
        <v>103</v>
      </c>
      <c r="B19" s="413" t="s">
        <v>257</v>
      </c>
      <c r="C19" s="680">
        <f>'KV_1.1.sz.mell.'!C18</f>
        <v>0</v>
      </c>
      <c r="D19" s="680">
        <f>'E_1.1.sz.mell.'!K19</f>
        <v>0</v>
      </c>
      <c r="E19" s="265"/>
    </row>
    <row r="20" spans="1:5" s="412" customFormat="1" ht="12" customHeight="1" x14ac:dyDescent="0.25">
      <c r="A20" s="14" t="s">
        <v>104</v>
      </c>
      <c r="B20" s="414" t="s">
        <v>258</v>
      </c>
      <c r="C20" s="698">
        <f>'KV_1.1.sz.mell.'!C19</f>
        <v>0</v>
      </c>
      <c r="D20" s="698">
        <f>'E_1.1.sz.mell.'!K20</f>
        <v>0</v>
      </c>
      <c r="E20" s="264"/>
    </row>
    <row r="21" spans="1:5" s="412" customFormat="1" ht="12" customHeight="1" x14ac:dyDescent="0.25">
      <c r="A21" s="14" t="s">
        <v>105</v>
      </c>
      <c r="B21" s="414" t="s">
        <v>421</v>
      </c>
      <c r="C21" s="698">
        <f>'KV_1.1.sz.mell.'!C20</f>
        <v>0</v>
      </c>
      <c r="D21" s="698">
        <f>'E_1.1.sz.mell.'!K21</f>
        <v>0</v>
      </c>
      <c r="E21" s="264"/>
    </row>
    <row r="22" spans="1:5" s="412" customFormat="1" ht="12" customHeight="1" x14ac:dyDescent="0.25">
      <c r="A22" s="14" t="s">
        <v>106</v>
      </c>
      <c r="B22" s="414" t="s">
        <v>422</v>
      </c>
      <c r="C22" s="698">
        <f>'KV_1.1.sz.mell.'!C21</f>
        <v>0</v>
      </c>
      <c r="D22" s="698">
        <f>'E_1.1.sz.mell.'!K22</f>
        <v>0</v>
      </c>
      <c r="E22" s="264"/>
    </row>
    <row r="23" spans="1:5" s="412" customFormat="1" ht="12" customHeight="1" x14ac:dyDescent="0.25">
      <c r="A23" s="14" t="s">
        <v>107</v>
      </c>
      <c r="B23" s="414" t="s">
        <v>259</v>
      </c>
      <c r="C23" s="698">
        <f>'KV_1.1.sz.mell.'!C22</f>
        <v>17839904</v>
      </c>
      <c r="D23" s="698">
        <f>'E_1.1.sz.mell.'!K23</f>
        <v>23567039</v>
      </c>
      <c r="E23" s="264">
        <v>22676471</v>
      </c>
    </row>
    <row r="24" spans="1:5" s="412" customFormat="1" ht="12" customHeight="1" thickBot="1" x14ac:dyDescent="0.3">
      <c r="A24" s="16" t="s">
        <v>116</v>
      </c>
      <c r="B24" s="293" t="s">
        <v>260</v>
      </c>
      <c r="C24" s="700">
        <f>'KV_1.1.sz.mell.'!C23</f>
        <v>0</v>
      </c>
      <c r="D24" s="700">
        <f>'E_1.1.sz.mell.'!K24</f>
        <v>0</v>
      </c>
      <c r="E24" s="266"/>
    </row>
    <row r="25" spans="1:5" s="412" customFormat="1" ht="12" customHeight="1" thickBot="1" x14ac:dyDescent="0.3">
      <c r="A25" s="20" t="s">
        <v>20</v>
      </c>
      <c r="B25" s="21" t="s">
        <v>261</v>
      </c>
      <c r="C25" s="395">
        <f>'KV_1.1.sz.mell.'!C24</f>
        <v>58244872</v>
      </c>
      <c r="D25" s="395">
        <f>'E_1.1.sz.mell.'!K25</f>
        <v>89837682</v>
      </c>
      <c r="E25" s="263">
        <f>+E26+E27+E28+E29+E30</f>
        <v>89837682</v>
      </c>
    </row>
    <row r="26" spans="1:5" s="412" customFormat="1" ht="12" customHeight="1" x14ac:dyDescent="0.25">
      <c r="A26" s="15" t="s">
        <v>86</v>
      </c>
      <c r="B26" s="413" t="s">
        <v>262</v>
      </c>
      <c r="C26" s="680">
        <f>'KV_1.1.sz.mell.'!C25</f>
        <v>0</v>
      </c>
      <c r="D26" s="680">
        <f>'E_1.1.sz.mell.'!K26</f>
        <v>31592810</v>
      </c>
      <c r="E26" s="265">
        <v>35024166</v>
      </c>
    </row>
    <row r="27" spans="1:5" s="412" customFormat="1" ht="12" customHeight="1" x14ac:dyDescent="0.25">
      <c r="A27" s="14" t="s">
        <v>87</v>
      </c>
      <c r="B27" s="414" t="s">
        <v>263</v>
      </c>
      <c r="C27" s="698">
        <f>'KV_1.1.sz.mell.'!C26</f>
        <v>0</v>
      </c>
      <c r="D27" s="698">
        <f>'E_1.1.sz.mell.'!K27</f>
        <v>0</v>
      </c>
      <c r="E27" s="264"/>
    </row>
    <row r="28" spans="1:5" s="412" customFormat="1" ht="12" customHeight="1" x14ac:dyDescent="0.25">
      <c r="A28" s="14" t="s">
        <v>88</v>
      </c>
      <c r="B28" s="414" t="s">
        <v>423</v>
      </c>
      <c r="C28" s="698">
        <f>'KV_1.1.sz.mell.'!C27</f>
        <v>0</v>
      </c>
      <c r="D28" s="698">
        <f>'E_1.1.sz.mell.'!K28</f>
        <v>0</v>
      </c>
      <c r="E28" s="264"/>
    </row>
    <row r="29" spans="1:5" s="412" customFormat="1" ht="12" customHeight="1" x14ac:dyDescent="0.25">
      <c r="A29" s="14" t="s">
        <v>89</v>
      </c>
      <c r="B29" s="414" t="s">
        <v>424</v>
      </c>
      <c r="C29" s="698">
        <f>'KV_1.1.sz.mell.'!C28</f>
        <v>0</v>
      </c>
      <c r="D29" s="698">
        <f>'E_1.1.sz.mell.'!K29</f>
        <v>0</v>
      </c>
      <c r="E29" s="264"/>
    </row>
    <row r="30" spans="1:5" s="412" customFormat="1" ht="12" customHeight="1" x14ac:dyDescent="0.25">
      <c r="A30" s="14" t="s">
        <v>170</v>
      </c>
      <c r="B30" s="414" t="s">
        <v>264</v>
      </c>
      <c r="C30" s="698">
        <f>'KV_1.1.sz.mell.'!C29</f>
        <v>58244872</v>
      </c>
      <c r="D30" s="698">
        <f>'E_1.1.sz.mell.'!K30</f>
        <v>58244872</v>
      </c>
      <c r="E30" s="264">
        <v>54813516</v>
      </c>
    </row>
    <row r="31" spans="1:5" s="412" customFormat="1" ht="12" customHeight="1" thickBot="1" x14ac:dyDescent="0.3">
      <c r="A31" s="16" t="s">
        <v>171</v>
      </c>
      <c r="B31" s="415" t="s">
        <v>265</v>
      </c>
      <c r="C31" s="700">
        <f>'KV_1.1.sz.mell.'!C30</f>
        <v>58244872</v>
      </c>
      <c r="D31" s="700">
        <f>'E_1.1.sz.mell.'!K31</f>
        <v>58244872</v>
      </c>
      <c r="E31" s="266">
        <v>58244872</v>
      </c>
    </row>
    <row r="32" spans="1:5" s="412" customFormat="1" ht="12" customHeight="1" thickBot="1" x14ac:dyDescent="0.3">
      <c r="A32" s="20" t="s">
        <v>172</v>
      </c>
      <c r="B32" s="21" t="s">
        <v>550</v>
      </c>
      <c r="C32" s="402">
        <f>'KV_1.1.sz.mell.'!C31</f>
        <v>6675000</v>
      </c>
      <c r="D32" s="402">
        <f>'E_1.1.sz.mell.'!K32</f>
        <v>7480561</v>
      </c>
      <c r="E32" s="444">
        <f>SUM(E33:E39)</f>
        <v>7183721</v>
      </c>
    </row>
    <row r="33" spans="1:5" s="412" customFormat="1" ht="12" customHeight="1" x14ac:dyDescent="0.25">
      <c r="A33" s="15" t="s">
        <v>267</v>
      </c>
      <c r="B33" s="413" t="s">
        <v>1122</v>
      </c>
      <c r="C33" s="680">
        <f>'KV_1.1.sz.mell.'!C32</f>
        <v>1500000</v>
      </c>
      <c r="D33" s="680">
        <f>'E_1.1.sz.mell.'!K33</f>
        <v>1530031</v>
      </c>
      <c r="E33" s="265">
        <v>1488000</v>
      </c>
    </row>
    <row r="34" spans="1:5" s="412" customFormat="1" ht="12" customHeight="1" x14ac:dyDescent="0.25">
      <c r="A34" s="14" t="s">
        <v>268</v>
      </c>
      <c r="B34" s="414" t="s">
        <v>555</v>
      </c>
      <c r="C34" s="698">
        <f>'KV_1.1.sz.mell.'!C33</f>
        <v>0</v>
      </c>
      <c r="D34" s="698">
        <f>'E_1.1.sz.mell.'!K34</f>
        <v>0</v>
      </c>
      <c r="E34" s="264"/>
    </row>
    <row r="35" spans="1:5" s="412" customFormat="1" ht="12" customHeight="1" x14ac:dyDescent="0.25">
      <c r="A35" s="14" t="s">
        <v>269</v>
      </c>
      <c r="B35" s="414" t="s">
        <v>556</v>
      </c>
      <c r="C35" s="698">
        <f>'KV_1.1.sz.mell.'!C34</f>
        <v>0</v>
      </c>
      <c r="D35" s="698">
        <f>'E_1.1.sz.mell.'!K35</f>
        <v>0</v>
      </c>
      <c r="E35" s="264"/>
    </row>
    <row r="36" spans="1:5" s="412" customFormat="1" ht="12" customHeight="1" x14ac:dyDescent="0.25">
      <c r="A36" s="14" t="s">
        <v>270</v>
      </c>
      <c r="B36" s="414" t="s">
        <v>557</v>
      </c>
      <c r="C36" s="698">
        <f>'KV_1.1.sz.mell.'!C35</f>
        <v>0</v>
      </c>
      <c r="D36" s="698">
        <f>'E_1.1.sz.mell.'!K36</f>
        <v>0</v>
      </c>
      <c r="E36" s="264"/>
    </row>
    <row r="37" spans="1:5" s="412" customFormat="1" ht="12" customHeight="1" x14ac:dyDescent="0.25">
      <c r="A37" s="14" t="s">
        <v>551</v>
      </c>
      <c r="B37" s="414" t="s">
        <v>271</v>
      </c>
      <c r="C37" s="698">
        <f>'KV_1.1.sz.mell.'!C36</f>
        <v>5175000</v>
      </c>
      <c r="D37" s="698">
        <f>'E_1.1.sz.mell.'!K37</f>
        <v>5634763</v>
      </c>
      <c r="E37" s="264">
        <v>5469593</v>
      </c>
    </row>
    <row r="38" spans="1:5" s="412" customFormat="1" ht="12" customHeight="1" x14ac:dyDescent="0.25">
      <c r="A38" s="14" t="s">
        <v>552</v>
      </c>
      <c r="B38" s="414" t="s">
        <v>272</v>
      </c>
      <c r="C38" s="698">
        <f>'KV_1.1.sz.mell.'!C37</f>
        <v>0</v>
      </c>
      <c r="D38" s="698">
        <f>'E_1.1.sz.mell.'!K38</f>
        <v>0</v>
      </c>
      <c r="E38" s="264"/>
    </row>
    <row r="39" spans="1:5" s="412" customFormat="1" ht="12" customHeight="1" thickBot="1" x14ac:dyDescent="0.3">
      <c r="A39" s="16" t="s">
        <v>553</v>
      </c>
      <c r="B39" s="508" t="s">
        <v>273</v>
      </c>
      <c r="C39" s="700">
        <f>'KV_1.1.sz.mell.'!C38</f>
        <v>0</v>
      </c>
      <c r="D39" s="700">
        <f>'E_1.1.sz.mell.'!K39</f>
        <v>315767</v>
      </c>
      <c r="E39" s="266">
        <v>226128</v>
      </c>
    </row>
    <row r="40" spans="1:5" s="412" customFormat="1" ht="12" customHeight="1" thickBot="1" x14ac:dyDescent="0.3">
      <c r="A40" s="20" t="s">
        <v>22</v>
      </c>
      <c r="B40" s="21" t="s">
        <v>433</v>
      </c>
      <c r="C40" s="395">
        <f>'KV_1.1.sz.mell.'!C39</f>
        <v>17070920</v>
      </c>
      <c r="D40" s="395">
        <f>'E_1.1.sz.mell.'!K40</f>
        <v>30403206</v>
      </c>
      <c r="E40" s="263">
        <f>SUM(E41:E51)</f>
        <v>32050924</v>
      </c>
    </row>
    <row r="41" spans="1:5" s="412" customFormat="1" ht="12" customHeight="1" x14ac:dyDescent="0.25">
      <c r="A41" s="15" t="s">
        <v>90</v>
      </c>
      <c r="B41" s="413" t="s">
        <v>276</v>
      </c>
      <c r="C41" s="680">
        <f>'KV_1.1.sz.mell.'!C40</f>
        <v>0</v>
      </c>
      <c r="D41" s="680">
        <f>'E_1.1.sz.mell.'!K41</f>
        <v>56832</v>
      </c>
      <c r="E41" s="265">
        <v>148757</v>
      </c>
    </row>
    <row r="42" spans="1:5" s="412" customFormat="1" ht="12" customHeight="1" x14ac:dyDescent="0.25">
      <c r="A42" s="14" t="s">
        <v>91</v>
      </c>
      <c r="B42" s="414" t="s">
        <v>277</v>
      </c>
      <c r="C42" s="698">
        <f>'KV_1.1.sz.mell.'!C41</f>
        <v>3847900</v>
      </c>
      <c r="D42" s="698">
        <f>'E_1.1.sz.mell.'!K42</f>
        <v>16309034</v>
      </c>
      <c r="E42" s="264">
        <v>16904645</v>
      </c>
    </row>
    <row r="43" spans="1:5" s="412" customFormat="1" ht="12" customHeight="1" x14ac:dyDescent="0.25">
      <c r="A43" s="14" t="s">
        <v>92</v>
      </c>
      <c r="B43" s="414" t="s">
        <v>278</v>
      </c>
      <c r="C43" s="698">
        <f>'KV_1.1.sz.mell.'!C42</f>
        <v>3390000</v>
      </c>
      <c r="D43" s="698">
        <f>'E_1.1.sz.mell.'!K43</f>
        <v>2555041</v>
      </c>
      <c r="E43" s="264">
        <v>2454840</v>
      </c>
    </row>
    <row r="44" spans="1:5" s="412" customFormat="1" ht="12" customHeight="1" x14ac:dyDescent="0.25">
      <c r="A44" s="14" t="s">
        <v>174</v>
      </c>
      <c r="B44" s="414" t="s">
        <v>279</v>
      </c>
      <c r="C44" s="698">
        <f>'KV_1.1.sz.mell.'!C43</f>
        <v>0</v>
      </c>
      <c r="D44" s="698">
        <f>'E_1.1.sz.mell.'!K44</f>
        <v>0</v>
      </c>
      <c r="E44" s="264"/>
    </row>
    <row r="45" spans="1:5" s="412" customFormat="1" ht="12" customHeight="1" x14ac:dyDescent="0.25">
      <c r="A45" s="14" t="s">
        <v>175</v>
      </c>
      <c r="B45" s="414" t="s">
        <v>280</v>
      </c>
      <c r="C45" s="698">
        <f>'KV_1.1.sz.mell.'!C44</f>
        <v>6506544</v>
      </c>
      <c r="D45" s="698">
        <f>'E_1.1.sz.mell.'!K45</f>
        <v>6506544</v>
      </c>
      <c r="E45" s="264">
        <v>7144957</v>
      </c>
    </row>
    <row r="46" spans="1:5" s="412" customFormat="1" ht="12" customHeight="1" x14ac:dyDescent="0.25">
      <c r="A46" s="14" t="s">
        <v>176</v>
      </c>
      <c r="B46" s="414" t="s">
        <v>281</v>
      </c>
      <c r="C46" s="698">
        <f>'KV_1.1.sz.mell.'!C45</f>
        <v>3326476</v>
      </c>
      <c r="D46" s="698">
        <f>'E_1.1.sz.mell.'!K46</f>
        <v>4446526</v>
      </c>
      <c r="E46" s="264">
        <v>4784215</v>
      </c>
    </row>
    <row r="47" spans="1:5" s="412" customFormat="1" ht="12" customHeight="1" x14ac:dyDescent="0.25">
      <c r="A47" s="14" t="s">
        <v>177</v>
      </c>
      <c r="B47" s="414" t="s">
        <v>282</v>
      </c>
      <c r="C47" s="698">
        <f>'KV_1.1.sz.mell.'!C46</f>
        <v>0</v>
      </c>
      <c r="D47" s="698">
        <f>'E_1.1.sz.mell.'!K47</f>
        <v>44000</v>
      </c>
      <c r="E47" s="264">
        <v>120000</v>
      </c>
    </row>
    <row r="48" spans="1:5" s="412" customFormat="1" ht="12" customHeight="1" x14ac:dyDescent="0.25">
      <c r="A48" s="14" t="s">
        <v>178</v>
      </c>
      <c r="B48" s="414" t="s">
        <v>558</v>
      </c>
      <c r="C48" s="698">
        <f>'KV_1.1.sz.mell.'!C47</f>
        <v>0</v>
      </c>
      <c r="D48" s="698">
        <f>'E_1.1.sz.mell.'!K48</f>
        <v>124</v>
      </c>
      <c r="E48" s="264">
        <v>78</v>
      </c>
    </row>
    <row r="49" spans="1:5" s="412" customFormat="1" ht="12" customHeight="1" x14ac:dyDescent="0.25">
      <c r="A49" s="14" t="s">
        <v>274</v>
      </c>
      <c r="B49" s="414" t="s">
        <v>284</v>
      </c>
      <c r="C49" s="691">
        <f>'KV_1.1.sz.mell.'!C48</f>
        <v>0</v>
      </c>
      <c r="D49" s="691">
        <f>'E_1.1.sz.mell.'!K49</f>
        <v>0</v>
      </c>
      <c r="E49" s="267"/>
    </row>
    <row r="50" spans="1:5" s="412" customFormat="1" ht="12" customHeight="1" x14ac:dyDescent="0.25">
      <c r="A50" s="16" t="s">
        <v>275</v>
      </c>
      <c r="B50" s="415" t="s">
        <v>435</v>
      </c>
      <c r="C50" s="771">
        <f>'KV_1.1.sz.mell.'!C49</f>
        <v>0</v>
      </c>
      <c r="D50" s="771">
        <f>'E_1.1.sz.mell.'!K50</f>
        <v>0</v>
      </c>
      <c r="E50" s="268"/>
    </row>
    <row r="51" spans="1:5" s="412" customFormat="1" ht="12" customHeight="1" thickBot="1" x14ac:dyDescent="0.3">
      <c r="A51" s="16" t="s">
        <v>434</v>
      </c>
      <c r="B51" s="293" t="s">
        <v>285</v>
      </c>
      <c r="C51" s="771">
        <f>'KV_1.1.sz.mell.'!C50</f>
        <v>0</v>
      </c>
      <c r="D51" s="771">
        <f>'E_1.1.sz.mell.'!K51</f>
        <v>485105</v>
      </c>
      <c r="E51" s="268">
        <v>493432</v>
      </c>
    </row>
    <row r="52" spans="1:5" s="412" customFormat="1" ht="12" customHeight="1" thickBot="1" x14ac:dyDescent="0.3">
      <c r="A52" s="20" t="s">
        <v>23</v>
      </c>
      <c r="B52" s="21" t="s">
        <v>286</v>
      </c>
      <c r="C52" s="395">
        <f>'KV_1.1.sz.mell.'!C51</f>
        <v>0</v>
      </c>
      <c r="D52" s="395">
        <f>'E_1.1.sz.mell.'!K52</f>
        <v>6000000</v>
      </c>
      <c r="E52" s="263">
        <f>SUM(E53:E57)</f>
        <v>6000000</v>
      </c>
    </row>
    <row r="53" spans="1:5" s="412" customFormat="1" ht="12" customHeight="1" x14ac:dyDescent="0.25">
      <c r="A53" s="15" t="s">
        <v>93</v>
      </c>
      <c r="B53" s="413" t="s">
        <v>290</v>
      </c>
      <c r="C53" s="684">
        <f>'KV_1.1.sz.mell.'!C52</f>
        <v>0</v>
      </c>
      <c r="D53" s="684">
        <f>'E_1.1.sz.mell.'!K53</f>
        <v>0</v>
      </c>
      <c r="E53" s="290"/>
    </row>
    <row r="54" spans="1:5" s="412" customFormat="1" ht="12" customHeight="1" x14ac:dyDescent="0.25">
      <c r="A54" s="14" t="s">
        <v>94</v>
      </c>
      <c r="B54" s="414" t="s">
        <v>291</v>
      </c>
      <c r="C54" s="691">
        <f>'KV_1.1.sz.mell.'!C53</f>
        <v>0</v>
      </c>
      <c r="D54" s="691">
        <f>'E_1.1.sz.mell.'!K54</f>
        <v>6000000</v>
      </c>
      <c r="E54" s="267">
        <v>6000000</v>
      </c>
    </row>
    <row r="55" spans="1:5" s="412" customFormat="1" ht="12" customHeight="1" x14ac:dyDescent="0.25">
      <c r="A55" s="14" t="s">
        <v>287</v>
      </c>
      <c r="B55" s="414" t="s">
        <v>292</v>
      </c>
      <c r="C55" s="691">
        <f>'KV_1.1.sz.mell.'!C54</f>
        <v>0</v>
      </c>
      <c r="D55" s="691">
        <f>'E_1.1.sz.mell.'!K55</f>
        <v>0</v>
      </c>
      <c r="E55" s="267"/>
    </row>
    <row r="56" spans="1:5" s="412" customFormat="1" ht="12" customHeight="1" x14ac:dyDescent="0.25">
      <c r="A56" s="14" t="s">
        <v>288</v>
      </c>
      <c r="B56" s="414" t="s">
        <v>293</v>
      </c>
      <c r="C56" s="691">
        <f>'KV_1.1.sz.mell.'!C55</f>
        <v>0</v>
      </c>
      <c r="D56" s="691">
        <f>'E_1.1.sz.mell.'!K56</f>
        <v>0</v>
      </c>
      <c r="E56" s="267"/>
    </row>
    <row r="57" spans="1:5" s="412" customFormat="1" ht="12" customHeight="1" thickBot="1" x14ac:dyDescent="0.3">
      <c r="A57" s="16" t="s">
        <v>289</v>
      </c>
      <c r="B57" s="293" t="s">
        <v>294</v>
      </c>
      <c r="C57" s="771">
        <f>'KV_1.1.sz.mell.'!C56</f>
        <v>0</v>
      </c>
      <c r="D57" s="771">
        <f>'E_1.1.sz.mell.'!K57</f>
        <v>0</v>
      </c>
      <c r="E57" s="268"/>
    </row>
    <row r="58" spans="1:5" s="412" customFormat="1" ht="12" customHeight="1" thickBot="1" x14ac:dyDescent="0.3">
      <c r="A58" s="20" t="s">
        <v>179</v>
      </c>
      <c r="B58" s="21" t="s">
        <v>295</v>
      </c>
      <c r="C58" s="395">
        <f>'KV_1.1.sz.mell.'!C57</f>
        <v>10626783</v>
      </c>
      <c r="D58" s="395">
        <f>'E_1.1.sz.mell.'!K58</f>
        <v>2689079</v>
      </c>
      <c r="E58" s="263">
        <f>SUM(E59:E61)</f>
        <v>542170</v>
      </c>
    </row>
    <row r="59" spans="1:5" s="412" customFormat="1" ht="12" customHeight="1" x14ac:dyDescent="0.25">
      <c r="A59" s="15" t="s">
        <v>95</v>
      </c>
      <c r="B59" s="413" t="s">
        <v>296</v>
      </c>
      <c r="C59" s="680">
        <f>'KV_1.1.sz.mell.'!C58</f>
        <v>0</v>
      </c>
      <c r="D59" s="680">
        <f>'E_1.1.sz.mell.'!K59</f>
        <v>0</v>
      </c>
      <c r="E59" s="265"/>
    </row>
    <row r="60" spans="1:5" s="412" customFormat="1" ht="12" customHeight="1" x14ac:dyDescent="0.25">
      <c r="A60" s="14" t="s">
        <v>96</v>
      </c>
      <c r="B60" s="414" t="s">
        <v>425</v>
      </c>
      <c r="C60" s="698">
        <f>'KV_1.1.sz.mell.'!C59</f>
        <v>0</v>
      </c>
      <c r="D60" s="698">
        <f>'E_1.1.sz.mell.'!K60</f>
        <v>0</v>
      </c>
      <c r="E60" s="264"/>
    </row>
    <row r="61" spans="1:5" s="412" customFormat="1" ht="12" customHeight="1" x14ac:dyDescent="0.25">
      <c r="A61" s="14" t="s">
        <v>299</v>
      </c>
      <c r="B61" s="414" t="s">
        <v>297</v>
      </c>
      <c r="C61" s="698">
        <f>'KV_1.1.sz.mell.'!C60</f>
        <v>10626783</v>
      </c>
      <c r="D61" s="698">
        <f>'E_1.1.sz.mell.'!K61</f>
        <v>2689079</v>
      </c>
      <c r="E61" s="264">
        <v>542170</v>
      </c>
    </row>
    <row r="62" spans="1:5" s="412" customFormat="1" ht="12" customHeight="1" thickBot="1" x14ac:dyDescent="0.3">
      <c r="A62" s="16" t="s">
        <v>300</v>
      </c>
      <c r="B62" s="293" t="s">
        <v>298</v>
      </c>
      <c r="C62" s="700">
        <f>'KV_1.1.sz.mell.'!C61</f>
        <v>0</v>
      </c>
      <c r="D62" s="700">
        <f>'E_1.1.sz.mell.'!K62</f>
        <v>0</v>
      </c>
      <c r="E62" s="266"/>
    </row>
    <row r="63" spans="1:5" s="412" customFormat="1" ht="12" customHeight="1" thickBot="1" x14ac:dyDescent="0.3">
      <c r="A63" s="20" t="s">
        <v>25</v>
      </c>
      <c r="B63" s="291" t="s">
        <v>301</v>
      </c>
      <c r="C63" s="395">
        <f>'KV_1.1.sz.mell.'!C62</f>
        <v>0</v>
      </c>
      <c r="D63" s="395">
        <f>'E_1.1.sz.mell.'!K63</f>
        <v>23352346</v>
      </c>
      <c r="E63" s="263">
        <f>SUM(E64:E66)</f>
        <v>17023000</v>
      </c>
    </row>
    <row r="64" spans="1:5" s="412" customFormat="1" ht="12" customHeight="1" x14ac:dyDescent="0.25">
      <c r="A64" s="15" t="s">
        <v>180</v>
      </c>
      <c r="B64" s="413" t="s">
        <v>303</v>
      </c>
      <c r="C64" s="691">
        <f>'KV_1.1.sz.mell.'!C63</f>
        <v>0</v>
      </c>
      <c r="D64" s="691">
        <f>'E_1.1.sz.mell.'!K64</f>
        <v>0</v>
      </c>
      <c r="E64" s="267"/>
    </row>
    <row r="65" spans="1:5" s="412" customFormat="1" ht="12" customHeight="1" x14ac:dyDescent="0.25">
      <c r="A65" s="14" t="s">
        <v>181</v>
      </c>
      <c r="B65" s="414" t="s">
        <v>426</v>
      </c>
      <c r="C65" s="691">
        <f>'KV_1.1.sz.mell.'!C64</f>
        <v>0</v>
      </c>
      <c r="D65" s="691">
        <f>'E_1.1.sz.mell.'!K65</f>
        <v>0</v>
      </c>
      <c r="E65" s="267"/>
    </row>
    <row r="66" spans="1:5" s="412" customFormat="1" ht="12" customHeight="1" x14ac:dyDescent="0.25">
      <c r="A66" s="14" t="s">
        <v>230</v>
      </c>
      <c r="B66" s="414" t="s">
        <v>304</v>
      </c>
      <c r="C66" s="691">
        <f>'KV_1.1.sz.mell.'!C65</f>
        <v>0</v>
      </c>
      <c r="D66" s="691">
        <f>'E_1.1.sz.mell.'!K66</f>
        <v>23352346</v>
      </c>
      <c r="E66" s="267">
        <v>17023000</v>
      </c>
    </row>
    <row r="67" spans="1:5" s="412" customFormat="1" ht="12" customHeight="1" thickBot="1" x14ac:dyDescent="0.3">
      <c r="A67" s="16" t="s">
        <v>302</v>
      </c>
      <c r="B67" s="293" t="s">
        <v>305</v>
      </c>
      <c r="C67" s="691">
        <f>'KV_1.1.sz.mell.'!C66</f>
        <v>0</v>
      </c>
      <c r="D67" s="691">
        <f>'E_1.1.sz.mell.'!K67</f>
        <v>0</v>
      </c>
      <c r="E67" s="267"/>
    </row>
    <row r="68" spans="1:5" s="412" customFormat="1" ht="12" customHeight="1" thickBot="1" x14ac:dyDescent="0.3">
      <c r="A68" s="484" t="s">
        <v>475</v>
      </c>
      <c r="B68" s="21" t="s">
        <v>306</v>
      </c>
      <c r="C68" s="402">
        <f>'KV_1.1.sz.mell.'!C67</f>
        <v>167579913</v>
      </c>
      <c r="D68" s="402">
        <f>'E_1.1.sz.mell.'!K68</f>
        <v>243995666</v>
      </c>
      <c r="E68" s="444">
        <f>+E11+E18+E25+E32+E40+E52+E58+E63</f>
        <v>235979721</v>
      </c>
    </row>
    <row r="69" spans="1:5" s="412" customFormat="1" ht="12" customHeight="1" thickBot="1" x14ac:dyDescent="0.3">
      <c r="A69" s="460" t="s">
        <v>307</v>
      </c>
      <c r="B69" s="291" t="s">
        <v>308</v>
      </c>
      <c r="C69" s="395">
        <f>'KV_1.1.sz.mell.'!C68</f>
        <v>0</v>
      </c>
      <c r="D69" s="395">
        <f>'E_1.1.sz.mell.'!K69</f>
        <v>25102000</v>
      </c>
      <c r="E69" s="263">
        <f>SUM(E70:E72)</f>
        <v>25102000</v>
      </c>
    </row>
    <row r="70" spans="1:5" s="412" customFormat="1" ht="12" customHeight="1" x14ac:dyDescent="0.25">
      <c r="A70" s="15" t="s">
        <v>336</v>
      </c>
      <c r="B70" s="413" t="s">
        <v>309</v>
      </c>
      <c r="C70" s="691">
        <f>'KV_1.1.sz.mell.'!C69</f>
        <v>0</v>
      </c>
      <c r="D70" s="691">
        <f>'E_1.1.sz.mell.'!K70</f>
        <v>0</v>
      </c>
      <c r="E70" s="267"/>
    </row>
    <row r="71" spans="1:5" s="412" customFormat="1" ht="12" customHeight="1" x14ac:dyDescent="0.25">
      <c r="A71" s="14" t="s">
        <v>345</v>
      </c>
      <c r="B71" s="414" t="s">
        <v>310</v>
      </c>
      <c r="C71" s="691">
        <f>'KV_1.1.sz.mell.'!C70</f>
        <v>0</v>
      </c>
      <c r="D71" s="691">
        <f>'E_1.1.sz.mell.'!K71</f>
        <v>25102000</v>
      </c>
      <c r="E71" s="267">
        <v>25102000</v>
      </c>
    </row>
    <row r="72" spans="1:5" s="412" customFormat="1" ht="12" customHeight="1" thickBot="1" x14ac:dyDescent="0.3">
      <c r="A72" s="16" t="s">
        <v>346</v>
      </c>
      <c r="B72" s="478" t="s">
        <v>460</v>
      </c>
      <c r="C72" s="691">
        <f>'KV_1.1.sz.mell.'!C71</f>
        <v>0</v>
      </c>
      <c r="D72" s="691">
        <f>'E_1.1.sz.mell.'!K72</f>
        <v>0</v>
      </c>
      <c r="E72" s="267"/>
    </row>
    <row r="73" spans="1:5" s="412" customFormat="1" ht="12" customHeight="1" thickBot="1" x14ac:dyDescent="0.3">
      <c r="A73" s="460" t="s">
        <v>312</v>
      </c>
      <c r="B73" s="291" t="s">
        <v>313</v>
      </c>
      <c r="C73" s="395">
        <f>'KV_1.1.sz.mell.'!C72</f>
        <v>0</v>
      </c>
      <c r="D73" s="395">
        <f>'E_1.1.sz.mell.'!K73</f>
        <v>0</v>
      </c>
      <c r="E73" s="263">
        <f>SUM(E74:E77)</f>
        <v>0</v>
      </c>
    </row>
    <row r="74" spans="1:5" s="412" customFormat="1" ht="12" customHeight="1" x14ac:dyDescent="0.25">
      <c r="A74" s="15" t="s">
        <v>148</v>
      </c>
      <c r="B74" s="557" t="s">
        <v>314</v>
      </c>
      <c r="C74" s="691">
        <f>'KV_1.1.sz.mell.'!C73</f>
        <v>0</v>
      </c>
      <c r="D74" s="691">
        <f>'E_1.1.sz.mell.'!K74</f>
        <v>0</v>
      </c>
      <c r="E74" s="267"/>
    </row>
    <row r="75" spans="1:5" s="412" customFormat="1" ht="12" customHeight="1" x14ac:dyDescent="0.25">
      <c r="A75" s="14" t="s">
        <v>149</v>
      </c>
      <c r="B75" s="557" t="s">
        <v>570</v>
      </c>
      <c r="C75" s="691">
        <f>'KV_1.1.sz.mell.'!C74</f>
        <v>0</v>
      </c>
      <c r="D75" s="691">
        <f>'E_1.1.sz.mell.'!K75</f>
        <v>0</v>
      </c>
      <c r="E75" s="267"/>
    </row>
    <row r="76" spans="1:5" s="412" customFormat="1" ht="12" customHeight="1" x14ac:dyDescent="0.25">
      <c r="A76" s="14" t="s">
        <v>337</v>
      </c>
      <c r="B76" s="557" t="s">
        <v>315</v>
      </c>
      <c r="C76" s="691">
        <f>'KV_1.1.sz.mell.'!C75</f>
        <v>0</v>
      </c>
      <c r="D76" s="691">
        <f>'E_1.1.sz.mell.'!K76</f>
        <v>0</v>
      </c>
      <c r="E76" s="267"/>
    </row>
    <row r="77" spans="1:5" s="412" customFormat="1" ht="12" customHeight="1" thickBot="1" x14ac:dyDescent="0.3">
      <c r="A77" s="16" t="s">
        <v>338</v>
      </c>
      <c r="B77" s="558" t="s">
        <v>571</v>
      </c>
      <c r="C77" s="691">
        <f>'KV_1.1.sz.mell.'!C76</f>
        <v>0</v>
      </c>
      <c r="D77" s="691">
        <f>'E_1.1.sz.mell.'!K77</f>
        <v>0</v>
      </c>
      <c r="E77" s="267"/>
    </row>
    <row r="78" spans="1:5" s="412" customFormat="1" ht="12" customHeight="1" thickBot="1" x14ac:dyDescent="0.3">
      <c r="A78" s="460" t="s">
        <v>316</v>
      </c>
      <c r="B78" s="291" t="s">
        <v>317</v>
      </c>
      <c r="C78" s="395">
        <f>'KV_1.1.sz.mell.'!C77</f>
        <v>99584055</v>
      </c>
      <c r="D78" s="395">
        <f>'E_1.1.sz.mell.'!K78</f>
        <v>99584055</v>
      </c>
      <c r="E78" s="263">
        <f>SUM(E79:E80)</f>
        <v>99584055</v>
      </c>
    </row>
    <row r="79" spans="1:5" s="412" customFormat="1" ht="12" customHeight="1" x14ac:dyDescent="0.25">
      <c r="A79" s="15" t="s">
        <v>339</v>
      </c>
      <c r="B79" s="413" t="s">
        <v>318</v>
      </c>
      <c r="C79" s="691">
        <f>'KV_1.1.sz.mell.'!C78</f>
        <v>99584055</v>
      </c>
      <c r="D79" s="691">
        <f>'E_1.1.sz.mell.'!K79</f>
        <v>99584055</v>
      </c>
      <c r="E79" s="267">
        <v>99584055</v>
      </c>
    </row>
    <row r="80" spans="1:5" s="412" customFormat="1" ht="12" customHeight="1" thickBot="1" x14ac:dyDescent="0.3">
      <c r="A80" s="16" t="s">
        <v>340</v>
      </c>
      <c r="B80" s="293" t="s">
        <v>319</v>
      </c>
      <c r="C80" s="691">
        <f>'KV_1.1.sz.mell.'!C79</f>
        <v>0</v>
      </c>
      <c r="D80" s="691">
        <f>'E_1.1.sz.mell.'!K80</f>
        <v>0</v>
      </c>
      <c r="E80" s="267"/>
    </row>
    <row r="81" spans="1:5" s="412" customFormat="1" ht="12" customHeight="1" thickBot="1" x14ac:dyDescent="0.3">
      <c r="A81" s="460" t="s">
        <v>320</v>
      </c>
      <c r="B81" s="291" t="s">
        <v>321</v>
      </c>
      <c r="C81" s="395">
        <f>'KV_1.1.sz.mell.'!C80</f>
        <v>0</v>
      </c>
      <c r="D81" s="395">
        <f>'E_1.1.sz.mell.'!K81</f>
        <v>2290030</v>
      </c>
      <c r="E81" s="263">
        <f>SUM(E82:E84)</f>
        <v>2290030</v>
      </c>
    </row>
    <row r="82" spans="1:5" s="412" customFormat="1" ht="12" customHeight="1" x14ac:dyDescent="0.25">
      <c r="A82" s="15" t="s">
        <v>341</v>
      </c>
      <c r="B82" s="413" t="s">
        <v>322</v>
      </c>
      <c r="C82" s="691">
        <f>'KV_1.1.sz.mell.'!C81</f>
        <v>0</v>
      </c>
      <c r="D82" s="691">
        <f>'E_1.1.sz.mell.'!K82</f>
        <v>2290030</v>
      </c>
      <c r="E82" s="267">
        <v>2290030</v>
      </c>
    </row>
    <row r="83" spans="1:5" s="412" customFormat="1" ht="12" customHeight="1" x14ac:dyDescent="0.25">
      <c r="A83" s="14" t="s">
        <v>342</v>
      </c>
      <c r="B83" s="414" t="s">
        <v>323</v>
      </c>
      <c r="C83" s="691">
        <f>'KV_1.1.sz.mell.'!C82</f>
        <v>0</v>
      </c>
      <c r="D83" s="691">
        <f>'E_1.1.sz.mell.'!K83</f>
        <v>0</v>
      </c>
      <c r="E83" s="267"/>
    </row>
    <row r="84" spans="1:5" s="412" customFormat="1" ht="12" customHeight="1" thickBot="1" x14ac:dyDescent="0.3">
      <c r="A84" s="16" t="s">
        <v>343</v>
      </c>
      <c r="B84" s="293" t="s">
        <v>572</v>
      </c>
      <c r="C84" s="691">
        <f>'KV_1.1.sz.mell.'!C83</f>
        <v>0</v>
      </c>
      <c r="D84" s="691">
        <f>'E_1.1.sz.mell.'!K84</f>
        <v>0</v>
      </c>
      <c r="E84" s="267"/>
    </row>
    <row r="85" spans="1:5" s="412" customFormat="1" ht="12" customHeight="1" thickBot="1" x14ac:dyDescent="0.3">
      <c r="A85" s="460" t="s">
        <v>324</v>
      </c>
      <c r="B85" s="291" t="s">
        <v>344</v>
      </c>
      <c r="C85" s="395">
        <f>'KV_1.1.sz.mell.'!C84</f>
        <v>0</v>
      </c>
      <c r="D85" s="395">
        <f>'E_1.1.sz.mell.'!K85</f>
        <v>0</v>
      </c>
      <c r="E85" s="263">
        <f>SUM(E86:E89)</f>
        <v>0</v>
      </c>
    </row>
    <row r="86" spans="1:5" s="412" customFormat="1" ht="12" customHeight="1" x14ac:dyDescent="0.25">
      <c r="A86" s="417" t="s">
        <v>325</v>
      </c>
      <c r="B86" s="413" t="s">
        <v>326</v>
      </c>
      <c r="C86" s="691">
        <f>'KV_1.1.sz.mell.'!C85</f>
        <v>0</v>
      </c>
      <c r="D86" s="691">
        <f>'E_1.1.sz.mell.'!K86</f>
        <v>0</v>
      </c>
      <c r="E86" s="267"/>
    </row>
    <row r="87" spans="1:5" s="412" customFormat="1" ht="12" customHeight="1" x14ac:dyDescent="0.25">
      <c r="A87" s="418" t="s">
        <v>327</v>
      </c>
      <c r="B87" s="414" t="s">
        <v>328</v>
      </c>
      <c r="C87" s="691">
        <f>'KV_1.1.sz.mell.'!C86</f>
        <v>0</v>
      </c>
      <c r="D87" s="691">
        <f>'E_1.1.sz.mell.'!K87</f>
        <v>0</v>
      </c>
      <c r="E87" s="267"/>
    </row>
    <row r="88" spans="1:5" s="412" customFormat="1" ht="12" customHeight="1" x14ac:dyDescent="0.25">
      <c r="A88" s="418" t="s">
        <v>329</v>
      </c>
      <c r="B88" s="414" t="s">
        <v>330</v>
      </c>
      <c r="C88" s="691">
        <f>'KV_1.1.sz.mell.'!C87</f>
        <v>0</v>
      </c>
      <c r="D88" s="691">
        <f>'E_1.1.sz.mell.'!K88</f>
        <v>0</v>
      </c>
      <c r="E88" s="267"/>
    </row>
    <row r="89" spans="1:5" s="412" customFormat="1" ht="12" customHeight="1" thickBot="1" x14ac:dyDescent="0.3">
      <c r="A89" s="419" t="s">
        <v>331</v>
      </c>
      <c r="B89" s="293" t="s">
        <v>332</v>
      </c>
      <c r="C89" s="691">
        <f>'KV_1.1.sz.mell.'!C88</f>
        <v>0</v>
      </c>
      <c r="D89" s="691">
        <f>'E_1.1.sz.mell.'!K89</f>
        <v>0</v>
      </c>
      <c r="E89" s="267"/>
    </row>
    <row r="90" spans="1:5" s="412" customFormat="1" ht="12" customHeight="1" thickBot="1" x14ac:dyDescent="0.3">
      <c r="A90" s="460" t="s">
        <v>333</v>
      </c>
      <c r="B90" s="291" t="s">
        <v>474</v>
      </c>
      <c r="C90" s="395">
        <f>'KV_1.1.sz.mell.'!C89</f>
        <v>0</v>
      </c>
      <c r="D90" s="395">
        <f>'E_1.1.sz.mell.'!K90</f>
        <v>0</v>
      </c>
      <c r="E90" s="463"/>
    </row>
    <row r="91" spans="1:5" s="412" customFormat="1" ht="13.5" customHeight="1" thickBot="1" x14ac:dyDescent="0.3">
      <c r="A91" s="460" t="s">
        <v>335</v>
      </c>
      <c r="B91" s="291" t="s">
        <v>334</v>
      </c>
      <c r="C91" s="395">
        <f>'KV_1.1.sz.mell.'!C90</f>
        <v>0</v>
      </c>
      <c r="D91" s="395">
        <f>'E_1.1.sz.mell.'!K91</f>
        <v>0</v>
      </c>
      <c r="E91" s="463"/>
    </row>
    <row r="92" spans="1:5" s="412" customFormat="1" ht="15.75" customHeight="1" thickBot="1" x14ac:dyDescent="0.3">
      <c r="A92" s="460" t="s">
        <v>347</v>
      </c>
      <c r="B92" s="420" t="s">
        <v>477</v>
      </c>
      <c r="C92" s="402">
        <f>'KV_1.1.sz.mell.'!C91</f>
        <v>99584055</v>
      </c>
      <c r="D92" s="402">
        <f>'E_1.1.sz.mell.'!K92</f>
        <v>126976085</v>
      </c>
      <c r="E92" s="444">
        <f>+E69+E73+E78+E81+E85+E91+E90</f>
        <v>126976085</v>
      </c>
    </row>
    <row r="93" spans="1:5" s="412" customFormat="1" ht="25.5" customHeight="1" thickBot="1" x14ac:dyDescent="0.3">
      <c r="A93" s="461" t="s">
        <v>476</v>
      </c>
      <c r="B93" s="421" t="s">
        <v>478</v>
      </c>
      <c r="C93" s="402">
        <f>'KV_1.1.sz.mell.'!C92</f>
        <v>267163968</v>
      </c>
      <c r="D93" s="402">
        <f>'E_1.1.sz.mell.'!K93</f>
        <v>370971751</v>
      </c>
      <c r="E93" s="444">
        <f>+E68+E92</f>
        <v>362955806</v>
      </c>
    </row>
    <row r="94" spans="1:5" s="412" customFormat="1" ht="15.15" customHeight="1" x14ac:dyDescent="0.25">
      <c r="A94" s="5"/>
      <c r="B94" s="6"/>
      <c r="C94" s="303"/>
    </row>
    <row r="95" spans="1:5" ht="16.5" customHeight="1" x14ac:dyDescent="0.3">
      <c r="A95" s="1545" t="s">
        <v>47</v>
      </c>
      <c r="B95" s="1545"/>
      <c r="C95" s="1545"/>
      <c r="D95" s="1545"/>
      <c r="E95" s="1545"/>
    </row>
    <row r="96" spans="1:5" s="422" customFormat="1" ht="16.5" customHeight="1" thickBot="1" x14ac:dyDescent="0.35">
      <c r="A96" s="1550" t="s">
        <v>152</v>
      </c>
      <c r="B96" s="1550"/>
      <c r="C96" s="695"/>
      <c r="E96" s="695" t="str">
        <f>E7</f>
        <v xml:space="preserve"> Forintban!</v>
      </c>
    </row>
    <row r="97" spans="1:5" x14ac:dyDescent="0.3">
      <c r="A97" s="1648" t="s">
        <v>68</v>
      </c>
      <c r="B97" s="1650" t="s">
        <v>739</v>
      </c>
      <c r="C97" s="1652" t="str">
        <f>+CONCATENATE(LEFT(Z_ÖSSZEFÜGGÉSEK!A6,4),". évi")</f>
        <v>2019. évi</v>
      </c>
      <c r="D97" s="1653"/>
      <c r="E97" s="1655"/>
    </row>
    <row r="98" spans="1:5" ht="23.4" thickBot="1" x14ac:dyDescent="0.35">
      <c r="A98" s="1649"/>
      <c r="B98" s="1651"/>
      <c r="C98" s="831" t="s">
        <v>732</v>
      </c>
      <c r="D98" s="832" t="s">
        <v>796</v>
      </c>
      <c r="E98" s="833" t="str">
        <f>CONCATENATE(E9)</f>
        <v>2019. XII. 31.
teljesítés</v>
      </c>
    </row>
    <row r="99" spans="1:5" s="411" customFormat="1" ht="12" customHeight="1" thickBot="1" x14ac:dyDescent="0.25">
      <c r="A99" s="32" t="s">
        <v>492</v>
      </c>
      <c r="B99" s="33" t="s">
        <v>493</v>
      </c>
      <c r="C99" s="33" t="s">
        <v>494</v>
      </c>
      <c r="D99" s="33" t="s">
        <v>496</v>
      </c>
      <c r="E99" s="835" t="s">
        <v>495</v>
      </c>
    </row>
    <row r="100" spans="1:5" ht="12" customHeight="1" thickBot="1" x14ac:dyDescent="0.35">
      <c r="A100" s="22" t="s">
        <v>18</v>
      </c>
      <c r="B100" s="28" t="s">
        <v>436</v>
      </c>
      <c r="C100" s="394">
        <f>'KV_1.1.sz.mell.'!C98</f>
        <v>163685707</v>
      </c>
      <c r="D100" s="394">
        <f>'E_1.1.sz.mell.'!K100</f>
        <v>164079364</v>
      </c>
      <c r="E100" s="487">
        <f>E101+E102+E103+E104+E105+E118</f>
        <v>131858295</v>
      </c>
    </row>
    <row r="101" spans="1:5" ht="12" customHeight="1" x14ac:dyDescent="0.3">
      <c r="A101" s="17" t="s">
        <v>97</v>
      </c>
      <c r="B101" s="10" t="s">
        <v>49</v>
      </c>
      <c r="C101" s="696">
        <f>'KV_1.1.sz.mell.'!C99</f>
        <v>64173834</v>
      </c>
      <c r="D101" s="696">
        <f>'E_1.1.sz.mell.'!K101</f>
        <v>65253605</v>
      </c>
      <c r="E101" s="488">
        <v>64575763</v>
      </c>
    </row>
    <row r="102" spans="1:5" ht="12" customHeight="1" x14ac:dyDescent="0.3">
      <c r="A102" s="14" t="s">
        <v>98</v>
      </c>
      <c r="B102" s="8" t="s">
        <v>182</v>
      </c>
      <c r="C102" s="698">
        <f>'KV_1.1.sz.mell.'!C100</f>
        <v>11669201</v>
      </c>
      <c r="D102" s="698">
        <f>'E_1.1.sz.mell.'!K102</f>
        <v>11731252</v>
      </c>
      <c r="E102" s="264">
        <v>11124581</v>
      </c>
    </row>
    <row r="103" spans="1:5" ht="12" customHeight="1" x14ac:dyDescent="0.3">
      <c r="A103" s="14" t="s">
        <v>99</v>
      </c>
      <c r="B103" s="8" t="s">
        <v>139</v>
      </c>
      <c r="C103" s="700">
        <f>'KV_1.1.sz.mell.'!C101</f>
        <v>83056892</v>
      </c>
      <c r="D103" s="700">
        <f>'E_1.1.sz.mell.'!K103</f>
        <v>81348544</v>
      </c>
      <c r="E103" s="266">
        <v>52009988</v>
      </c>
    </row>
    <row r="104" spans="1:5" ht="12" customHeight="1" x14ac:dyDescent="0.3">
      <c r="A104" s="14" t="s">
        <v>100</v>
      </c>
      <c r="B104" s="11" t="s">
        <v>183</v>
      </c>
      <c r="C104" s="700">
        <f>'KV_1.1.sz.mell.'!C102</f>
        <v>700000</v>
      </c>
      <c r="D104" s="700">
        <f>'E_1.1.sz.mell.'!K104</f>
        <v>980000</v>
      </c>
      <c r="E104" s="266">
        <v>540000</v>
      </c>
    </row>
    <row r="105" spans="1:5" ht="12" customHeight="1" x14ac:dyDescent="0.3">
      <c r="A105" s="14" t="s">
        <v>111</v>
      </c>
      <c r="B105" s="19" t="s">
        <v>184</v>
      </c>
      <c r="C105" s="700">
        <f>'KV_1.1.sz.mell.'!C103</f>
        <v>4085780</v>
      </c>
      <c r="D105" s="700">
        <f>'E_1.1.sz.mell.'!K105</f>
        <v>4765963</v>
      </c>
      <c r="E105" s="266">
        <v>3607963</v>
      </c>
    </row>
    <row r="106" spans="1:5" ht="12" customHeight="1" x14ac:dyDescent="0.3">
      <c r="A106" s="14" t="s">
        <v>101</v>
      </c>
      <c r="B106" s="8" t="s">
        <v>441</v>
      </c>
      <c r="C106" s="700">
        <f>'KV_1.1.sz.mell.'!C104</f>
        <v>146100</v>
      </c>
      <c r="D106" s="700">
        <f>'E_1.1.sz.mell.'!K106</f>
        <v>147620</v>
      </c>
      <c r="E106" s="266">
        <v>147620</v>
      </c>
    </row>
    <row r="107" spans="1:5" ht="12" customHeight="1" x14ac:dyDescent="0.3">
      <c r="A107" s="14" t="s">
        <v>102</v>
      </c>
      <c r="B107" s="142" t="s">
        <v>440</v>
      </c>
      <c r="C107" s="700">
        <f>'KV_1.1.sz.mell.'!C105</f>
        <v>0</v>
      </c>
      <c r="D107" s="700">
        <f>'E_1.1.sz.mell.'!K107</f>
        <v>0</v>
      </c>
      <c r="E107" s="266"/>
    </row>
    <row r="108" spans="1:5" ht="12" customHeight="1" x14ac:dyDescent="0.3">
      <c r="A108" s="14" t="s">
        <v>112</v>
      </c>
      <c r="B108" s="142" t="s">
        <v>439</v>
      </c>
      <c r="C108" s="700">
        <f>'KV_1.1.sz.mell.'!C106</f>
        <v>0</v>
      </c>
      <c r="D108" s="700">
        <f>'E_1.1.sz.mell.'!K108</f>
        <v>0</v>
      </c>
      <c r="E108" s="266"/>
    </row>
    <row r="109" spans="1:5" ht="12" customHeight="1" x14ac:dyDescent="0.3">
      <c r="A109" s="14" t="s">
        <v>113</v>
      </c>
      <c r="B109" s="140" t="s">
        <v>350</v>
      </c>
      <c r="C109" s="700">
        <f>'KV_1.1.sz.mell.'!C107</f>
        <v>0</v>
      </c>
      <c r="D109" s="700">
        <f>'E_1.1.sz.mell.'!K109</f>
        <v>0</v>
      </c>
      <c r="E109" s="266"/>
    </row>
    <row r="110" spans="1:5" ht="12" customHeight="1" x14ac:dyDescent="0.3">
      <c r="A110" s="14" t="s">
        <v>114</v>
      </c>
      <c r="B110" s="141" t="s">
        <v>351</v>
      </c>
      <c r="C110" s="700">
        <f>'KV_1.1.sz.mell.'!C108</f>
        <v>0</v>
      </c>
      <c r="D110" s="700">
        <f>'E_1.1.sz.mell.'!K110</f>
        <v>0</v>
      </c>
      <c r="E110" s="266"/>
    </row>
    <row r="111" spans="1:5" ht="12" customHeight="1" x14ac:dyDescent="0.3">
      <c r="A111" s="14" t="s">
        <v>115</v>
      </c>
      <c r="B111" s="141" t="s">
        <v>352</v>
      </c>
      <c r="C111" s="700">
        <f>'KV_1.1.sz.mell.'!C109</f>
        <v>0</v>
      </c>
      <c r="D111" s="700">
        <f>'E_1.1.sz.mell.'!K111</f>
        <v>0</v>
      </c>
      <c r="E111" s="266"/>
    </row>
    <row r="112" spans="1:5" ht="12" customHeight="1" x14ac:dyDescent="0.3">
      <c r="A112" s="14" t="s">
        <v>117</v>
      </c>
      <c r="B112" s="140" t="s">
        <v>353</v>
      </c>
      <c r="C112" s="700">
        <f>'KV_1.1.sz.mell.'!C110</f>
        <v>2557680</v>
      </c>
      <c r="D112" s="700">
        <f>'E_1.1.sz.mell.'!K112</f>
        <v>2838343</v>
      </c>
      <c r="E112" s="266">
        <v>2838343</v>
      </c>
    </row>
    <row r="113" spans="1:5" ht="12" customHeight="1" x14ac:dyDescent="0.3">
      <c r="A113" s="14" t="s">
        <v>185</v>
      </c>
      <c r="B113" s="140" t="s">
        <v>354</v>
      </c>
      <c r="C113" s="700">
        <f>'KV_1.1.sz.mell.'!C111</f>
        <v>0</v>
      </c>
      <c r="D113" s="700">
        <f>'E_1.1.sz.mell.'!K113</f>
        <v>0</v>
      </c>
      <c r="E113" s="266"/>
    </row>
    <row r="114" spans="1:5" ht="12" customHeight="1" x14ac:dyDescent="0.3">
      <c r="A114" s="14" t="s">
        <v>348</v>
      </c>
      <c r="B114" s="141" t="s">
        <v>355</v>
      </c>
      <c r="C114" s="700">
        <f>'KV_1.1.sz.mell.'!C112</f>
        <v>0</v>
      </c>
      <c r="D114" s="700">
        <f>'E_1.1.sz.mell.'!K114</f>
        <v>0</v>
      </c>
      <c r="E114" s="266"/>
    </row>
    <row r="115" spans="1:5" ht="12" customHeight="1" x14ac:dyDescent="0.3">
      <c r="A115" s="13" t="s">
        <v>349</v>
      </c>
      <c r="B115" s="142" t="s">
        <v>356</v>
      </c>
      <c r="C115" s="700">
        <f>'KV_1.1.sz.mell.'!C113</f>
        <v>0</v>
      </c>
      <c r="D115" s="700">
        <f>'E_1.1.sz.mell.'!K115</f>
        <v>0</v>
      </c>
      <c r="E115" s="266"/>
    </row>
    <row r="116" spans="1:5" ht="12" customHeight="1" x14ac:dyDescent="0.3">
      <c r="A116" s="14" t="s">
        <v>437</v>
      </c>
      <c r="B116" s="142" t="s">
        <v>357</v>
      </c>
      <c r="C116" s="700">
        <f>'KV_1.1.sz.mell.'!C114</f>
        <v>0</v>
      </c>
      <c r="D116" s="700">
        <f>'E_1.1.sz.mell.'!K116</f>
        <v>0</v>
      </c>
      <c r="E116" s="266"/>
    </row>
    <row r="117" spans="1:5" ht="12" customHeight="1" x14ac:dyDescent="0.3">
      <c r="A117" s="16" t="s">
        <v>438</v>
      </c>
      <c r="B117" s="142" t="s">
        <v>358</v>
      </c>
      <c r="C117" s="700">
        <f>'KV_1.1.sz.mell.'!C115</f>
        <v>1382000</v>
      </c>
      <c r="D117" s="700">
        <f>'E_1.1.sz.mell.'!K117</f>
        <v>1780000</v>
      </c>
      <c r="E117" s="266">
        <v>622000</v>
      </c>
    </row>
    <row r="118" spans="1:5" ht="12" customHeight="1" x14ac:dyDescent="0.3">
      <c r="A118" s="14" t="s">
        <v>442</v>
      </c>
      <c r="B118" s="11" t="s">
        <v>50</v>
      </c>
      <c r="C118" s="698">
        <f>'KV_1.1.sz.mell.'!C116</f>
        <v>0</v>
      </c>
      <c r="D118" s="698">
        <f>'E_1.1.sz.mell.'!K118</f>
        <v>0</v>
      </c>
      <c r="E118" s="264"/>
    </row>
    <row r="119" spans="1:5" ht="12" customHeight="1" x14ac:dyDescent="0.3">
      <c r="A119" s="14" t="s">
        <v>443</v>
      </c>
      <c r="B119" s="8" t="s">
        <v>445</v>
      </c>
      <c r="C119" s="698">
        <f>'KV_1.1.sz.mell.'!C117</f>
        <v>0</v>
      </c>
      <c r="D119" s="698">
        <f>'E_1.1.sz.mell.'!K119</f>
        <v>0</v>
      </c>
      <c r="E119" s="264"/>
    </row>
    <row r="120" spans="1:5" ht="12" customHeight="1" thickBot="1" x14ac:dyDescent="0.35">
      <c r="A120" s="18" t="s">
        <v>444</v>
      </c>
      <c r="B120" s="482" t="s">
        <v>446</v>
      </c>
      <c r="C120" s="702">
        <f>'KV_1.1.sz.mell.'!C118</f>
        <v>0</v>
      </c>
      <c r="D120" s="702">
        <f>'E_1.1.sz.mell.'!K120</f>
        <v>0</v>
      </c>
      <c r="E120" s="489"/>
    </row>
    <row r="121" spans="1:5" ht="12" customHeight="1" thickBot="1" x14ac:dyDescent="0.35">
      <c r="A121" s="479" t="s">
        <v>19</v>
      </c>
      <c r="B121" s="480" t="s">
        <v>359</v>
      </c>
      <c r="C121" s="395">
        <f>'KV_1.1.sz.mell.'!C119</f>
        <v>102840261</v>
      </c>
      <c r="D121" s="395">
        <f>'E_1.1.sz.mell.'!K121</f>
        <v>177206703</v>
      </c>
      <c r="E121" s="490">
        <f>+E122+E124+E126</f>
        <v>85179712</v>
      </c>
    </row>
    <row r="122" spans="1:5" ht="12" customHeight="1" x14ac:dyDescent="0.3">
      <c r="A122" s="15" t="s">
        <v>103</v>
      </c>
      <c r="B122" s="8" t="s">
        <v>229</v>
      </c>
      <c r="C122" s="1381">
        <f>'KV_1.1.sz.mell.'!C120</f>
        <v>78096049</v>
      </c>
      <c r="D122" s="1381">
        <f>'E_1.1.sz.mell.'!K122</f>
        <v>117065131</v>
      </c>
      <c r="E122" s="265">
        <v>60561056</v>
      </c>
    </row>
    <row r="123" spans="1:5" ht="12" customHeight="1" x14ac:dyDescent="0.3">
      <c r="A123" s="15" t="s">
        <v>104</v>
      </c>
      <c r="B123" s="12" t="s">
        <v>363</v>
      </c>
      <c r="C123" s="1381">
        <f>'KV_1.1.sz.mell.'!C121</f>
        <v>0</v>
      </c>
      <c r="D123" s="1381">
        <f>'E_1.1.sz.mell.'!K123</f>
        <v>0</v>
      </c>
      <c r="E123" s="265"/>
    </row>
    <row r="124" spans="1:5" ht="12" customHeight="1" x14ac:dyDescent="0.3">
      <c r="A124" s="15" t="s">
        <v>105</v>
      </c>
      <c r="B124" s="12" t="s">
        <v>186</v>
      </c>
      <c r="C124" s="1382">
        <f>'KV_1.1.sz.mell.'!C122</f>
        <v>24744212</v>
      </c>
      <c r="D124" s="1382">
        <f>'E_1.1.sz.mell.'!K124</f>
        <v>60077572</v>
      </c>
      <c r="E124" s="264">
        <v>24568656</v>
      </c>
    </row>
    <row r="125" spans="1:5" ht="12" customHeight="1" x14ac:dyDescent="0.3">
      <c r="A125" s="15" t="s">
        <v>106</v>
      </c>
      <c r="B125" s="12" t="s">
        <v>364</v>
      </c>
      <c r="C125" s="1382">
        <f>'KV_1.1.sz.mell.'!C123</f>
        <v>0</v>
      </c>
      <c r="D125" s="1382">
        <f>'E_1.1.sz.mell.'!K125</f>
        <v>0</v>
      </c>
      <c r="E125" s="264"/>
    </row>
    <row r="126" spans="1:5" ht="12" customHeight="1" x14ac:dyDescent="0.3">
      <c r="A126" s="15" t="s">
        <v>107</v>
      </c>
      <c r="B126" s="293" t="s">
        <v>231</v>
      </c>
      <c r="C126" s="1382">
        <f>'KV_1.1.sz.mell.'!C124</f>
        <v>0</v>
      </c>
      <c r="D126" s="1382">
        <f>'E_1.1.sz.mell.'!K126</f>
        <v>64000</v>
      </c>
      <c r="E126" s="264">
        <v>50000</v>
      </c>
    </row>
    <row r="127" spans="1:5" ht="12" customHeight="1" x14ac:dyDescent="0.3">
      <c r="A127" s="15" t="s">
        <v>116</v>
      </c>
      <c r="B127" s="292" t="s">
        <v>427</v>
      </c>
      <c r="C127" s="1382">
        <f>'KV_1.1.sz.mell.'!C125</f>
        <v>0</v>
      </c>
      <c r="D127" s="1382">
        <f>'E_1.1.sz.mell.'!K127</f>
        <v>0</v>
      </c>
      <c r="E127" s="264"/>
    </row>
    <row r="128" spans="1:5" ht="12" customHeight="1" x14ac:dyDescent="0.3">
      <c r="A128" s="15" t="s">
        <v>118</v>
      </c>
      <c r="B128" s="409" t="s">
        <v>369</v>
      </c>
      <c r="C128" s="1382">
        <f>'KV_1.1.sz.mell.'!C126</f>
        <v>0</v>
      </c>
      <c r="D128" s="1382">
        <f>'E_1.1.sz.mell.'!K128</f>
        <v>0</v>
      </c>
      <c r="E128" s="264"/>
    </row>
    <row r="129" spans="1:5" x14ac:dyDescent="0.3">
      <c r="A129" s="15" t="s">
        <v>187</v>
      </c>
      <c r="B129" s="141" t="s">
        <v>352</v>
      </c>
      <c r="C129" s="1382">
        <f>'KV_1.1.sz.mell.'!C127</f>
        <v>0</v>
      </c>
      <c r="D129" s="1382">
        <f>'E_1.1.sz.mell.'!K129</f>
        <v>0</v>
      </c>
      <c r="E129" s="264"/>
    </row>
    <row r="130" spans="1:5" ht="12" customHeight="1" x14ac:dyDescent="0.3">
      <c r="A130" s="15" t="s">
        <v>188</v>
      </c>
      <c r="B130" s="141" t="s">
        <v>368</v>
      </c>
      <c r="C130" s="1382">
        <f>'KV_1.1.sz.mell.'!C128</f>
        <v>0</v>
      </c>
      <c r="D130" s="1382">
        <f>'E_1.1.sz.mell.'!K130</f>
        <v>0</v>
      </c>
      <c r="E130" s="264"/>
    </row>
    <row r="131" spans="1:5" ht="12" customHeight="1" x14ac:dyDescent="0.3">
      <c r="A131" s="15" t="s">
        <v>189</v>
      </c>
      <c r="B131" s="141" t="s">
        <v>367</v>
      </c>
      <c r="C131" s="1382">
        <f>'KV_1.1.sz.mell.'!C129</f>
        <v>0</v>
      </c>
      <c r="D131" s="1382">
        <f>'E_1.1.sz.mell.'!K131</f>
        <v>0</v>
      </c>
      <c r="E131" s="264"/>
    </row>
    <row r="132" spans="1:5" ht="12" customHeight="1" x14ac:dyDescent="0.3">
      <c r="A132" s="15" t="s">
        <v>360</v>
      </c>
      <c r="B132" s="141" t="s">
        <v>355</v>
      </c>
      <c r="C132" s="1382">
        <f>'KV_1.1.sz.mell.'!C130</f>
        <v>0</v>
      </c>
      <c r="D132" s="1382">
        <f>'E_1.1.sz.mell.'!K132</f>
        <v>0</v>
      </c>
      <c r="E132" s="264"/>
    </row>
    <row r="133" spans="1:5" ht="12" customHeight="1" x14ac:dyDescent="0.3">
      <c r="A133" s="15" t="s">
        <v>361</v>
      </c>
      <c r="B133" s="141" t="s">
        <v>366</v>
      </c>
      <c r="C133" s="1382">
        <f>'KV_1.1.sz.mell.'!C131</f>
        <v>0</v>
      </c>
      <c r="D133" s="1382">
        <f>'E_1.1.sz.mell.'!K133</f>
        <v>0</v>
      </c>
      <c r="E133" s="264"/>
    </row>
    <row r="134" spans="1:5" ht="16.2" thickBot="1" x14ac:dyDescent="0.35">
      <c r="A134" s="13" t="s">
        <v>362</v>
      </c>
      <c r="B134" s="141" t="s">
        <v>365</v>
      </c>
      <c r="C134" s="1383">
        <f>'KV_1.1.sz.mell.'!C132</f>
        <v>0</v>
      </c>
      <c r="D134" s="1383">
        <f>'E_1.1.sz.mell.'!K134</f>
        <v>64000</v>
      </c>
      <c r="E134" s="266">
        <v>50000</v>
      </c>
    </row>
    <row r="135" spans="1:5" ht="12" customHeight="1" thickBot="1" x14ac:dyDescent="0.35">
      <c r="A135" s="20" t="s">
        <v>20</v>
      </c>
      <c r="B135" s="123" t="s">
        <v>447</v>
      </c>
      <c r="C135" s="706">
        <f>'KV_1.1.sz.mell.'!C133</f>
        <v>266525968</v>
      </c>
      <c r="D135" s="706">
        <f>'E_1.1.sz.mell.'!K135</f>
        <v>341286067</v>
      </c>
      <c r="E135" s="263">
        <f>+E100+E121</f>
        <v>217038007</v>
      </c>
    </row>
    <row r="136" spans="1:5" ht="12" customHeight="1" thickBot="1" x14ac:dyDescent="0.35">
      <c r="A136" s="20" t="s">
        <v>21</v>
      </c>
      <c r="B136" s="123" t="s">
        <v>740</v>
      </c>
      <c r="C136" s="706">
        <f>'KV_1.1.sz.mell.'!C134</f>
        <v>638000</v>
      </c>
      <c r="D136" s="706">
        <f>'E_1.1.sz.mell.'!K136</f>
        <v>25839513</v>
      </c>
      <c r="E136" s="263">
        <f>+E137+E138+E139</f>
        <v>25778709</v>
      </c>
    </row>
    <row r="137" spans="1:5" ht="12" customHeight="1" x14ac:dyDescent="0.3">
      <c r="A137" s="15" t="s">
        <v>267</v>
      </c>
      <c r="B137" s="12" t="s">
        <v>455</v>
      </c>
      <c r="C137" s="1382">
        <f>'KV_1.1.sz.mell.'!C135</f>
        <v>638000</v>
      </c>
      <c r="D137" s="1382">
        <f>'E_1.1.sz.mell.'!K137</f>
        <v>0</v>
      </c>
      <c r="E137" s="264"/>
    </row>
    <row r="138" spans="1:5" ht="12" customHeight="1" x14ac:dyDescent="0.3">
      <c r="A138" s="15" t="s">
        <v>268</v>
      </c>
      <c r="B138" s="12" t="s">
        <v>456</v>
      </c>
      <c r="C138" s="1382">
        <f>'KV_1.1.sz.mell.'!C136</f>
        <v>0</v>
      </c>
      <c r="D138" s="1382">
        <f>'E_1.1.sz.mell.'!K138</f>
        <v>25102000</v>
      </c>
      <c r="E138" s="264">
        <v>25102000</v>
      </c>
    </row>
    <row r="139" spans="1:5" ht="12" customHeight="1" thickBot="1" x14ac:dyDescent="0.35">
      <c r="A139" s="13" t="s">
        <v>269</v>
      </c>
      <c r="B139" s="12" t="s">
        <v>457</v>
      </c>
      <c r="C139" s="1382">
        <f>'KV_1.1.sz.mell.'!C137</f>
        <v>0</v>
      </c>
      <c r="D139" s="1382">
        <f>'E_1.1.sz.mell.'!K139</f>
        <v>737513</v>
      </c>
      <c r="E139" s="264">
        <v>676709</v>
      </c>
    </row>
    <row r="140" spans="1:5" ht="12" customHeight="1" thickBot="1" x14ac:dyDescent="0.35">
      <c r="A140" s="20" t="s">
        <v>22</v>
      </c>
      <c r="B140" s="123" t="s">
        <v>449</v>
      </c>
      <c r="C140" s="706">
        <f>'KV_1.1.sz.mell.'!C138</f>
        <v>0</v>
      </c>
      <c r="D140" s="706">
        <f>'E_1.1.sz.mell.'!K140</f>
        <v>0</v>
      </c>
      <c r="E140" s="263">
        <f>SUM(E141:E146)</f>
        <v>0</v>
      </c>
    </row>
    <row r="141" spans="1:5" ht="12" customHeight="1" x14ac:dyDescent="0.3">
      <c r="A141" s="15" t="s">
        <v>90</v>
      </c>
      <c r="B141" s="9" t="s">
        <v>458</v>
      </c>
      <c r="C141" s="1382">
        <f>'KV_1.1.sz.mell.'!C139</f>
        <v>0</v>
      </c>
      <c r="D141" s="1382">
        <f>'E_1.1.sz.mell.'!K141</f>
        <v>0</v>
      </c>
      <c r="E141" s="264"/>
    </row>
    <row r="142" spans="1:5" ht="12" customHeight="1" x14ac:dyDescent="0.3">
      <c r="A142" s="15" t="s">
        <v>91</v>
      </c>
      <c r="B142" s="9" t="s">
        <v>450</v>
      </c>
      <c r="C142" s="1382">
        <f>'KV_1.1.sz.mell.'!C140</f>
        <v>0</v>
      </c>
      <c r="D142" s="1382">
        <f>'E_1.1.sz.mell.'!K142</f>
        <v>0</v>
      </c>
      <c r="E142" s="264"/>
    </row>
    <row r="143" spans="1:5" ht="12" customHeight="1" x14ac:dyDescent="0.3">
      <c r="A143" s="15" t="s">
        <v>92</v>
      </c>
      <c r="B143" s="9" t="s">
        <v>451</v>
      </c>
      <c r="C143" s="1382">
        <f>'KV_1.1.sz.mell.'!C141</f>
        <v>0</v>
      </c>
      <c r="D143" s="1382">
        <f>'E_1.1.sz.mell.'!K143</f>
        <v>0</v>
      </c>
      <c r="E143" s="264"/>
    </row>
    <row r="144" spans="1:5" ht="12" customHeight="1" x14ac:dyDescent="0.3">
      <c r="A144" s="15" t="s">
        <v>174</v>
      </c>
      <c r="B144" s="9" t="s">
        <v>452</v>
      </c>
      <c r="C144" s="1382">
        <f>'KV_1.1.sz.mell.'!C142</f>
        <v>0</v>
      </c>
      <c r="D144" s="1382">
        <f>'E_1.1.sz.mell.'!K144</f>
        <v>0</v>
      </c>
      <c r="E144" s="264"/>
    </row>
    <row r="145" spans="1:9" ht="12" customHeight="1" x14ac:dyDescent="0.3">
      <c r="A145" s="15" t="s">
        <v>175</v>
      </c>
      <c r="B145" s="9" t="s">
        <v>453</v>
      </c>
      <c r="C145" s="1382">
        <f>'KV_1.1.sz.mell.'!C143</f>
        <v>0</v>
      </c>
      <c r="D145" s="1382">
        <f>'E_1.1.sz.mell.'!K145</f>
        <v>0</v>
      </c>
      <c r="E145" s="264"/>
    </row>
    <row r="146" spans="1:9" ht="12" customHeight="1" thickBot="1" x14ac:dyDescent="0.35">
      <c r="A146" s="18" t="s">
        <v>176</v>
      </c>
      <c r="B146" s="836" t="s">
        <v>454</v>
      </c>
      <c r="C146" s="1419">
        <f>'KV_1.1.sz.mell.'!C144</f>
        <v>0</v>
      </c>
      <c r="D146" s="1419">
        <f>'E_1.1.sz.mell.'!K146</f>
        <v>0</v>
      </c>
      <c r="E146" s="489"/>
    </row>
    <row r="147" spans="1:9" ht="12" customHeight="1" thickBot="1" x14ac:dyDescent="0.35">
      <c r="A147" s="20" t="s">
        <v>23</v>
      </c>
      <c r="B147" s="123" t="s">
        <v>462</v>
      </c>
      <c r="C147" s="707">
        <f>'KV_1.1.sz.mell.'!C145</f>
        <v>0</v>
      </c>
      <c r="D147" s="707">
        <f>'E_1.1.sz.mell.'!K147</f>
        <v>3846171</v>
      </c>
      <c r="E147" s="444">
        <f>+E148+E149+E150+E151</f>
        <v>1881073</v>
      </c>
    </row>
    <row r="148" spans="1:9" ht="12" customHeight="1" x14ac:dyDescent="0.3">
      <c r="A148" s="15" t="s">
        <v>93</v>
      </c>
      <c r="B148" s="9" t="s">
        <v>370</v>
      </c>
      <c r="C148" s="1382">
        <f>'KV_1.1.sz.mell.'!C146</f>
        <v>0</v>
      </c>
      <c r="D148" s="1382">
        <f>'E_1.1.sz.mell.'!K148</f>
        <v>1881073</v>
      </c>
      <c r="E148" s="264"/>
    </row>
    <row r="149" spans="1:9" ht="12" customHeight="1" x14ac:dyDescent="0.3">
      <c r="A149" s="15" t="s">
        <v>94</v>
      </c>
      <c r="B149" s="9" t="s">
        <v>371</v>
      </c>
      <c r="C149" s="1382">
        <f>'KV_1.1.sz.mell.'!C147</f>
        <v>0</v>
      </c>
      <c r="D149" s="1382">
        <f>'E_1.1.sz.mell.'!K149</f>
        <v>1965098</v>
      </c>
      <c r="E149" s="264">
        <v>1881073</v>
      </c>
    </row>
    <row r="150" spans="1:9" ht="12" customHeight="1" x14ac:dyDescent="0.3">
      <c r="A150" s="15" t="s">
        <v>287</v>
      </c>
      <c r="B150" s="9" t="s">
        <v>463</v>
      </c>
      <c r="C150" s="1382">
        <f>'KV_1.1.sz.mell.'!C148</f>
        <v>0</v>
      </c>
      <c r="D150" s="1382">
        <f>'E_1.1.sz.mell.'!K150</f>
        <v>0</v>
      </c>
      <c r="E150" s="264"/>
    </row>
    <row r="151" spans="1:9" ht="12" customHeight="1" thickBot="1" x14ac:dyDescent="0.35">
      <c r="A151" s="13" t="s">
        <v>288</v>
      </c>
      <c r="B151" s="7" t="s">
        <v>389</v>
      </c>
      <c r="C151" s="1382">
        <f>'KV_1.1.sz.mell.'!C149</f>
        <v>0</v>
      </c>
      <c r="D151" s="1382">
        <f>'E_1.1.sz.mell.'!K151</f>
        <v>0</v>
      </c>
      <c r="E151" s="264"/>
    </row>
    <row r="152" spans="1:9" ht="12" customHeight="1" thickBot="1" x14ac:dyDescent="0.35">
      <c r="A152" s="20" t="s">
        <v>24</v>
      </c>
      <c r="B152" s="123" t="s">
        <v>464</v>
      </c>
      <c r="C152" s="708">
        <f>'KV_1.1.sz.mell.'!C150</f>
        <v>0</v>
      </c>
      <c r="D152" s="708">
        <f>'E_1.1.sz.mell.'!K152</f>
        <v>0</v>
      </c>
      <c r="E152" s="491">
        <f>SUM(E153:E157)</f>
        <v>0</v>
      </c>
    </row>
    <row r="153" spans="1:9" ht="12" customHeight="1" x14ac:dyDescent="0.3">
      <c r="A153" s="15" t="s">
        <v>95</v>
      </c>
      <c r="B153" s="9" t="s">
        <v>459</v>
      </c>
      <c r="C153" s="1382">
        <f>'KV_1.1.sz.mell.'!C151</f>
        <v>0</v>
      </c>
      <c r="D153" s="1382">
        <f>'E_1.1.sz.mell.'!K153</f>
        <v>0</v>
      </c>
      <c r="E153" s="264"/>
    </row>
    <row r="154" spans="1:9" ht="12" customHeight="1" x14ac:dyDescent="0.3">
      <c r="A154" s="15" t="s">
        <v>96</v>
      </c>
      <c r="B154" s="9" t="s">
        <v>466</v>
      </c>
      <c r="C154" s="1382">
        <f>'KV_1.1.sz.mell.'!C152</f>
        <v>0</v>
      </c>
      <c r="D154" s="1382">
        <f>'E_1.1.sz.mell.'!K154</f>
        <v>0</v>
      </c>
      <c r="E154" s="264"/>
    </row>
    <row r="155" spans="1:9" ht="12" customHeight="1" x14ac:dyDescent="0.3">
      <c r="A155" s="15" t="s">
        <v>299</v>
      </c>
      <c r="B155" s="9" t="s">
        <v>461</v>
      </c>
      <c r="C155" s="1382">
        <f>'KV_1.1.sz.mell.'!C153</f>
        <v>0</v>
      </c>
      <c r="D155" s="1382">
        <f>'E_1.1.sz.mell.'!K155</f>
        <v>0</v>
      </c>
      <c r="E155" s="264"/>
    </row>
    <row r="156" spans="1:9" ht="12" customHeight="1" x14ac:dyDescent="0.3">
      <c r="A156" s="15" t="s">
        <v>300</v>
      </c>
      <c r="B156" s="9" t="s">
        <v>467</v>
      </c>
      <c r="C156" s="1382">
        <f>'KV_1.1.sz.mell.'!C154</f>
        <v>0</v>
      </c>
      <c r="D156" s="1382">
        <f>'E_1.1.sz.mell.'!K156</f>
        <v>0</v>
      </c>
      <c r="E156" s="264"/>
    </row>
    <row r="157" spans="1:9" ht="12" customHeight="1" thickBot="1" x14ac:dyDescent="0.35">
      <c r="A157" s="15" t="s">
        <v>465</v>
      </c>
      <c r="B157" s="9" t="s">
        <v>468</v>
      </c>
      <c r="C157" s="1382">
        <f>'KV_1.1.sz.mell.'!C155</f>
        <v>0</v>
      </c>
      <c r="D157" s="1382">
        <f>'E_1.1.sz.mell.'!K157</f>
        <v>0</v>
      </c>
      <c r="E157" s="264"/>
    </row>
    <row r="158" spans="1:9" ht="12" customHeight="1" thickBot="1" x14ac:dyDescent="0.35">
      <c r="A158" s="20" t="s">
        <v>25</v>
      </c>
      <c r="B158" s="123" t="s">
        <v>469</v>
      </c>
      <c r="C158" s="708">
        <f>'KV_1.1.sz.mell.'!C156</f>
        <v>0</v>
      </c>
      <c r="D158" s="708">
        <f>'E_1.1.sz.mell.'!K158</f>
        <v>0</v>
      </c>
      <c r="E158" s="492"/>
    </row>
    <row r="159" spans="1:9" ht="12" customHeight="1" thickBot="1" x14ac:dyDescent="0.35">
      <c r="A159" s="20" t="s">
        <v>26</v>
      </c>
      <c r="B159" s="123" t="s">
        <v>470</v>
      </c>
      <c r="C159" s="708">
        <f>'KV_1.1.sz.mell.'!C157</f>
        <v>0</v>
      </c>
      <c r="D159" s="708">
        <f>'E_1.1.sz.mell.'!K159</f>
        <v>0</v>
      </c>
      <c r="E159" s="492"/>
    </row>
    <row r="160" spans="1:9" ht="15.15" customHeight="1" thickBot="1" x14ac:dyDescent="0.35">
      <c r="A160" s="20" t="s">
        <v>27</v>
      </c>
      <c r="B160" s="123" t="s">
        <v>472</v>
      </c>
      <c r="C160" s="714">
        <f>'KV_1.1.sz.mell.'!C158</f>
        <v>638000</v>
      </c>
      <c r="D160" s="714">
        <f>'E_1.1.sz.mell.'!K160</f>
        <v>29685684</v>
      </c>
      <c r="E160" s="493">
        <f>+E136+E140+E147+E152+E158+E159</f>
        <v>27659782</v>
      </c>
      <c r="F160" s="424"/>
      <c r="G160" s="425"/>
      <c r="H160" s="425"/>
      <c r="I160" s="425"/>
    </row>
    <row r="161" spans="1:5" s="412" customFormat="1" ht="12.9" customHeight="1" thickBot="1" x14ac:dyDescent="0.3">
      <c r="A161" s="294" t="s">
        <v>28</v>
      </c>
      <c r="B161" s="378" t="s">
        <v>471</v>
      </c>
      <c r="C161" s="714">
        <f>'KV_1.1.sz.mell.'!C159</f>
        <v>267163968</v>
      </c>
      <c r="D161" s="714">
        <f>'E_1.1.sz.mell.'!K161</f>
        <v>370971751</v>
      </c>
      <c r="E161" s="493">
        <f>+E135+E160</f>
        <v>244697789</v>
      </c>
    </row>
    <row r="162" spans="1:5" x14ac:dyDescent="0.3">
      <c r="C162" s="715">
        <f>C93-C161</f>
        <v>0</v>
      </c>
      <c r="D162" s="715">
        <f>D93-D161</f>
        <v>0</v>
      </c>
      <c r="E162" s="715">
        <f>E93-E161</f>
        <v>118258017</v>
      </c>
    </row>
    <row r="163" spans="1:5" x14ac:dyDescent="0.3">
      <c r="A163" s="1656" t="s">
        <v>372</v>
      </c>
      <c r="B163" s="1656"/>
      <c r="C163" s="1656"/>
      <c r="D163" s="1656"/>
      <c r="E163" s="1656"/>
    </row>
    <row r="164" spans="1:5" ht="15.15" customHeight="1" thickBot="1" x14ac:dyDescent="0.35">
      <c r="A164" s="1544" t="s">
        <v>153</v>
      </c>
      <c r="B164" s="1544"/>
      <c r="C164" s="306"/>
      <c r="E164" s="306" t="str">
        <f>E96</f>
        <v xml:space="preserve"> Forintban!</v>
      </c>
    </row>
    <row r="165" spans="1:5" ht="25.5" customHeight="1" thickBot="1" x14ac:dyDescent="0.35">
      <c r="A165" s="20">
        <v>1</v>
      </c>
      <c r="B165" s="27" t="s">
        <v>473</v>
      </c>
      <c r="C165" s="717">
        <f>+C68-C135</f>
        <v>-98946055</v>
      </c>
      <c r="D165" s="395">
        <f>+D68-D135</f>
        <v>-97290401</v>
      </c>
      <c r="E165" s="263">
        <f>+E68-E135</f>
        <v>18941714</v>
      </c>
    </row>
    <row r="166" spans="1:5" ht="32.4" customHeight="1" thickBot="1" x14ac:dyDescent="0.35">
      <c r="A166" s="20" t="s">
        <v>19</v>
      </c>
      <c r="B166" s="27" t="s">
        <v>479</v>
      </c>
      <c r="C166" s="395">
        <f>+C92-C160</f>
        <v>98946055</v>
      </c>
      <c r="D166" s="395">
        <f>+D92-D160</f>
        <v>97290401</v>
      </c>
      <c r="E166" s="263">
        <f>+E92-E160</f>
        <v>99316303</v>
      </c>
    </row>
  </sheetData>
  <mergeCells count="16"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2" fitToHeight="2" orientation="landscape" r:id="rId1"/>
  <headerFooter alignWithMargins="0"/>
  <rowBreaks count="3" manualBreakCount="3">
    <brk id="68" max="4" man="1"/>
    <brk id="105" max="4" man="1"/>
    <brk id="146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F33"/>
  <sheetViews>
    <sheetView view="pageBreakPreview" topLeftCell="A19" zoomScale="115" zoomScaleNormal="100" zoomScaleSheetLayoutView="115" workbookViewId="0">
      <selection activeCell="C68" sqref="C68"/>
    </sheetView>
  </sheetViews>
  <sheetFormatPr defaultColWidth="9.33203125" defaultRowHeight="13.2" x14ac:dyDescent="0.25"/>
  <cols>
    <col min="1" max="1" width="6.77734375" style="53" customWidth="1"/>
    <col min="2" max="2" width="55.109375" style="184" customWidth="1"/>
    <col min="3" max="3" width="16.33203125" style="53" customWidth="1"/>
    <col min="4" max="4" width="55.109375" style="53" customWidth="1"/>
    <col min="5" max="5" width="16.33203125" style="53" customWidth="1"/>
    <col min="6" max="6" width="4.77734375" style="53" customWidth="1"/>
    <col min="7" max="16384" width="9.33203125" style="53"/>
  </cols>
  <sheetData>
    <row r="1" spans="1:6" ht="31.2" x14ac:dyDescent="0.25">
      <c r="B1" s="318" t="s">
        <v>158</v>
      </c>
      <c r="C1" s="319"/>
      <c r="D1" s="319"/>
      <c r="E1" s="319"/>
      <c r="F1" s="1556" t="str">
        <f>CONCATENATE("2.2. melléklet ",ALAPADATOK!A7," ",ALAPADATOK!B7," ",ALAPADATOK!C7," ",ALAPADATOK!D7," ",ALAPADATOK!E7," ",ALAPADATOK!F7," ",ALAPADATOK!G7," ",ALAPADATOK!H7)</f>
        <v>2.2. melléklet a … / 2019 ( VI. …. ) önkormányzati rendelethez</v>
      </c>
    </row>
    <row r="2" spans="1:6" ht="13.8" thickBot="1" x14ac:dyDescent="0.3">
      <c r="E2" s="578" t="str">
        <f>CONCATENATE('KV_1.1.sz.mell.'!C7)</f>
        <v>Forintban!</v>
      </c>
      <c r="F2" s="1556"/>
    </row>
    <row r="3" spans="1:6" ht="13.8" thickBot="1" x14ac:dyDescent="0.3">
      <c r="A3" s="1558" t="s">
        <v>68</v>
      </c>
      <c r="B3" s="320" t="s">
        <v>55</v>
      </c>
      <c r="C3" s="321"/>
      <c r="D3" s="320" t="s">
        <v>56</v>
      </c>
      <c r="E3" s="322"/>
      <c r="F3" s="1556"/>
    </row>
    <row r="4" spans="1:6" s="323" customFormat="1" ht="13.8" thickBot="1" x14ac:dyDescent="0.3">
      <c r="A4" s="1559"/>
      <c r="B4" s="185" t="s">
        <v>60</v>
      </c>
      <c r="C4" s="186" t="str">
        <f>+'KV_2.1.sz.mell.'!C4</f>
        <v>2019. évi előirányzat</v>
      </c>
      <c r="D4" s="185" t="s">
        <v>60</v>
      </c>
      <c r="E4" s="50" t="str">
        <f>+'KV_2.1.sz.mell.'!C4</f>
        <v>2019. évi előirányzat</v>
      </c>
      <c r="F4" s="1556"/>
    </row>
    <row r="5" spans="1:6" s="323" customFormat="1" ht="13.8" thickBot="1" x14ac:dyDescent="0.3">
      <c r="A5" s="324"/>
      <c r="B5" s="325" t="s">
        <v>492</v>
      </c>
      <c r="C5" s="326" t="s">
        <v>493</v>
      </c>
      <c r="D5" s="325" t="s">
        <v>494</v>
      </c>
      <c r="E5" s="327" t="s">
        <v>496</v>
      </c>
      <c r="F5" s="1556"/>
    </row>
    <row r="6" spans="1:6" ht="12.9" customHeight="1" x14ac:dyDescent="0.25">
      <c r="A6" s="329" t="s">
        <v>18</v>
      </c>
      <c r="B6" s="330" t="s">
        <v>381</v>
      </c>
      <c r="C6" s="307">
        <f>'KV_1.2.sz.mell.'!C24</f>
        <v>58244872</v>
      </c>
      <c r="D6" s="330" t="s">
        <v>229</v>
      </c>
      <c r="E6" s="313">
        <f>'KV_1.2.sz.mell.'!C120</f>
        <v>78096049</v>
      </c>
      <c r="F6" s="1556"/>
    </row>
    <row r="7" spans="1:6" x14ac:dyDescent="0.25">
      <c r="A7" s="331" t="s">
        <v>19</v>
      </c>
      <c r="B7" s="332" t="s">
        <v>382</v>
      </c>
      <c r="C7" s="308"/>
      <c r="D7" s="332" t="s">
        <v>387</v>
      </c>
      <c r="E7" s="313">
        <f>'KV_1.2.sz.mell.'!C121</f>
        <v>0</v>
      </c>
      <c r="F7" s="1556"/>
    </row>
    <row r="8" spans="1:6" ht="12.9" customHeight="1" x14ac:dyDescent="0.25">
      <c r="A8" s="331" t="s">
        <v>20</v>
      </c>
      <c r="B8" s="332" t="s">
        <v>10</v>
      </c>
      <c r="C8" s="308">
        <f>'KV_1.2.sz.mell.'!C51</f>
        <v>0</v>
      </c>
      <c r="D8" s="332" t="s">
        <v>186</v>
      </c>
      <c r="E8" s="313">
        <f>'KV_1.2.sz.mell.'!C122</f>
        <v>24744212</v>
      </c>
      <c r="F8" s="1556"/>
    </row>
    <row r="9" spans="1:6" ht="12.9" customHeight="1" x14ac:dyDescent="0.25">
      <c r="A9" s="331" t="s">
        <v>21</v>
      </c>
      <c r="B9" s="332" t="s">
        <v>383</v>
      </c>
      <c r="C9" s="308"/>
      <c r="D9" s="332" t="s">
        <v>388</v>
      </c>
      <c r="E9" s="313">
        <f>'KV_1.2.sz.mell.'!C123</f>
        <v>0</v>
      </c>
      <c r="F9" s="1556"/>
    </row>
    <row r="10" spans="1:6" ht="12.75" customHeight="1" x14ac:dyDescent="0.25">
      <c r="A10" s="331" t="s">
        <v>22</v>
      </c>
      <c r="B10" s="332" t="s">
        <v>384</v>
      </c>
      <c r="C10" s="308"/>
      <c r="D10" s="332" t="s">
        <v>231</v>
      </c>
      <c r="E10" s="314"/>
      <c r="F10" s="1556"/>
    </row>
    <row r="11" spans="1:6" ht="12.9" customHeight="1" x14ac:dyDescent="0.25">
      <c r="A11" s="331" t="s">
        <v>23</v>
      </c>
      <c r="B11" s="332" t="s">
        <v>385</v>
      </c>
      <c r="C11" s="309"/>
      <c r="D11" s="430"/>
      <c r="E11" s="314"/>
      <c r="F11" s="1556"/>
    </row>
    <row r="12" spans="1:6" ht="12.9" customHeight="1" x14ac:dyDescent="0.25">
      <c r="A12" s="331" t="s">
        <v>24</v>
      </c>
      <c r="B12" s="45"/>
      <c r="C12" s="308"/>
      <c r="D12" s="430"/>
      <c r="E12" s="314"/>
      <c r="F12" s="1556"/>
    </row>
    <row r="13" spans="1:6" ht="12.9" customHeight="1" x14ac:dyDescent="0.25">
      <c r="A13" s="331" t="s">
        <v>25</v>
      </c>
      <c r="B13" s="45"/>
      <c r="C13" s="308"/>
      <c r="D13" s="431"/>
      <c r="E13" s="314"/>
      <c r="F13" s="1556"/>
    </row>
    <row r="14" spans="1:6" ht="12.9" customHeight="1" x14ac:dyDescent="0.25">
      <c r="A14" s="331" t="s">
        <v>26</v>
      </c>
      <c r="B14" s="428"/>
      <c r="C14" s="309"/>
      <c r="D14" s="430"/>
      <c r="E14" s="314"/>
      <c r="F14" s="1556"/>
    </row>
    <row r="15" spans="1:6" x14ac:dyDescent="0.25">
      <c r="A15" s="331" t="s">
        <v>27</v>
      </c>
      <c r="B15" s="45"/>
      <c r="C15" s="309"/>
      <c r="D15" s="430"/>
      <c r="E15" s="314"/>
      <c r="F15" s="1556"/>
    </row>
    <row r="16" spans="1:6" ht="12.9" customHeight="1" thickBot="1" x14ac:dyDescent="0.3">
      <c r="A16" s="391" t="s">
        <v>28</v>
      </c>
      <c r="B16" s="429"/>
      <c r="C16" s="393"/>
      <c r="D16" s="392" t="s">
        <v>50</v>
      </c>
      <c r="E16" s="358"/>
      <c r="F16" s="1556"/>
    </row>
    <row r="17" spans="1:6" ht="15.9" customHeight="1" thickBot="1" x14ac:dyDescent="0.3">
      <c r="A17" s="334" t="s">
        <v>29</v>
      </c>
      <c r="B17" s="125" t="s">
        <v>395</v>
      </c>
      <c r="C17" s="311">
        <f>+C6+C8+C9+C11+C12+C13+C14+C15+C16</f>
        <v>58244872</v>
      </c>
      <c r="D17" s="125" t="s">
        <v>396</v>
      </c>
      <c r="E17" s="316">
        <f>+E6+E8+E10+E11+E12+E13+E14+E15+E16</f>
        <v>102840261</v>
      </c>
      <c r="F17" s="1556"/>
    </row>
    <row r="18" spans="1:6" ht="12.9" customHeight="1" x14ac:dyDescent="0.25">
      <c r="A18" s="329" t="s">
        <v>30</v>
      </c>
      <c r="B18" s="344" t="s">
        <v>246</v>
      </c>
      <c r="C18" s="351">
        <f>SUM(C19:C23)</f>
        <v>45233389</v>
      </c>
      <c r="D18" s="337" t="s">
        <v>190</v>
      </c>
      <c r="E18" s="76"/>
      <c r="F18" s="1556"/>
    </row>
    <row r="19" spans="1:6" ht="12.9" customHeight="1" x14ac:dyDescent="0.25">
      <c r="A19" s="331" t="s">
        <v>31</v>
      </c>
      <c r="B19" s="345" t="s">
        <v>235</v>
      </c>
      <c r="C19" s="78">
        <v>45233389</v>
      </c>
      <c r="D19" s="337" t="s">
        <v>193</v>
      </c>
      <c r="E19" s="79"/>
      <c r="F19" s="1556"/>
    </row>
    <row r="20" spans="1:6" ht="12.9" customHeight="1" x14ac:dyDescent="0.25">
      <c r="A20" s="329" t="s">
        <v>32</v>
      </c>
      <c r="B20" s="345" t="s">
        <v>236</v>
      </c>
      <c r="C20" s="78"/>
      <c r="D20" s="337" t="s">
        <v>155</v>
      </c>
      <c r="E20" s="79">
        <f>'KV_1.2.sz.mell.'!C134</f>
        <v>638000</v>
      </c>
      <c r="F20" s="1556"/>
    </row>
    <row r="21" spans="1:6" ht="12.9" customHeight="1" x14ac:dyDescent="0.25">
      <c r="A21" s="331" t="s">
        <v>33</v>
      </c>
      <c r="B21" s="345" t="s">
        <v>237</v>
      </c>
      <c r="C21" s="78"/>
      <c r="D21" s="337" t="s">
        <v>156</v>
      </c>
      <c r="E21" s="79"/>
      <c r="F21" s="1556"/>
    </row>
    <row r="22" spans="1:6" ht="12.9" customHeight="1" x14ac:dyDescent="0.25">
      <c r="A22" s="329" t="s">
        <v>34</v>
      </c>
      <c r="B22" s="345" t="s">
        <v>238</v>
      </c>
      <c r="C22" s="78"/>
      <c r="D22" s="336" t="s">
        <v>234</v>
      </c>
      <c r="E22" s="79"/>
      <c r="F22" s="1556"/>
    </row>
    <row r="23" spans="1:6" ht="12.9" customHeight="1" x14ac:dyDescent="0.25">
      <c r="A23" s="331" t="s">
        <v>35</v>
      </c>
      <c r="B23" s="346" t="s">
        <v>239</v>
      </c>
      <c r="C23" s="78"/>
      <c r="D23" s="337" t="s">
        <v>194</v>
      </c>
      <c r="E23" s="79"/>
      <c r="F23" s="1556"/>
    </row>
    <row r="24" spans="1:6" ht="12.9" customHeight="1" x14ac:dyDescent="0.25">
      <c r="A24" s="329" t="s">
        <v>36</v>
      </c>
      <c r="B24" s="347" t="s">
        <v>240</v>
      </c>
      <c r="C24" s="339">
        <f>+C25+C26+C27+C28+C29</f>
        <v>0</v>
      </c>
      <c r="D24" s="348" t="s">
        <v>192</v>
      </c>
      <c r="E24" s="79"/>
      <c r="F24" s="1556"/>
    </row>
    <row r="25" spans="1:6" ht="12.9" customHeight="1" x14ac:dyDescent="0.25">
      <c r="A25" s="331" t="s">
        <v>37</v>
      </c>
      <c r="B25" s="346" t="s">
        <v>241</v>
      </c>
      <c r="C25" s="78"/>
      <c r="D25" s="348" t="s">
        <v>389</v>
      </c>
      <c r="E25" s="79"/>
      <c r="F25" s="1556"/>
    </row>
    <row r="26" spans="1:6" ht="12.9" customHeight="1" x14ac:dyDescent="0.25">
      <c r="A26" s="329" t="s">
        <v>38</v>
      </c>
      <c r="B26" s="346" t="s">
        <v>242</v>
      </c>
      <c r="C26" s="78"/>
      <c r="D26" s="343"/>
      <c r="E26" s="79"/>
      <c r="F26" s="1556"/>
    </row>
    <row r="27" spans="1:6" ht="12.9" customHeight="1" x14ac:dyDescent="0.25">
      <c r="A27" s="331" t="s">
        <v>39</v>
      </c>
      <c r="B27" s="345" t="s">
        <v>243</v>
      </c>
      <c r="C27" s="78"/>
      <c r="D27" s="121"/>
      <c r="E27" s="79"/>
      <c r="F27" s="1556"/>
    </row>
    <row r="28" spans="1:6" ht="12.9" customHeight="1" x14ac:dyDescent="0.25">
      <c r="A28" s="329" t="s">
        <v>40</v>
      </c>
      <c r="B28" s="349" t="s">
        <v>244</v>
      </c>
      <c r="C28" s="78"/>
      <c r="D28" s="45"/>
      <c r="E28" s="79"/>
      <c r="F28" s="1556"/>
    </row>
    <row r="29" spans="1:6" ht="12.9" customHeight="1" thickBot="1" x14ac:dyDescent="0.3">
      <c r="A29" s="331" t="s">
        <v>41</v>
      </c>
      <c r="B29" s="350" t="s">
        <v>245</v>
      </c>
      <c r="C29" s="78"/>
      <c r="D29" s="121"/>
      <c r="E29" s="79"/>
      <c r="F29" s="1556"/>
    </row>
    <row r="30" spans="1:6" ht="21.75" customHeight="1" thickBot="1" x14ac:dyDescent="0.3">
      <c r="A30" s="334" t="s">
        <v>42</v>
      </c>
      <c r="B30" s="125" t="s">
        <v>386</v>
      </c>
      <c r="C30" s="311">
        <f>+C18+C24</f>
        <v>45233389</v>
      </c>
      <c r="D30" s="125" t="s">
        <v>390</v>
      </c>
      <c r="E30" s="316">
        <f>SUM(E18:E29)</f>
        <v>638000</v>
      </c>
      <c r="F30" s="1556"/>
    </row>
    <row r="31" spans="1:6" ht="13.8" thickBot="1" x14ac:dyDescent="0.3">
      <c r="A31" s="334" t="s">
        <v>43</v>
      </c>
      <c r="B31" s="340" t="s">
        <v>391</v>
      </c>
      <c r="C31" s="341">
        <f>+C17+C30</f>
        <v>103478261</v>
      </c>
      <c r="D31" s="340" t="s">
        <v>392</v>
      </c>
      <c r="E31" s="341">
        <f>+E17+E30</f>
        <v>103478261</v>
      </c>
      <c r="F31" s="1556"/>
    </row>
    <row r="32" spans="1:6" ht="13.8" thickBot="1" x14ac:dyDescent="0.3">
      <c r="A32" s="334" t="s">
        <v>44</v>
      </c>
      <c r="B32" s="340" t="s">
        <v>168</v>
      </c>
      <c r="C32" s="341">
        <f>IF(C17-E17&lt;0,E17-C17,"-")</f>
        <v>44595389</v>
      </c>
      <c r="D32" s="340" t="s">
        <v>169</v>
      </c>
      <c r="E32" s="341" t="str">
        <f>IF(C17-E17&gt;0,C17-E17,"-")</f>
        <v>-</v>
      </c>
      <c r="F32" s="1556"/>
    </row>
    <row r="33" spans="1:6" ht="13.8" thickBot="1" x14ac:dyDescent="0.3">
      <c r="A33" s="334" t="s">
        <v>45</v>
      </c>
      <c r="B33" s="340" t="s">
        <v>566</v>
      </c>
      <c r="C33" s="341" t="str">
        <f>IF(C31-E31&lt;0,E31-C31,"-")</f>
        <v>-</v>
      </c>
      <c r="D33" s="340" t="s">
        <v>567</v>
      </c>
      <c r="E33" s="341" t="str">
        <f>IF(C31-E31&gt;0,C31-E31,"-")</f>
        <v>-</v>
      </c>
      <c r="F33" s="1556"/>
    </row>
  </sheetData>
  <sheetProtection sheet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1-000000000000}">
  <sheetPr>
    <tabColor theme="5"/>
  </sheetPr>
  <dimension ref="A1:I166"/>
  <sheetViews>
    <sheetView view="pageBreakPreview" topLeftCell="A133" zoomScaleNormal="120" zoomScaleSheetLayoutView="100" workbookViewId="0">
      <selection activeCell="A6" sqref="A6:E6"/>
    </sheetView>
  </sheetViews>
  <sheetFormatPr defaultColWidth="9.33203125" defaultRowHeight="15.6" x14ac:dyDescent="0.3"/>
  <cols>
    <col min="1" max="1" width="9.44140625" style="379" customWidth="1"/>
    <col min="2" max="2" width="65.77734375" style="379" customWidth="1"/>
    <col min="3" max="3" width="17.77734375" style="380" customWidth="1"/>
    <col min="4" max="5" width="17.77734375" style="410" customWidth="1"/>
    <col min="6" max="16384" width="9.33203125" style="410"/>
  </cols>
  <sheetData>
    <row r="1" spans="1:5" x14ac:dyDescent="0.3">
      <c r="A1" s="626"/>
      <c r="B1" s="1546" t="str">
        <f>CONCATENATE("1.2. melléklet ",Z_ALAPADATOK!A8," ",Z_ALAPADATOK!B8," ",Z_ALAPADATOK!C8," ",Z_ALAPADATOK!D8," ",Z_ALAPADATOK!E8," ",Z_ALAPADATOK!F8," ",Z_ALAPADATOK!G8," ",Z_ALAPADATOK!H8)</f>
        <v>1.2. melléklet a Hercegkút Község Önkormányzat Polgármesterének 6 / 2020 ( VI.17. ) önkormányzati rendelethez</v>
      </c>
      <c r="C1" s="1547"/>
      <c r="D1" s="1547"/>
      <c r="E1" s="1547"/>
    </row>
    <row r="2" spans="1:5" x14ac:dyDescent="0.3">
      <c r="A2" s="1646" t="str">
        <f>CONCATENATE(Z_ALAPADATOK!A3)</f>
        <v>Hercegkút Község Önkormányzata</v>
      </c>
      <c r="B2" s="1751"/>
      <c r="C2" s="1751"/>
      <c r="D2" s="1751"/>
      <c r="E2" s="1751"/>
    </row>
    <row r="3" spans="1:5" ht="12" customHeight="1" x14ac:dyDescent="0.3">
      <c r="A3" s="1646"/>
      <c r="B3" s="1646"/>
      <c r="C3" s="1647"/>
      <c r="D3" s="1646"/>
      <c r="E3" s="1646"/>
    </row>
    <row r="4" spans="1:5" ht="15" customHeight="1" x14ac:dyDescent="0.3">
      <c r="A4" s="1646" t="s">
        <v>1075</v>
      </c>
      <c r="B4" s="1646"/>
      <c r="C4" s="1647"/>
      <c r="D4" s="1646"/>
      <c r="E4" s="1646"/>
    </row>
    <row r="5" spans="1:5" x14ac:dyDescent="0.3">
      <c r="A5" s="626"/>
      <c r="B5" s="626"/>
      <c r="C5" s="630"/>
      <c r="D5" s="671"/>
      <c r="E5" s="671"/>
    </row>
    <row r="6" spans="1:5" ht="15.9" customHeight="1" x14ac:dyDescent="0.3">
      <c r="A6" s="1548" t="s">
        <v>15</v>
      </c>
      <c r="B6" s="1548"/>
      <c r="C6" s="1548"/>
      <c r="D6" s="1548"/>
      <c r="E6" s="1548"/>
    </row>
    <row r="7" spans="1:5" ht="15.9" customHeight="1" thickBot="1" x14ac:dyDescent="0.35">
      <c r="A7" s="1549" t="s">
        <v>151</v>
      </c>
      <c r="B7" s="1549"/>
      <c r="C7" s="672"/>
      <c r="D7" s="671"/>
      <c r="E7" s="672" t="str">
        <f>CONCATENATE('Z_1.1.sz.mell.'!E7)</f>
        <v xml:space="preserve"> Forintban!</v>
      </c>
    </row>
    <row r="8" spans="1:5" x14ac:dyDescent="0.3">
      <c r="A8" s="1648" t="s">
        <v>68</v>
      </c>
      <c r="B8" s="1650" t="s">
        <v>17</v>
      </c>
      <c r="C8" s="1652" t="str">
        <f>+CONCATENATE(LEFT(Z_ÖSSZEFÜGGÉSEK!A6,4),". évi")</f>
        <v>2019. évi</v>
      </c>
      <c r="D8" s="1653"/>
      <c r="E8" s="1655"/>
    </row>
    <row r="9" spans="1:5" ht="23.4" thickBot="1" x14ac:dyDescent="0.35">
      <c r="A9" s="1649"/>
      <c r="B9" s="1651"/>
      <c r="C9" s="831" t="s">
        <v>732</v>
      </c>
      <c r="D9" s="832" t="s">
        <v>796</v>
      </c>
      <c r="E9" s="833" t="str">
        <f>CONCATENATE('Z_1.1.sz.mell.'!E9)</f>
        <v>2019. XII. 31.
teljesítés</v>
      </c>
    </row>
    <row r="10" spans="1:5" s="411" customFormat="1" ht="12" customHeight="1" thickBot="1" x14ac:dyDescent="0.25">
      <c r="A10" s="406" t="s">
        <v>492</v>
      </c>
      <c r="B10" s="407" t="s">
        <v>493</v>
      </c>
      <c r="C10" s="407" t="s">
        <v>494</v>
      </c>
      <c r="D10" s="407" t="s">
        <v>496</v>
      </c>
      <c r="E10" s="834" t="s">
        <v>495</v>
      </c>
    </row>
    <row r="11" spans="1:5" s="412" customFormat="1" ht="12" customHeight="1" thickBot="1" x14ac:dyDescent="0.3">
      <c r="A11" s="20" t="s">
        <v>18</v>
      </c>
      <c r="B11" s="21" t="s">
        <v>251</v>
      </c>
      <c r="C11" s="1254">
        <f>'Z_1.1.sz.mell.'!C11</f>
        <v>57122434</v>
      </c>
      <c r="D11" s="1254">
        <f>'Z_1.1.sz.mell.'!D11</f>
        <v>60665753</v>
      </c>
      <c r="E11" s="1254">
        <f>'Z_1.1.sz.mell.'!E11</f>
        <v>60665753</v>
      </c>
    </row>
    <row r="12" spans="1:5" s="412" customFormat="1" ht="12" customHeight="1" thickBot="1" x14ac:dyDescent="0.3">
      <c r="A12" s="15" t="s">
        <v>97</v>
      </c>
      <c r="B12" s="413" t="s">
        <v>252</v>
      </c>
      <c r="C12" s="1254">
        <f>'Z_1.1.sz.mell.'!C12</f>
        <v>9645910</v>
      </c>
      <c r="D12" s="1254">
        <f>'Z_1.1.sz.mell.'!D12</f>
        <v>9779681</v>
      </c>
      <c r="E12" s="1254">
        <f>'Z_1.1.sz.mell.'!E12</f>
        <v>9779681</v>
      </c>
    </row>
    <row r="13" spans="1:5" s="412" customFormat="1" ht="12" customHeight="1" thickBot="1" x14ac:dyDescent="0.3">
      <c r="A13" s="14" t="s">
        <v>98</v>
      </c>
      <c r="B13" s="414" t="s">
        <v>253</v>
      </c>
      <c r="C13" s="1254">
        <f>'Z_1.1.sz.mell.'!C13</f>
        <v>30141200</v>
      </c>
      <c r="D13" s="1254">
        <f>'Z_1.1.sz.mell.'!D13</f>
        <v>30239766</v>
      </c>
      <c r="E13" s="1254">
        <f>'Z_1.1.sz.mell.'!E13</f>
        <v>30239766</v>
      </c>
    </row>
    <row r="14" spans="1:5" s="412" customFormat="1" ht="12" customHeight="1" thickBot="1" x14ac:dyDescent="0.3">
      <c r="A14" s="14" t="s">
        <v>99</v>
      </c>
      <c r="B14" s="414" t="s">
        <v>254</v>
      </c>
      <c r="C14" s="1254">
        <f>'Z_1.1.sz.mell.'!C14</f>
        <v>15535324</v>
      </c>
      <c r="D14" s="1254">
        <f>'Z_1.1.sz.mell.'!D14</f>
        <v>17210242</v>
      </c>
      <c r="E14" s="1254">
        <f>'Z_1.1.sz.mell.'!E14</f>
        <v>17210242</v>
      </c>
    </row>
    <row r="15" spans="1:5" s="412" customFormat="1" ht="12" customHeight="1" thickBot="1" x14ac:dyDescent="0.3">
      <c r="A15" s="14" t="s">
        <v>100</v>
      </c>
      <c r="B15" s="414" t="s">
        <v>255</v>
      </c>
      <c r="C15" s="1254">
        <f>'Z_1.1.sz.mell.'!C15</f>
        <v>1800000</v>
      </c>
      <c r="D15" s="1254">
        <f>'Z_1.1.sz.mell.'!D15</f>
        <v>2044924</v>
      </c>
      <c r="E15" s="1254">
        <f>'Z_1.1.sz.mell.'!E15</f>
        <v>2044924</v>
      </c>
    </row>
    <row r="16" spans="1:5" s="412" customFormat="1" ht="12" customHeight="1" thickBot="1" x14ac:dyDescent="0.3">
      <c r="A16" s="14" t="s">
        <v>147</v>
      </c>
      <c r="B16" s="292" t="s">
        <v>431</v>
      </c>
      <c r="C16" s="1254">
        <f>'Z_1.1.sz.mell.'!C16</f>
        <v>0</v>
      </c>
      <c r="D16" s="1254">
        <f>'Z_1.1.sz.mell.'!D16</f>
        <v>1391140</v>
      </c>
      <c r="E16" s="1254">
        <f>'Z_1.1.sz.mell.'!E16</f>
        <v>1391140</v>
      </c>
    </row>
    <row r="17" spans="1:5" s="412" customFormat="1" ht="12" customHeight="1" thickBot="1" x14ac:dyDescent="0.3">
      <c r="A17" s="16" t="s">
        <v>101</v>
      </c>
      <c r="B17" s="293" t="s">
        <v>432</v>
      </c>
      <c r="C17" s="1254">
        <f>'Z_1.1.sz.mell.'!C17</f>
        <v>0</v>
      </c>
      <c r="D17" s="1254">
        <f>'Z_1.1.sz.mell.'!D17</f>
        <v>0</v>
      </c>
      <c r="E17" s="1254">
        <f>'Z_1.1.sz.mell.'!E17</f>
        <v>0</v>
      </c>
    </row>
    <row r="18" spans="1:5" s="412" customFormat="1" ht="12" customHeight="1" thickBot="1" x14ac:dyDescent="0.3">
      <c r="A18" s="20" t="s">
        <v>19</v>
      </c>
      <c r="B18" s="291" t="s">
        <v>256</v>
      </c>
      <c r="C18" s="1254">
        <f>'Z_1.1.sz.mell.'!C18</f>
        <v>17839904</v>
      </c>
      <c r="D18" s="1254">
        <f>'Z_1.1.sz.mell.'!D18</f>
        <v>23567039</v>
      </c>
      <c r="E18" s="1254">
        <f>'Z_1.1.sz.mell.'!E18</f>
        <v>22676471</v>
      </c>
    </row>
    <row r="19" spans="1:5" s="412" customFormat="1" ht="12" customHeight="1" thickBot="1" x14ac:dyDescent="0.3">
      <c r="A19" s="15" t="s">
        <v>103</v>
      </c>
      <c r="B19" s="413" t="s">
        <v>257</v>
      </c>
      <c r="C19" s="1254">
        <f>'Z_1.1.sz.mell.'!C19</f>
        <v>0</v>
      </c>
      <c r="D19" s="1254">
        <f>'Z_1.1.sz.mell.'!D19</f>
        <v>0</v>
      </c>
      <c r="E19" s="1254">
        <f>'Z_1.1.sz.mell.'!E19</f>
        <v>0</v>
      </c>
    </row>
    <row r="20" spans="1:5" s="412" customFormat="1" ht="12" customHeight="1" thickBot="1" x14ac:dyDescent="0.3">
      <c r="A20" s="14" t="s">
        <v>104</v>
      </c>
      <c r="B20" s="414" t="s">
        <v>258</v>
      </c>
      <c r="C20" s="1254">
        <f>'Z_1.1.sz.mell.'!C20</f>
        <v>0</v>
      </c>
      <c r="D20" s="1254">
        <f>'Z_1.1.sz.mell.'!D20</f>
        <v>0</v>
      </c>
      <c r="E20" s="1254">
        <f>'Z_1.1.sz.mell.'!E20</f>
        <v>0</v>
      </c>
    </row>
    <row r="21" spans="1:5" s="412" customFormat="1" ht="12" customHeight="1" thickBot="1" x14ac:dyDescent="0.3">
      <c r="A21" s="14" t="s">
        <v>105</v>
      </c>
      <c r="B21" s="414" t="s">
        <v>421</v>
      </c>
      <c r="C21" s="1254">
        <f>'Z_1.1.sz.mell.'!C21</f>
        <v>0</v>
      </c>
      <c r="D21" s="1254">
        <f>'Z_1.1.sz.mell.'!D21</f>
        <v>0</v>
      </c>
      <c r="E21" s="1254">
        <f>'Z_1.1.sz.mell.'!E21</f>
        <v>0</v>
      </c>
    </row>
    <row r="22" spans="1:5" s="412" customFormat="1" ht="12" customHeight="1" thickBot="1" x14ac:dyDescent="0.3">
      <c r="A22" s="14" t="s">
        <v>106</v>
      </c>
      <c r="B22" s="414" t="s">
        <v>422</v>
      </c>
      <c r="C22" s="1254">
        <f>'Z_1.1.sz.mell.'!C22</f>
        <v>0</v>
      </c>
      <c r="D22" s="1254">
        <f>'Z_1.1.sz.mell.'!D22</f>
        <v>0</v>
      </c>
      <c r="E22" s="1254">
        <f>'Z_1.1.sz.mell.'!E22</f>
        <v>0</v>
      </c>
    </row>
    <row r="23" spans="1:5" s="412" customFormat="1" ht="12" customHeight="1" thickBot="1" x14ac:dyDescent="0.3">
      <c r="A23" s="14" t="s">
        <v>107</v>
      </c>
      <c r="B23" s="414" t="s">
        <v>259</v>
      </c>
      <c r="C23" s="1254">
        <f>'Z_1.1.sz.mell.'!C23</f>
        <v>17839904</v>
      </c>
      <c r="D23" s="1254">
        <f>'Z_1.1.sz.mell.'!D23</f>
        <v>23567039</v>
      </c>
      <c r="E23" s="1254">
        <f>'Z_1.1.sz.mell.'!E23</f>
        <v>22676471</v>
      </c>
    </row>
    <row r="24" spans="1:5" s="412" customFormat="1" ht="12" customHeight="1" thickBot="1" x14ac:dyDescent="0.3">
      <c r="A24" s="16" t="s">
        <v>116</v>
      </c>
      <c r="B24" s="293" t="s">
        <v>260</v>
      </c>
      <c r="C24" s="1254">
        <f>'Z_1.1.sz.mell.'!C24</f>
        <v>0</v>
      </c>
      <c r="D24" s="1254">
        <f>'Z_1.1.sz.mell.'!D24</f>
        <v>0</v>
      </c>
      <c r="E24" s="1254">
        <f>'Z_1.1.sz.mell.'!E24</f>
        <v>0</v>
      </c>
    </row>
    <row r="25" spans="1:5" s="412" customFormat="1" ht="12" customHeight="1" thickBot="1" x14ac:dyDescent="0.3">
      <c r="A25" s="20" t="s">
        <v>20</v>
      </c>
      <c r="B25" s="21" t="s">
        <v>261</v>
      </c>
      <c r="C25" s="1254">
        <f>'Z_1.1.sz.mell.'!C25</f>
        <v>58244872</v>
      </c>
      <c r="D25" s="1254">
        <f>'Z_1.1.sz.mell.'!D25</f>
        <v>89837682</v>
      </c>
      <c r="E25" s="1254">
        <f>'Z_1.1.sz.mell.'!E25</f>
        <v>89837682</v>
      </c>
    </row>
    <row r="26" spans="1:5" s="412" customFormat="1" ht="12" customHeight="1" thickBot="1" x14ac:dyDescent="0.3">
      <c r="A26" s="15" t="s">
        <v>86</v>
      </c>
      <c r="B26" s="413" t="s">
        <v>262</v>
      </c>
      <c r="C26" s="1254">
        <f>'Z_1.1.sz.mell.'!C26</f>
        <v>0</v>
      </c>
      <c r="D26" s="1254">
        <f>'Z_1.1.sz.mell.'!D26</f>
        <v>31592810</v>
      </c>
      <c r="E26" s="1254">
        <f>'Z_1.1.sz.mell.'!E26</f>
        <v>35024166</v>
      </c>
    </row>
    <row r="27" spans="1:5" s="412" customFormat="1" ht="12" customHeight="1" thickBot="1" x14ac:dyDescent="0.3">
      <c r="A27" s="14" t="s">
        <v>87</v>
      </c>
      <c r="B27" s="414" t="s">
        <v>263</v>
      </c>
      <c r="C27" s="1254">
        <f>'Z_1.1.sz.mell.'!C27</f>
        <v>0</v>
      </c>
      <c r="D27" s="1254">
        <f>'Z_1.1.sz.mell.'!D27</f>
        <v>0</v>
      </c>
      <c r="E27" s="1254">
        <f>'Z_1.1.sz.mell.'!E27</f>
        <v>0</v>
      </c>
    </row>
    <row r="28" spans="1:5" s="412" customFormat="1" ht="12" customHeight="1" thickBot="1" x14ac:dyDescent="0.3">
      <c r="A28" s="14" t="s">
        <v>88</v>
      </c>
      <c r="B28" s="414" t="s">
        <v>423</v>
      </c>
      <c r="C28" s="1254">
        <f>'Z_1.1.sz.mell.'!C28</f>
        <v>0</v>
      </c>
      <c r="D28" s="1254">
        <f>'Z_1.1.sz.mell.'!D28</f>
        <v>0</v>
      </c>
      <c r="E28" s="1254">
        <f>'Z_1.1.sz.mell.'!E28</f>
        <v>0</v>
      </c>
    </row>
    <row r="29" spans="1:5" s="412" customFormat="1" ht="12" customHeight="1" thickBot="1" x14ac:dyDescent="0.3">
      <c r="A29" s="14" t="s">
        <v>89</v>
      </c>
      <c r="B29" s="414" t="s">
        <v>424</v>
      </c>
      <c r="C29" s="1254">
        <f>'Z_1.1.sz.mell.'!C29</f>
        <v>0</v>
      </c>
      <c r="D29" s="1254">
        <f>'Z_1.1.sz.mell.'!D29</f>
        <v>0</v>
      </c>
      <c r="E29" s="1254">
        <f>'Z_1.1.sz.mell.'!E29</f>
        <v>0</v>
      </c>
    </row>
    <row r="30" spans="1:5" s="412" customFormat="1" ht="12" customHeight="1" thickBot="1" x14ac:dyDescent="0.3">
      <c r="A30" s="14" t="s">
        <v>170</v>
      </c>
      <c r="B30" s="414" t="s">
        <v>264</v>
      </c>
      <c r="C30" s="1254">
        <f>'Z_1.1.sz.mell.'!C30</f>
        <v>58244872</v>
      </c>
      <c r="D30" s="1254">
        <f>'Z_1.1.sz.mell.'!D30</f>
        <v>58244872</v>
      </c>
      <c r="E30" s="1254">
        <f>'Z_1.1.sz.mell.'!E30</f>
        <v>54813516</v>
      </c>
    </row>
    <row r="31" spans="1:5" s="412" customFormat="1" ht="12" customHeight="1" thickBot="1" x14ac:dyDescent="0.3">
      <c r="A31" s="16" t="s">
        <v>171</v>
      </c>
      <c r="B31" s="415" t="s">
        <v>265</v>
      </c>
      <c r="C31" s="1254">
        <f>'Z_1.1.sz.mell.'!C31</f>
        <v>58244872</v>
      </c>
      <c r="D31" s="1254">
        <f>'Z_1.1.sz.mell.'!D31</f>
        <v>58244872</v>
      </c>
      <c r="E31" s="1254">
        <f>'Z_1.1.sz.mell.'!E31</f>
        <v>58244872</v>
      </c>
    </row>
    <row r="32" spans="1:5" s="412" customFormat="1" ht="12" customHeight="1" thickBot="1" x14ac:dyDescent="0.3">
      <c r="A32" s="20" t="s">
        <v>172</v>
      </c>
      <c r="B32" s="21" t="s">
        <v>550</v>
      </c>
      <c r="C32" s="1254">
        <f>'Z_1.1.sz.mell.'!C32</f>
        <v>6675000</v>
      </c>
      <c r="D32" s="1254">
        <f>'Z_1.1.sz.mell.'!D32</f>
        <v>7480561</v>
      </c>
      <c r="E32" s="1254">
        <f>'Z_1.1.sz.mell.'!E32</f>
        <v>7183721</v>
      </c>
    </row>
    <row r="33" spans="1:5" s="412" customFormat="1" ht="12" customHeight="1" thickBot="1" x14ac:dyDescent="0.3">
      <c r="A33" s="15" t="s">
        <v>267</v>
      </c>
      <c r="B33" s="413" t="s">
        <v>1122</v>
      </c>
      <c r="C33" s="1254">
        <f>'Z_1.1.sz.mell.'!C33</f>
        <v>1500000</v>
      </c>
      <c r="D33" s="1254">
        <f>'Z_1.1.sz.mell.'!D33</f>
        <v>1530031</v>
      </c>
      <c r="E33" s="1254">
        <f>'Z_1.1.sz.mell.'!E33</f>
        <v>1488000</v>
      </c>
    </row>
    <row r="34" spans="1:5" s="412" customFormat="1" ht="12" customHeight="1" thickBot="1" x14ac:dyDescent="0.3">
      <c r="A34" s="14" t="s">
        <v>268</v>
      </c>
      <c r="B34" s="414" t="s">
        <v>555</v>
      </c>
      <c r="C34" s="1254">
        <f>'Z_1.1.sz.mell.'!C34</f>
        <v>0</v>
      </c>
      <c r="D34" s="1254">
        <f>'Z_1.1.sz.mell.'!D34</f>
        <v>0</v>
      </c>
      <c r="E34" s="1254">
        <f>'Z_1.1.sz.mell.'!E34</f>
        <v>0</v>
      </c>
    </row>
    <row r="35" spans="1:5" s="412" customFormat="1" ht="12" customHeight="1" thickBot="1" x14ac:dyDescent="0.3">
      <c r="A35" s="14" t="s">
        <v>269</v>
      </c>
      <c r="B35" s="414" t="s">
        <v>556</v>
      </c>
      <c r="C35" s="1254">
        <f>'Z_1.1.sz.mell.'!C35</f>
        <v>0</v>
      </c>
      <c r="D35" s="1254">
        <f>'Z_1.1.sz.mell.'!D35</f>
        <v>0</v>
      </c>
      <c r="E35" s="1254">
        <f>'Z_1.1.sz.mell.'!E35</f>
        <v>0</v>
      </c>
    </row>
    <row r="36" spans="1:5" s="412" customFormat="1" ht="12" customHeight="1" thickBot="1" x14ac:dyDescent="0.3">
      <c r="A36" s="14" t="s">
        <v>270</v>
      </c>
      <c r="B36" s="414" t="s">
        <v>557</v>
      </c>
      <c r="C36" s="1254">
        <f>'Z_1.1.sz.mell.'!C36</f>
        <v>0</v>
      </c>
      <c r="D36" s="1254">
        <f>'Z_1.1.sz.mell.'!D36</f>
        <v>0</v>
      </c>
      <c r="E36" s="1254">
        <f>'Z_1.1.sz.mell.'!E36</f>
        <v>0</v>
      </c>
    </row>
    <row r="37" spans="1:5" s="412" customFormat="1" ht="12" customHeight="1" thickBot="1" x14ac:dyDescent="0.3">
      <c r="A37" s="14" t="s">
        <v>551</v>
      </c>
      <c r="B37" s="414" t="s">
        <v>271</v>
      </c>
      <c r="C37" s="1254">
        <f>'Z_1.1.sz.mell.'!C37</f>
        <v>5175000</v>
      </c>
      <c r="D37" s="1254">
        <f>'Z_1.1.sz.mell.'!D37</f>
        <v>5634763</v>
      </c>
      <c r="E37" s="1254">
        <f>'Z_1.1.sz.mell.'!E37</f>
        <v>5469593</v>
      </c>
    </row>
    <row r="38" spans="1:5" s="412" customFormat="1" ht="12" customHeight="1" thickBot="1" x14ac:dyDescent="0.3">
      <c r="A38" s="14" t="s">
        <v>552</v>
      </c>
      <c r="B38" s="414" t="s">
        <v>272</v>
      </c>
      <c r="C38" s="1254">
        <f>'Z_1.1.sz.mell.'!C38</f>
        <v>0</v>
      </c>
      <c r="D38" s="1254">
        <f>'Z_1.1.sz.mell.'!D38</f>
        <v>0</v>
      </c>
      <c r="E38" s="1254">
        <f>'Z_1.1.sz.mell.'!E38</f>
        <v>0</v>
      </c>
    </row>
    <row r="39" spans="1:5" s="412" customFormat="1" ht="12" customHeight="1" thickBot="1" x14ac:dyDescent="0.3">
      <c r="A39" s="16" t="s">
        <v>553</v>
      </c>
      <c r="B39" s="508" t="s">
        <v>273</v>
      </c>
      <c r="C39" s="1254">
        <f>'Z_1.1.sz.mell.'!C39</f>
        <v>0</v>
      </c>
      <c r="D39" s="1254">
        <f>'Z_1.1.sz.mell.'!D39</f>
        <v>315767</v>
      </c>
      <c r="E39" s="1254">
        <f>'Z_1.1.sz.mell.'!E39</f>
        <v>226128</v>
      </c>
    </row>
    <row r="40" spans="1:5" s="412" customFormat="1" ht="12" customHeight="1" thickBot="1" x14ac:dyDescent="0.3">
      <c r="A40" s="20" t="s">
        <v>22</v>
      </c>
      <c r="B40" s="21" t="s">
        <v>433</v>
      </c>
      <c r="C40" s="1254">
        <f>'Z_1.1.sz.mell.'!C40</f>
        <v>17070920</v>
      </c>
      <c r="D40" s="1254">
        <f>'Z_1.1.sz.mell.'!D40</f>
        <v>30403206</v>
      </c>
      <c r="E40" s="1254">
        <f>'Z_1.1.sz.mell.'!E40</f>
        <v>32050924</v>
      </c>
    </row>
    <row r="41" spans="1:5" s="412" customFormat="1" ht="12" customHeight="1" thickBot="1" x14ac:dyDescent="0.3">
      <c r="A41" s="15" t="s">
        <v>90</v>
      </c>
      <c r="B41" s="413" t="s">
        <v>276</v>
      </c>
      <c r="C41" s="1254">
        <f>'Z_1.1.sz.mell.'!C41</f>
        <v>0</v>
      </c>
      <c r="D41" s="1254">
        <f>'Z_1.1.sz.mell.'!D41</f>
        <v>56832</v>
      </c>
      <c r="E41" s="1254">
        <f>'Z_1.1.sz.mell.'!E41</f>
        <v>148757</v>
      </c>
    </row>
    <row r="42" spans="1:5" s="412" customFormat="1" ht="12" customHeight="1" thickBot="1" x14ac:dyDescent="0.3">
      <c r="A42" s="14" t="s">
        <v>91</v>
      </c>
      <c r="B42" s="414" t="s">
        <v>277</v>
      </c>
      <c r="C42" s="1254">
        <f>'Z_1.1.sz.mell.'!C42</f>
        <v>3847900</v>
      </c>
      <c r="D42" s="1254">
        <f>'Z_1.1.sz.mell.'!D42</f>
        <v>16309034</v>
      </c>
      <c r="E42" s="1254">
        <f>'Z_1.1.sz.mell.'!E42</f>
        <v>16904645</v>
      </c>
    </row>
    <row r="43" spans="1:5" s="412" customFormat="1" ht="12" customHeight="1" thickBot="1" x14ac:dyDescent="0.3">
      <c r="A43" s="14" t="s">
        <v>92</v>
      </c>
      <c r="B43" s="414" t="s">
        <v>278</v>
      </c>
      <c r="C43" s="1254">
        <f>'Z_1.1.sz.mell.'!C43</f>
        <v>3390000</v>
      </c>
      <c r="D43" s="1254">
        <f>'Z_1.1.sz.mell.'!D43</f>
        <v>2555041</v>
      </c>
      <c r="E43" s="1254">
        <f>'Z_1.1.sz.mell.'!E43</f>
        <v>2454840</v>
      </c>
    </row>
    <row r="44" spans="1:5" s="412" customFormat="1" ht="12" customHeight="1" thickBot="1" x14ac:dyDescent="0.3">
      <c r="A44" s="14" t="s">
        <v>174</v>
      </c>
      <c r="B44" s="414" t="s">
        <v>279</v>
      </c>
      <c r="C44" s="1254">
        <f>'Z_1.1.sz.mell.'!C44</f>
        <v>0</v>
      </c>
      <c r="D44" s="1254">
        <f>'Z_1.1.sz.mell.'!D44</f>
        <v>0</v>
      </c>
      <c r="E44" s="1254">
        <f>'Z_1.1.sz.mell.'!E44</f>
        <v>0</v>
      </c>
    </row>
    <row r="45" spans="1:5" s="412" customFormat="1" ht="12" customHeight="1" thickBot="1" x14ac:dyDescent="0.3">
      <c r="A45" s="14" t="s">
        <v>175</v>
      </c>
      <c r="B45" s="414" t="s">
        <v>280</v>
      </c>
      <c r="C45" s="1254">
        <f>'Z_1.1.sz.mell.'!C45</f>
        <v>6506544</v>
      </c>
      <c r="D45" s="1254">
        <f>'Z_1.1.sz.mell.'!D45</f>
        <v>6506544</v>
      </c>
      <c r="E45" s="1254">
        <f>'Z_1.1.sz.mell.'!E45</f>
        <v>7144957</v>
      </c>
    </row>
    <row r="46" spans="1:5" s="412" customFormat="1" ht="12" customHeight="1" thickBot="1" x14ac:dyDescent="0.3">
      <c r="A46" s="14" t="s">
        <v>176</v>
      </c>
      <c r="B46" s="414" t="s">
        <v>281</v>
      </c>
      <c r="C46" s="1254">
        <f>'Z_1.1.sz.mell.'!C46</f>
        <v>3326476</v>
      </c>
      <c r="D46" s="1254">
        <f>'Z_1.1.sz.mell.'!D46</f>
        <v>4446526</v>
      </c>
      <c r="E46" s="1254">
        <f>'Z_1.1.sz.mell.'!E46</f>
        <v>4784215</v>
      </c>
    </row>
    <row r="47" spans="1:5" s="412" customFormat="1" ht="12" customHeight="1" thickBot="1" x14ac:dyDescent="0.3">
      <c r="A47" s="14" t="s">
        <v>177</v>
      </c>
      <c r="B47" s="414" t="s">
        <v>282</v>
      </c>
      <c r="C47" s="1254">
        <f>'Z_1.1.sz.mell.'!C47</f>
        <v>0</v>
      </c>
      <c r="D47" s="1254">
        <f>'Z_1.1.sz.mell.'!D47</f>
        <v>44000</v>
      </c>
      <c r="E47" s="1254">
        <f>'Z_1.1.sz.mell.'!E47</f>
        <v>120000</v>
      </c>
    </row>
    <row r="48" spans="1:5" s="412" customFormat="1" ht="12" customHeight="1" thickBot="1" x14ac:dyDescent="0.3">
      <c r="A48" s="14" t="s">
        <v>178</v>
      </c>
      <c r="B48" s="414" t="s">
        <v>558</v>
      </c>
      <c r="C48" s="1254">
        <f>'Z_1.1.sz.mell.'!C48</f>
        <v>0</v>
      </c>
      <c r="D48" s="1254">
        <f>'Z_1.1.sz.mell.'!D48</f>
        <v>124</v>
      </c>
      <c r="E48" s="1254">
        <f>'Z_1.1.sz.mell.'!E48</f>
        <v>78</v>
      </c>
    </row>
    <row r="49" spans="1:5" s="412" customFormat="1" ht="12" customHeight="1" thickBot="1" x14ac:dyDescent="0.3">
      <c r="A49" s="14" t="s">
        <v>274</v>
      </c>
      <c r="B49" s="414" t="s">
        <v>284</v>
      </c>
      <c r="C49" s="1254">
        <f>'Z_1.1.sz.mell.'!C49</f>
        <v>0</v>
      </c>
      <c r="D49" s="1254">
        <f>'Z_1.1.sz.mell.'!D49</f>
        <v>0</v>
      </c>
      <c r="E49" s="1254">
        <f>'Z_1.1.sz.mell.'!E49</f>
        <v>0</v>
      </c>
    </row>
    <row r="50" spans="1:5" s="412" customFormat="1" ht="12" customHeight="1" thickBot="1" x14ac:dyDescent="0.3">
      <c r="A50" s="16" t="s">
        <v>275</v>
      </c>
      <c r="B50" s="415" t="s">
        <v>435</v>
      </c>
      <c r="C50" s="1254">
        <f>'Z_1.1.sz.mell.'!C50</f>
        <v>0</v>
      </c>
      <c r="D50" s="1254">
        <f>'Z_1.1.sz.mell.'!D50</f>
        <v>0</v>
      </c>
      <c r="E50" s="1254">
        <f>'Z_1.1.sz.mell.'!E50</f>
        <v>0</v>
      </c>
    </row>
    <row r="51" spans="1:5" s="412" customFormat="1" ht="12" customHeight="1" thickBot="1" x14ac:dyDescent="0.3">
      <c r="A51" s="16" t="s">
        <v>434</v>
      </c>
      <c r="B51" s="293" t="s">
        <v>285</v>
      </c>
      <c r="C51" s="1254">
        <f>'Z_1.1.sz.mell.'!C51</f>
        <v>0</v>
      </c>
      <c r="D51" s="1254">
        <f>'Z_1.1.sz.mell.'!D51</f>
        <v>485105</v>
      </c>
      <c r="E51" s="1254">
        <f>'Z_1.1.sz.mell.'!E51</f>
        <v>493432</v>
      </c>
    </row>
    <row r="52" spans="1:5" s="412" customFormat="1" ht="12" customHeight="1" thickBot="1" x14ac:dyDescent="0.3">
      <c r="A52" s="20" t="s">
        <v>23</v>
      </c>
      <c r="B52" s="21" t="s">
        <v>286</v>
      </c>
      <c r="C52" s="1254">
        <f>'Z_1.1.sz.mell.'!C52</f>
        <v>0</v>
      </c>
      <c r="D52" s="1254">
        <f>'Z_1.1.sz.mell.'!D52</f>
        <v>6000000</v>
      </c>
      <c r="E52" s="1254">
        <f>'Z_1.1.sz.mell.'!E52</f>
        <v>6000000</v>
      </c>
    </row>
    <row r="53" spans="1:5" s="412" customFormat="1" ht="12" customHeight="1" thickBot="1" x14ac:dyDescent="0.3">
      <c r="A53" s="15" t="s">
        <v>93</v>
      </c>
      <c r="B53" s="413" t="s">
        <v>290</v>
      </c>
      <c r="C53" s="1254">
        <f>'Z_1.1.sz.mell.'!C53</f>
        <v>0</v>
      </c>
      <c r="D53" s="1254">
        <f>'Z_1.1.sz.mell.'!D53</f>
        <v>0</v>
      </c>
      <c r="E53" s="1254">
        <f>'Z_1.1.sz.mell.'!E53</f>
        <v>0</v>
      </c>
    </row>
    <row r="54" spans="1:5" s="412" customFormat="1" ht="12" customHeight="1" thickBot="1" x14ac:dyDescent="0.3">
      <c r="A54" s="14" t="s">
        <v>94</v>
      </c>
      <c r="B54" s="414" t="s">
        <v>291</v>
      </c>
      <c r="C54" s="1254">
        <f>'Z_1.1.sz.mell.'!C54</f>
        <v>0</v>
      </c>
      <c r="D54" s="1254">
        <f>'Z_1.1.sz.mell.'!D54</f>
        <v>6000000</v>
      </c>
      <c r="E54" s="1254">
        <f>'Z_1.1.sz.mell.'!E54</f>
        <v>6000000</v>
      </c>
    </row>
    <row r="55" spans="1:5" s="412" customFormat="1" ht="12" customHeight="1" thickBot="1" x14ac:dyDescent="0.3">
      <c r="A55" s="14" t="s">
        <v>287</v>
      </c>
      <c r="B55" s="414" t="s">
        <v>292</v>
      </c>
      <c r="C55" s="1254">
        <f>'Z_1.1.sz.mell.'!C55</f>
        <v>0</v>
      </c>
      <c r="D55" s="1254">
        <f>'Z_1.1.sz.mell.'!D55</f>
        <v>0</v>
      </c>
      <c r="E55" s="1254">
        <f>'Z_1.1.sz.mell.'!E55</f>
        <v>0</v>
      </c>
    </row>
    <row r="56" spans="1:5" s="412" customFormat="1" ht="12" customHeight="1" thickBot="1" x14ac:dyDescent="0.3">
      <c r="A56" s="14" t="s">
        <v>288</v>
      </c>
      <c r="B56" s="414" t="s">
        <v>293</v>
      </c>
      <c r="C56" s="1254">
        <f>'Z_1.1.sz.mell.'!C56</f>
        <v>0</v>
      </c>
      <c r="D56" s="1254">
        <f>'Z_1.1.sz.mell.'!D56</f>
        <v>0</v>
      </c>
      <c r="E56" s="1254">
        <f>'Z_1.1.sz.mell.'!E56</f>
        <v>0</v>
      </c>
    </row>
    <row r="57" spans="1:5" s="412" customFormat="1" ht="12" customHeight="1" thickBot="1" x14ac:dyDescent="0.3">
      <c r="A57" s="16" t="s">
        <v>289</v>
      </c>
      <c r="B57" s="293" t="s">
        <v>294</v>
      </c>
      <c r="C57" s="1254">
        <f>'Z_1.1.sz.mell.'!C57</f>
        <v>0</v>
      </c>
      <c r="D57" s="1254">
        <f>'Z_1.1.sz.mell.'!D57</f>
        <v>0</v>
      </c>
      <c r="E57" s="1254">
        <f>'Z_1.1.sz.mell.'!E57</f>
        <v>0</v>
      </c>
    </row>
    <row r="58" spans="1:5" s="412" customFormat="1" ht="12" customHeight="1" thickBot="1" x14ac:dyDescent="0.3">
      <c r="A58" s="20" t="s">
        <v>179</v>
      </c>
      <c r="B58" s="21" t="s">
        <v>295</v>
      </c>
      <c r="C58" s="1254">
        <f>'Z_1.1.sz.mell.'!C58</f>
        <v>10626783</v>
      </c>
      <c r="D58" s="1254">
        <f>'Z_1.1.sz.mell.'!D58</f>
        <v>2689079</v>
      </c>
      <c r="E58" s="1254">
        <f>'Z_1.1.sz.mell.'!E58</f>
        <v>542170</v>
      </c>
    </row>
    <row r="59" spans="1:5" s="412" customFormat="1" ht="12" customHeight="1" thickBot="1" x14ac:dyDescent="0.3">
      <c r="A59" s="15" t="s">
        <v>95</v>
      </c>
      <c r="B59" s="413" t="s">
        <v>296</v>
      </c>
      <c r="C59" s="1254">
        <f>'Z_1.1.sz.mell.'!C59</f>
        <v>0</v>
      </c>
      <c r="D59" s="1254">
        <f>'Z_1.1.sz.mell.'!D59</f>
        <v>0</v>
      </c>
      <c r="E59" s="1254">
        <f>'Z_1.1.sz.mell.'!E59</f>
        <v>0</v>
      </c>
    </row>
    <row r="60" spans="1:5" s="412" customFormat="1" ht="12" customHeight="1" thickBot="1" x14ac:dyDescent="0.3">
      <c r="A60" s="14" t="s">
        <v>96</v>
      </c>
      <c r="B60" s="414" t="s">
        <v>425</v>
      </c>
      <c r="C60" s="1254">
        <f>'Z_1.1.sz.mell.'!C60</f>
        <v>0</v>
      </c>
      <c r="D60" s="1254">
        <f>'Z_1.1.sz.mell.'!D60</f>
        <v>0</v>
      </c>
      <c r="E60" s="1254">
        <f>'Z_1.1.sz.mell.'!E60</f>
        <v>0</v>
      </c>
    </row>
    <row r="61" spans="1:5" s="412" customFormat="1" ht="12" customHeight="1" thickBot="1" x14ac:dyDescent="0.3">
      <c r="A61" s="14" t="s">
        <v>299</v>
      </c>
      <c r="B61" s="414" t="s">
        <v>297</v>
      </c>
      <c r="C61" s="1254">
        <f>'Z_1.1.sz.mell.'!C61</f>
        <v>10626783</v>
      </c>
      <c r="D61" s="1254">
        <f>'Z_1.1.sz.mell.'!D61</f>
        <v>2689079</v>
      </c>
      <c r="E61" s="1254">
        <f>'Z_1.1.sz.mell.'!E61</f>
        <v>542170</v>
      </c>
    </row>
    <row r="62" spans="1:5" s="412" customFormat="1" ht="12" customHeight="1" thickBot="1" x14ac:dyDescent="0.3">
      <c r="A62" s="16" t="s">
        <v>300</v>
      </c>
      <c r="B62" s="293" t="s">
        <v>298</v>
      </c>
      <c r="C62" s="1254">
        <f>'Z_1.1.sz.mell.'!C62</f>
        <v>0</v>
      </c>
      <c r="D62" s="1254">
        <f>'Z_1.1.sz.mell.'!D62</f>
        <v>0</v>
      </c>
      <c r="E62" s="1254">
        <f>'Z_1.1.sz.mell.'!E62</f>
        <v>0</v>
      </c>
    </row>
    <row r="63" spans="1:5" s="412" customFormat="1" ht="12" customHeight="1" thickBot="1" x14ac:dyDescent="0.3">
      <c r="A63" s="20" t="s">
        <v>25</v>
      </c>
      <c r="B63" s="291" t="s">
        <v>301</v>
      </c>
      <c r="C63" s="1254">
        <f>'Z_1.1.sz.mell.'!C63</f>
        <v>0</v>
      </c>
      <c r="D63" s="1254">
        <f>'Z_1.1.sz.mell.'!D63</f>
        <v>23352346</v>
      </c>
      <c r="E63" s="1254">
        <f>'Z_1.1.sz.mell.'!E63</f>
        <v>17023000</v>
      </c>
    </row>
    <row r="64" spans="1:5" s="412" customFormat="1" ht="12" customHeight="1" thickBot="1" x14ac:dyDescent="0.3">
      <c r="A64" s="15" t="s">
        <v>180</v>
      </c>
      <c r="B64" s="413" t="s">
        <v>303</v>
      </c>
      <c r="C64" s="1254">
        <f>'Z_1.1.sz.mell.'!C64</f>
        <v>0</v>
      </c>
      <c r="D64" s="1254">
        <f>'Z_1.1.sz.mell.'!D64</f>
        <v>0</v>
      </c>
      <c r="E64" s="1254">
        <f>'Z_1.1.sz.mell.'!E64</f>
        <v>0</v>
      </c>
    </row>
    <row r="65" spans="1:5" s="412" customFormat="1" ht="12" customHeight="1" thickBot="1" x14ac:dyDescent="0.3">
      <c r="A65" s="14" t="s">
        <v>181</v>
      </c>
      <c r="B65" s="414" t="s">
        <v>426</v>
      </c>
      <c r="C65" s="1254">
        <f>'Z_1.1.sz.mell.'!C65</f>
        <v>0</v>
      </c>
      <c r="D65" s="1254">
        <f>'Z_1.1.sz.mell.'!D65</f>
        <v>0</v>
      </c>
      <c r="E65" s="1254">
        <f>'Z_1.1.sz.mell.'!E65</f>
        <v>0</v>
      </c>
    </row>
    <row r="66" spans="1:5" s="412" customFormat="1" ht="12" customHeight="1" thickBot="1" x14ac:dyDescent="0.3">
      <c r="A66" s="14" t="s">
        <v>230</v>
      </c>
      <c r="B66" s="414" t="s">
        <v>304</v>
      </c>
      <c r="C66" s="1254">
        <f>'Z_1.1.sz.mell.'!C66</f>
        <v>0</v>
      </c>
      <c r="D66" s="1254">
        <f>'Z_1.1.sz.mell.'!D66</f>
        <v>23352346</v>
      </c>
      <c r="E66" s="1254">
        <f>'Z_1.1.sz.mell.'!E66</f>
        <v>17023000</v>
      </c>
    </row>
    <row r="67" spans="1:5" s="412" customFormat="1" ht="12" customHeight="1" thickBot="1" x14ac:dyDescent="0.3">
      <c r="A67" s="16" t="s">
        <v>302</v>
      </c>
      <c r="B67" s="293" t="s">
        <v>305</v>
      </c>
      <c r="C67" s="1254">
        <f>'Z_1.1.sz.mell.'!C67</f>
        <v>0</v>
      </c>
      <c r="D67" s="1254">
        <f>'Z_1.1.sz.mell.'!D67</f>
        <v>0</v>
      </c>
      <c r="E67" s="1254">
        <f>'Z_1.1.sz.mell.'!E67</f>
        <v>0</v>
      </c>
    </row>
    <row r="68" spans="1:5" s="412" customFormat="1" ht="12" customHeight="1" thickBot="1" x14ac:dyDescent="0.3">
      <c r="A68" s="484" t="s">
        <v>475</v>
      </c>
      <c r="B68" s="21" t="s">
        <v>306</v>
      </c>
      <c r="C68" s="1254">
        <f>'Z_1.1.sz.mell.'!C68</f>
        <v>167579913</v>
      </c>
      <c r="D68" s="1254">
        <f>'Z_1.1.sz.mell.'!D68</f>
        <v>243995666</v>
      </c>
      <c r="E68" s="1254">
        <f>'Z_1.1.sz.mell.'!E68</f>
        <v>235979721</v>
      </c>
    </row>
    <row r="69" spans="1:5" s="412" customFormat="1" ht="12" customHeight="1" thickBot="1" x14ac:dyDescent="0.3">
      <c r="A69" s="460" t="s">
        <v>307</v>
      </c>
      <c r="B69" s="291" t="s">
        <v>308</v>
      </c>
      <c r="C69" s="1254">
        <f>'Z_1.1.sz.mell.'!C69</f>
        <v>0</v>
      </c>
      <c r="D69" s="1254">
        <f>'Z_1.1.sz.mell.'!D69</f>
        <v>25102000</v>
      </c>
      <c r="E69" s="1254">
        <f>'Z_1.1.sz.mell.'!E69</f>
        <v>25102000</v>
      </c>
    </row>
    <row r="70" spans="1:5" s="412" customFormat="1" ht="12" customHeight="1" thickBot="1" x14ac:dyDescent="0.3">
      <c r="A70" s="15" t="s">
        <v>336</v>
      </c>
      <c r="B70" s="413" t="s">
        <v>309</v>
      </c>
      <c r="C70" s="1254">
        <f>'Z_1.1.sz.mell.'!C70</f>
        <v>0</v>
      </c>
      <c r="D70" s="1254">
        <f>'Z_1.1.sz.mell.'!D70</f>
        <v>0</v>
      </c>
      <c r="E70" s="1254">
        <f>'Z_1.1.sz.mell.'!E70</f>
        <v>0</v>
      </c>
    </row>
    <row r="71" spans="1:5" s="412" customFormat="1" ht="12" customHeight="1" thickBot="1" x14ac:dyDescent="0.3">
      <c r="A71" s="14" t="s">
        <v>345</v>
      </c>
      <c r="B71" s="414" t="s">
        <v>310</v>
      </c>
      <c r="C71" s="1254">
        <f>'Z_1.1.sz.mell.'!C71</f>
        <v>0</v>
      </c>
      <c r="D71" s="1254">
        <f>'Z_1.1.sz.mell.'!D71</f>
        <v>25102000</v>
      </c>
      <c r="E71" s="1254">
        <f>'Z_1.1.sz.mell.'!E71</f>
        <v>25102000</v>
      </c>
    </row>
    <row r="72" spans="1:5" s="412" customFormat="1" ht="12" customHeight="1" thickBot="1" x14ac:dyDescent="0.3">
      <c r="A72" s="16" t="s">
        <v>346</v>
      </c>
      <c r="B72" s="478" t="s">
        <v>460</v>
      </c>
      <c r="C72" s="1254">
        <f>'Z_1.1.sz.mell.'!C72</f>
        <v>0</v>
      </c>
      <c r="D72" s="1254">
        <f>'Z_1.1.sz.mell.'!D72</f>
        <v>0</v>
      </c>
      <c r="E72" s="1254">
        <f>'Z_1.1.sz.mell.'!E72</f>
        <v>0</v>
      </c>
    </row>
    <row r="73" spans="1:5" s="412" customFormat="1" ht="12" customHeight="1" thickBot="1" x14ac:dyDescent="0.3">
      <c r="A73" s="460" t="s">
        <v>312</v>
      </c>
      <c r="B73" s="291" t="s">
        <v>313</v>
      </c>
      <c r="C73" s="1254">
        <f>'Z_1.1.sz.mell.'!C73</f>
        <v>0</v>
      </c>
      <c r="D73" s="1254">
        <f>'Z_1.1.sz.mell.'!D73</f>
        <v>0</v>
      </c>
      <c r="E73" s="1254">
        <f>'Z_1.1.sz.mell.'!E73</f>
        <v>0</v>
      </c>
    </row>
    <row r="74" spans="1:5" s="412" customFormat="1" ht="12" customHeight="1" thickBot="1" x14ac:dyDescent="0.3">
      <c r="A74" s="15" t="s">
        <v>148</v>
      </c>
      <c r="B74" s="557" t="s">
        <v>314</v>
      </c>
      <c r="C74" s="1254">
        <f>'Z_1.1.sz.mell.'!C74</f>
        <v>0</v>
      </c>
      <c r="D74" s="1254">
        <f>'Z_1.1.sz.mell.'!D74</f>
        <v>0</v>
      </c>
      <c r="E74" s="1254">
        <f>'Z_1.1.sz.mell.'!E74</f>
        <v>0</v>
      </c>
    </row>
    <row r="75" spans="1:5" s="412" customFormat="1" ht="12" customHeight="1" thickBot="1" x14ac:dyDescent="0.3">
      <c r="A75" s="14" t="s">
        <v>149</v>
      </c>
      <c r="B75" s="557" t="s">
        <v>570</v>
      </c>
      <c r="C75" s="1254">
        <f>'Z_1.1.sz.mell.'!C75</f>
        <v>0</v>
      </c>
      <c r="D75" s="1254">
        <f>'Z_1.1.sz.mell.'!D75</f>
        <v>0</v>
      </c>
      <c r="E75" s="1254">
        <f>'Z_1.1.sz.mell.'!E75</f>
        <v>0</v>
      </c>
    </row>
    <row r="76" spans="1:5" s="412" customFormat="1" ht="12" customHeight="1" thickBot="1" x14ac:dyDescent="0.3">
      <c r="A76" s="14" t="s">
        <v>337</v>
      </c>
      <c r="B76" s="557" t="s">
        <v>315</v>
      </c>
      <c r="C76" s="1254">
        <f>'Z_1.1.sz.mell.'!C76</f>
        <v>0</v>
      </c>
      <c r="D76" s="1254">
        <f>'Z_1.1.sz.mell.'!D76</f>
        <v>0</v>
      </c>
      <c r="E76" s="1254">
        <f>'Z_1.1.sz.mell.'!E76</f>
        <v>0</v>
      </c>
    </row>
    <row r="77" spans="1:5" s="412" customFormat="1" ht="12" customHeight="1" thickBot="1" x14ac:dyDescent="0.3">
      <c r="A77" s="16" t="s">
        <v>338</v>
      </c>
      <c r="B77" s="558" t="s">
        <v>571</v>
      </c>
      <c r="C77" s="1254">
        <f>'Z_1.1.sz.mell.'!C77</f>
        <v>0</v>
      </c>
      <c r="D77" s="1254">
        <f>'Z_1.1.sz.mell.'!D77</f>
        <v>0</v>
      </c>
      <c r="E77" s="1254">
        <f>'Z_1.1.sz.mell.'!E77</f>
        <v>0</v>
      </c>
    </row>
    <row r="78" spans="1:5" s="412" customFormat="1" ht="12" customHeight="1" thickBot="1" x14ac:dyDescent="0.3">
      <c r="A78" s="460" t="s">
        <v>316</v>
      </c>
      <c r="B78" s="291" t="s">
        <v>317</v>
      </c>
      <c r="C78" s="1254">
        <f>'Z_1.1.sz.mell.'!C78</f>
        <v>99584055</v>
      </c>
      <c r="D78" s="1254">
        <f>'Z_1.1.sz.mell.'!D78</f>
        <v>99584055</v>
      </c>
      <c r="E78" s="1254">
        <f>'Z_1.1.sz.mell.'!E78</f>
        <v>99584055</v>
      </c>
    </row>
    <row r="79" spans="1:5" s="412" customFormat="1" ht="12" customHeight="1" thickBot="1" x14ac:dyDescent="0.3">
      <c r="A79" s="15" t="s">
        <v>339</v>
      </c>
      <c r="B79" s="413" t="s">
        <v>318</v>
      </c>
      <c r="C79" s="1254">
        <f>'Z_1.1.sz.mell.'!C79</f>
        <v>99584055</v>
      </c>
      <c r="D79" s="1254">
        <f>'Z_1.1.sz.mell.'!D79</f>
        <v>99584055</v>
      </c>
      <c r="E79" s="1254">
        <f>'Z_1.1.sz.mell.'!E79</f>
        <v>99584055</v>
      </c>
    </row>
    <row r="80" spans="1:5" s="412" customFormat="1" ht="12" customHeight="1" thickBot="1" x14ac:dyDescent="0.3">
      <c r="A80" s="16" t="s">
        <v>340</v>
      </c>
      <c r="B80" s="293" t="s">
        <v>319</v>
      </c>
      <c r="C80" s="1254">
        <f>'Z_1.1.sz.mell.'!C80</f>
        <v>0</v>
      </c>
      <c r="D80" s="1254">
        <f>'Z_1.1.sz.mell.'!D80</f>
        <v>0</v>
      </c>
      <c r="E80" s="1254">
        <f>'Z_1.1.sz.mell.'!E80</f>
        <v>0</v>
      </c>
    </row>
    <row r="81" spans="1:5" s="412" customFormat="1" ht="12" customHeight="1" thickBot="1" x14ac:dyDescent="0.3">
      <c r="A81" s="460" t="s">
        <v>320</v>
      </c>
      <c r="B81" s="291" t="s">
        <v>321</v>
      </c>
      <c r="C81" s="1254">
        <f>'Z_1.1.sz.mell.'!C81</f>
        <v>0</v>
      </c>
      <c r="D81" s="1254">
        <f>'Z_1.1.sz.mell.'!D81</f>
        <v>2290030</v>
      </c>
      <c r="E81" s="1254">
        <f>'Z_1.1.sz.mell.'!E81</f>
        <v>2290030</v>
      </c>
    </row>
    <row r="82" spans="1:5" s="412" customFormat="1" ht="12" customHeight="1" thickBot="1" x14ac:dyDescent="0.3">
      <c r="A82" s="15" t="s">
        <v>341</v>
      </c>
      <c r="B82" s="413" t="s">
        <v>322</v>
      </c>
      <c r="C82" s="1254">
        <f>'Z_1.1.sz.mell.'!C82</f>
        <v>0</v>
      </c>
      <c r="D82" s="1254">
        <f>'Z_1.1.sz.mell.'!D82</f>
        <v>2290030</v>
      </c>
      <c r="E82" s="1254">
        <f>'Z_1.1.sz.mell.'!E82</f>
        <v>2290030</v>
      </c>
    </row>
    <row r="83" spans="1:5" s="412" customFormat="1" ht="12" customHeight="1" thickBot="1" x14ac:dyDescent="0.3">
      <c r="A83" s="14" t="s">
        <v>342</v>
      </c>
      <c r="B83" s="414" t="s">
        <v>323</v>
      </c>
      <c r="C83" s="1254">
        <f>'Z_1.1.sz.mell.'!C83</f>
        <v>0</v>
      </c>
      <c r="D83" s="1254">
        <f>'Z_1.1.sz.mell.'!D83</f>
        <v>0</v>
      </c>
      <c r="E83" s="1254">
        <f>'Z_1.1.sz.mell.'!E83</f>
        <v>0</v>
      </c>
    </row>
    <row r="84" spans="1:5" s="412" customFormat="1" ht="12" customHeight="1" thickBot="1" x14ac:dyDescent="0.3">
      <c r="A84" s="16" t="s">
        <v>343</v>
      </c>
      <c r="B84" s="293" t="s">
        <v>572</v>
      </c>
      <c r="C84" s="1254">
        <f>'Z_1.1.sz.mell.'!C84</f>
        <v>0</v>
      </c>
      <c r="D84" s="1254">
        <f>'Z_1.1.sz.mell.'!D84</f>
        <v>0</v>
      </c>
      <c r="E84" s="1254">
        <f>'Z_1.1.sz.mell.'!E84</f>
        <v>0</v>
      </c>
    </row>
    <row r="85" spans="1:5" s="412" customFormat="1" ht="12" customHeight="1" thickBot="1" x14ac:dyDescent="0.3">
      <c r="A85" s="460" t="s">
        <v>324</v>
      </c>
      <c r="B85" s="291" t="s">
        <v>344</v>
      </c>
      <c r="C85" s="1254">
        <f>'Z_1.1.sz.mell.'!C85</f>
        <v>0</v>
      </c>
      <c r="D85" s="1254">
        <f>'Z_1.1.sz.mell.'!D85</f>
        <v>0</v>
      </c>
      <c r="E85" s="1254">
        <f>'Z_1.1.sz.mell.'!E85</f>
        <v>0</v>
      </c>
    </row>
    <row r="86" spans="1:5" s="412" customFormat="1" ht="12" customHeight="1" thickBot="1" x14ac:dyDescent="0.3">
      <c r="A86" s="417" t="s">
        <v>325</v>
      </c>
      <c r="B86" s="413" t="s">
        <v>326</v>
      </c>
      <c r="C86" s="1254">
        <f>'Z_1.1.sz.mell.'!C86</f>
        <v>0</v>
      </c>
      <c r="D86" s="1254">
        <f>'Z_1.1.sz.mell.'!D86</f>
        <v>0</v>
      </c>
      <c r="E86" s="1254">
        <f>'Z_1.1.sz.mell.'!E86</f>
        <v>0</v>
      </c>
    </row>
    <row r="87" spans="1:5" s="412" customFormat="1" ht="12" customHeight="1" thickBot="1" x14ac:dyDescent="0.3">
      <c r="A87" s="418" t="s">
        <v>327</v>
      </c>
      <c r="B87" s="414" t="s">
        <v>328</v>
      </c>
      <c r="C87" s="1254">
        <f>'Z_1.1.sz.mell.'!C87</f>
        <v>0</v>
      </c>
      <c r="D87" s="1254">
        <f>'Z_1.1.sz.mell.'!D87</f>
        <v>0</v>
      </c>
      <c r="E87" s="1254">
        <f>'Z_1.1.sz.mell.'!E87</f>
        <v>0</v>
      </c>
    </row>
    <row r="88" spans="1:5" s="412" customFormat="1" ht="12" customHeight="1" thickBot="1" x14ac:dyDescent="0.3">
      <c r="A88" s="418" t="s">
        <v>329</v>
      </c>
      <c r="B88" s="414" t="s">
        <v>330</v>
      </c>
      <c r="C88" s="1254">
        <f>'Z_1.1.sz.mell.'!C88</f>
        <v>0</v>
      </c>
      <c r="D88" s="1254">
        <f>'Z_1.1.sz.mell.'!D88</f>
        <v>0</v>
      </c>
      <c r="E88" s="1254">
        <f>'Z_1.1.sz.mell.'!E88</f>
        <v>0</v>
      </c>
    </row>
    <row r="89" spans="1:5" s="412" customFormat="1" ht="12" customHeight="1" thickBot="1" x14ac:dyDescent="0.3">
      <c r="A89" s="419" t="s">
        <v>331</v>
      </c>
      <c r="B89" s="293" t="s">
        <v>332</v>
      </c>
      <c r="C89" s="1254">
        <f>'Z_1.1.sz.mell.'!C89</f>
        <v>0</v>
      </c>
      <c r="D89" s="1254">
        <f>'Z_1.1.sz.mell.'!D89</f>
        <v>0</v>
      </c>
      <c r="E89" s="1254">
        <f>'Z_1.1.sz.mell.'!E89</f>
        <v>0</v>
      </c>
    </row>
    <row r="90" spans="1:5" s="412" customFormat="1" ht="12" customHeight="1" thickBot="1" x14ac:dyDescent="0.3">
      <c r="A90" s="460" t="s">
        <v>333</v>
      </c>
      <c r="B90" s="291" t="s">
        <v>474</v>
      </c>
      <c r="C90" s="1254">
        <f>'Z_1.1.sz.mell.'!C90</f>
        <v>0</v>
      </c>
      <c r="D90" s="1254">
        <f>'Z_1.1.sz.mell.'!D90</f>
        <v>0</v>
      </c>
      <c r="E90" s="1254">
        <f>'Z_1.1.sz.mell.'!E90</f>
        <v>0</v>
      </c>
    </row>
    <row r="91" spans="1:5" s="412" customFormat="1" ht="13.5" customHeight="1" thickBot="1" x14ac:dyDescent="0.3">
      <c r="A91" s="460" t="s">
        <v>335</v>
      </c>
      <c r="B91" s="291" t="s">
        <v>334</v>
      </c>
      <c r="C91" s="1254">
        <f>'Z_1.1.sz.mell.'!C91</f>
        <v>0</v>
      </c>
      <c r="D91" s="1254">
        <f>'Z_1.1.sz.mell.'!D91</f>
        <v>0</v>
      </c>
      <c r="E91" s="1254">
        <f>'Z_1.1.sz.mell.'!E91</f>
        <v>0</v>
      </c>
    </row>
    <row r="92" spans="1:5" s="412" customFormat="1" ht="15.75" customHeight="1" thickBot="1" x14ac:dyDescent="0.3">
      <c r="A92" s="460" t="s">
        <v>347</v>
      </c>
      <c r="B92" s="420" t="s">
        <v>477</v>
      </c>
      <c r="C92" s="1254">
        <f>'Z_1.1.sz.mell.'!C92</f>
        <v>99584055</v>
      </c>
      <c r="D92" s="1254">
        <f>'Z_1.1.sz.mell.'!D92</f>
        <v>126976085</v>
      </c>
      <c r="E92" s="1254">
        <f>'Z_1.1.sz.mell.'!E92</f>
        <v>126976085</v>
      </c>
    </row>
    <row r="93" spans="1:5" s="412" customFormat="1" ht="25.5" customHeight="1" thickBot="1" x14ac:dyDescent="0.3">
      <c r="A93" s="461" t="s">
        <v>476</v>
      </c>
      <c r="B93" s="421" t="s">
        <v>478</v>
      </c>
      <c r="C93" s="1254">
        <f>'Z_1.1.sz.mell.'!C93</f>
        <v>267163968</v>
      </c>
      <c r="D93" s="1254">
        <f>'Z_1.1.sz.mell.'!D93</f>
        <v>370971751</v>
      </c>
      <c r="E93" s="1254">
        <f>'Z_1.1.sz.mell.'!E93</f>
        <v>362955806</v>
      </c>
    </row>
    <row r="94" spans="1:5" s="412" customFormat="1" ht="15.15" customHeight="1" x14ac:dyDescent="0.25">
      <c r="A94" s="5"/>
      <c r="B94" s="6"/>
      <c r="C94" s="303"/>
    </row>
    <row r="95" spans="1:5" ht="16.5" customHeight="1" x14ac:dyDescent="0.3">
      <c r="A95" s="1545" t="s">
        <v>47</v>
      </c>
      <c r="B95" s="1545"/>
      <c r="C95" s="1545"/>
      <c r="D95" s="1545"/>
      <c r="E95" s="1545"/>
    </row>
    <row r="96" spans="1:5" s="422" customFormat="1" ht="16.5" customHeight="1" thickBot="1" x14ac:dyDescent="0.35">
      <c r="A96" s="1550" t="s">
        <v>152</v>
      </c>
      <c r="B96" s="1550"/>
      <c r="C96" s="695"/>
      <c r="E96" s="695" t="str">
        <f>E7</f>
        <v xml:space="preserve"> Forintban!</v>
      </c>
    </row>
    <row r="97" spans="1:5" x14ac:dyDescent="0.3">
      <c r="A97" s="1648" t="s">
        <v>68</v>
      </c>
      <c r="B97" s="1650" t="s">
        <v>739</v>
      </c>
      <c r="C97" s="1652" t="str">
        <f>+CONCATENATE(LEFT(Z_ÖSSZEFÜGGÉSEK!A6,4),". évi")</f>
        <v>2019. évi</v>
      </c>
      <c r="D97" s="1653"/>
      <c r="E97" s="1655"/>
    </row>
    <row r="98" spans="1:5" ht="23.4" thickBot="1" x14ac:dyDescent="0.35">
      <c r="A98" s="1649"/>
      <c r="B98" s="1651"/>
      <c r="C98" s="831" t="s">
        <v>732</v>
      </c>
      <c r="D98" s="832" t="s">
        <v>796</v>
      </c>
      <c r="E98" s="833" t="str">
        <f>CONCATENATE(E9)</f>
        <v>2019. XII. 31.
teljesítés</v>
      </c>
    </row>
    <row r="99" spans="1:5" s="411" customFormat="1" ht="12" customHeight="1" thickBot="1" x14ac:dyDescent="0.25">
      <c r="A99" s="32" t="s">
        <v>492</v>
      </c>
      <c r="B99" s="33" t="s">
        <v>493</v>
      </c>
      <c r="C99" s="33" t="s">
        <v>494</v>
      </c>
      <c r="D99" s="33" t="s">
        <v>496</v>
      </c>
      <c r="E99" s="835" t="s">
        <v>495</v>
      </c>
    </row>
    <row r="100" spans="1:5" ht="12" customHeight="1" thickBot="1" x14ac:dyDescent="0.35">
      <c r="A100" s="22" t="s">
        <v>18</v>
      </c>
      <c r="B100" s="28" t="s">
        <v>436</v>
      </c>
      <c r="C100" s="394">
        <f>'Z_1.1.sz.mell.'!C100</f>
        <v>163685707</v>
      </c>
      <c r="D100" s="394">
        <f>'Z_1.1.sz.mell.'!D100</f>
        <v>164079364</v>
      </c>
      <c r="E100" s="394">
        <f>'Z_1.1.sz.mell.'!E100</f>
        <v>131858295</v>
      </c>
    </row>
    <row r="101" spans="1:5" ht="12" customHeight="1" thickBot="1" x14ac:dyDescent="0.35">
      <c r="A101" s="17" t="s">
        <v>97</v>
      </c>
      <c r="B101" s="10" t="s">
        <v>49</v>
      </c>
      <c r="C101" s="394">
        <f>'Z_1.1.sz.mell.'!C101</f>
        <v>64173834</v>
      </c>
      <c r="D101" s="394">
        <f>'Z_1.1.sz.mell.'!D101</f>
        <v>65253605</v>
      </c>
      <c r="E101" s="394">
        <f>'Z_1.1.sz.mell.'!E101</f>
        <v>64575763</v>
      </c>
    </row>
    <row r="102" spans="1:5" ht="12" customHeight="1" thickBot="1" x14ac:dyDescent="0.35">
      <c r="A102" s="14" t="s">
        <v>98</v>
      </c>
      <c r="B102" s="8" t="s">
        <v>182</v>
      </c>
      <c r="C102" s="394">
        <f>'Z_1.1.sz.mell.'!C102</f>
        <v>11669201</v>
      </c>
      <c r="D102" s="394">
        <f>'Z_1.1.sz.mell.'!D102</f>
        <v>11731252</v>
      </c>
      <c r="E102" s="394">
        <f>'Z_1.1.sz.mell.'!E102</f>
        <v>11124581</v>
      </c>
    </row>
    <row r="103" spans="1:5" ht="12" customHeight="1" thickBot="1" x14ac:dyDescent="0.35">
      <c r="A103" s="14" t="s">
        <v>99</v>
      </c>
      <c r="B103" s="8" t="s">
        <v>139</v>
      </c>
      <c r="C103" s="394">
        <f>'Z_1.1.sz.mell.'!C103</f>
        <v>83056892</v>
      </c>
      <c r="D103" s="394">
        <f>'Z_1.1.sz.mell.'!D103</f>
        <v>81348544</v>
      </c>
      <c r="E103" s="394">
        <f>'Z_1.1.sz.mell.'!E103</f>
        <v>52009988</v>
      </c>
    </row>
    <row r="104" spans="1:5" ht="12" customHeight="1" thickBot="1" x14ac:dyDescent="0.35">
      <c r="A104" s="14" t="s">
        <v>100</v>
      </c>
      <c r="B104" s="11" t="s">
        <v>183</v>
      </c>
      <c r="C104" s="394">
        <f>'Z_1.1.sz.mell.'!C104</f>
        <v>700000</v>
      </c>
      <c r="D104" s="394">
        <f>'Z_1.1.sz.mell.'!D104</f>
        <v>980000</v>
      </c>
      <c r="E104" s="394">
        <f>'Z_1.1.sz.mell.'!E104</f>
        <v>540000</v>
      </c>
    </row>
    <row r="105" spans="1:5" ht="12" customHeight="1" thickBot="1" x14ac:dyDescent="0.35">
      <c r="A105" s="14" t="s">
        <v>111</v>
      </c>
      <c r="B105" s="19" t="s">
        <v>184</v>
      </c>
      <c r="C105" s="394">
        <f>'Z_1.1.sz.mell.'!C105</f>
        <v>4085780</v>
      </c>
      <c r="D105" s="394">
        <f>'Z_1.1.sz.mell.'!D105</f>
        <v>4765963</v>
      </c>
      <c r="E105" s="394">
        <f>'Z_1.1.sz.mell.'!E105</f>
        <v>3607963</v>
      </c>
    </row>
    <row r="106" spans="1:5" ht="12" customHeight="1" thickBot="1" x14ac:dyDescent="0.35">
      <c r="A106" s="14" t="s">
        <v>101</v>
      </c>
      <c r="B106" s="8" t="s">
        <v>441</v>
      </c>
      <c r="C106" s="394">
        <f>'Z_1.1.sz.mell.'!C106</f>
        <v>146100</v>
      </c>
      <c r="D106" s="394">
        <f>'Z_1.1.sz.mell.'!D106</f>
        <v>147620</v>
      </c>
      <c r="E106" s="394">
        <f>'Z_1.1.sz.mell.'!E106</f>
        <v>147620</v>
      </c>
    </row>
    <row r="107" spans="1:5" ht="12" customHeight="1" thickBot="1" x14ac:dyDescent="0.35">
      <c r="A107" s="14" t="s">
        <v>102</v>
      </c>
      <c r="B107" s="142" t="s">
        <v>440</v>
      </c>
      <c r="C107" s="394">
        <f>'Z_1.1.sz.mell.'!C107</f>
        <v>0</v>
      </c>
      <c r="D107" s="394">
        <f>'Z_1.1.sz.mell.'!D107</f>
        <v>0</v>
      </c>
      <c r="E107" s="394">
        <f>'Z_1.1.sz.mell.'!E107</f>
        <v>0</v>
      </c>
    </row>
    <row r="108" spans="1:5" ht="12" customHeight="1" thickBot="1" x14ac:dyDescent="0.35">
      <c r="A108" s="14" t="s">
        <v>112</v>
      </c>
      <c r="B108" s="142" t="s">
        <v>439</v>
      </c>
      <c r="C108" s="394">
        <f>'Z_1.1.sz.mell.'!C108</f>
        <v>0</v>
      </c>
      <c r="D108" s="394">
        <f>'Z_1.1.sz.mell.'!D108</f>
        <v>0</v>
      </c>
      <c r="E108" s="394">
        <f>'Z_1.1.sz.mell.'!E108</f>
        <v>0</v>
      </c>
    </row>
    <row r="109" spans="1:5" ht="12" customHeight="1" thickBot="1" x14ac:dyDescent="0.35">
      <c r="A109" s="14" t="s">
        <v>113</v>
      </c>
      <c r="B109" s="140" t="s">
        <v>350</v>
      </c>
      <c r="C109" s="394">
        <f>'Z_1.1.sz.mell.'!C109</f>
        <v>0</v>
      </c>
      <c r="D109" s="394">
        <f>'Z_1.1.sz.mell.'!D109</f>
        <v>0</v>
      </c>
      <c r="E109" s="394">
        <f>'Z_1.1.sz.mell.'!E109</f>
        <v>0</v>
      </c>
    </row>
    <row r="110" spans="1:5" ht="12" customHeight="1" thickBot="1" x14ac:dyDescent="0.35">
      <c r="A110" s="14" t="s">
        <v>114</v>
      </c>
      <c r="B110" s="141" t="s">
        <v>351</v>
      </c>
      <c r="C110" s="394">
        <f>'Z_1.1.sz.mell.'!C110</f>
        <v>0</v>
      </c>
      <c r="D110" s="394">
        <f>'Z_1.1.sz.mell.'!D110</f>
        <v>0</v>
      </c>
      <c r="E110" s="394">
        <f>'Z_1.1.sz.mell.'!E110</f>
        <v>0</v>
      </c>
    </row>
    <row r="111" spans="1:5" ht="12" customHeight="1" thickBot="1" x14ac:dyDescent="0.35">
      <c r="A111" s="14" t="s">
        <v>115</v>
      </c>
      <c r="B111" s="141" t="s">
        <v>352</v>
      </c>
      <c r="C111" s="394">
        <f>'Z_1.1.sz.mell.'!C111</f>
        <v>0</v>
      </c>
      <c r="D111" s="394">
        <f>'Z_1.1.sz.mell.'!D111</f>
        <v>0</v>
      </c>
      <c r="E111" s="394">
        <f>'Z_1.1.sz.mell.'!E111</f>
        <v>0</v>
      </c>
    </row>
    <row r="112" spans="1:5" ht="12" customHeight="1" thickBot="1" x14ac:dyDescent="0.35">
      <c r="A112" s="14" t="s">
        <v>117</v>
      </c>
      <c r="B112" s="140" t="s">
        <v>353</v>
      </c>
      <c r="C112" s="394">
        <f>'Z_1.1.sz.mell.'!C112</f>
        <v>2557680</v>
      </c>
      <c r="D112" s="394">
        <f>'Z_1.1.sz.mell.'!D112</f>
        <v>2838343</v>
      </c>
      <c r="E112" s="394">
        <f>'Z_1.1.sz.mell.'!E112</f>
        <v>2838343</v>
      </c>
    </row>
    <row r="113" spans="1:5" ht="12" customHeight="1" thickBot="1" x14ac:dyDescent="0.35">
      <c r="A113" s="14" t="s">
        <v>185</v>
      </c>
      <c r="B113" s="140" t="s">
        <v>354</v>
      </c>
      <c r="C113" s="394">
        <f>'Z_1.1.sz.mell.'!C113</f>
        <v>0</v>
      </c>
      <c r="D113" s="394">
        <f>'Z_1.1.sz.mell.'!D113</f>
        <v>0</v>
      </c>
      <c r="E113" s="394">
        <f>'Z_1.1.sz.mell.'!E113</f>
        <v>0</v>
      </c>
    </row>
    <row r="114" spans="1:5" ht="12" customHeight="1" thickBot="1" x14ac:dyDescent="0.35">
      <c r="A114" s="14" t="s">
        <v>348</v>
      </c>
      <c r="B114" s="141" t="s">
        <v>355</v>
      </c>
      <c r="C114" s="394">
        <f>'Z_1.1.sz.mell.'!C114</f>
        <v>0</v>
      </c>
      <c r="D114" s="394">
        <f>'Z_1.1.sz.mell.'!D114</f>
        <v>0</v>
      </c>
      <c r="E114" s="394">
        <f>'Z_1.1.sz.mell.'!E114</f>
        <v>0</v>
      </c>
    </row>
    <row r="115" spans="1:5" ht="12" customHeight="1" thickBot="1" x14ac:dyDescent="0.35">
      <c r="A115" s="13" t="s">
        <v>349</v>
      </c>
      <c r="B115" s="142" t="s">
        <v>356</v>
      </c>
      <c r="C115" s="394">
        <f>'Z_1.1.sz.mell.'!C115</f>
        <v>0</v>
      </c>
      <c r="D115" s="394">
        <f>'Z_1.1.sz.mell.'!D115</f>
        <v>0</v>
      </c>
      <c r="E115" s="394">
        <f>'Z_1.1.sz.mell.'!E115</f>
        <v>0</v>
      </c>
    </row>
    <row r="116" spans="1:5" ht="12" customHeight="1" thickBot="1" x14ac:dyDescent="0.35">
      <c r="A116" s="14" t="s">
        <v>437</v>
      </c>
      <c r="B116" s="142" t="s">
        <v>357</v>
      </c>
      <c r="C116" s="394">
        <f>'Z_1.1.sz.mell.'!C116</f>
        <v>0</v>
      </c>
      <c r="D116" s="394">
        <f>'Z_1.1.sz.mell.'!D116</f>
        <v>0</v>
      </c>
      <c r="E116" s="394">
        <f>'Z_1.1.sz.mell.'!E116</f>
        <v>0</v>
      </c>
    </row>
    <row r="117" spans="1:5" ht="12" customHeight="1" thickBot="1" x14ac:dyDescent="0.35">
      <c r="A117" s="16" t="s">
        <v>438</v>
      </c>
      <c r="B117" s="142" t="s">
        <v>358</v>
      </c>
      <c r="C117" s="394">
        <f>'Z_1.1.sz.mell.'!C117</f>
        <v>1382000</v>
      </c>
      <c r="D117" s="394">
        <f>'Z_1.1.sz.mell.'!D117</f>
        <v>1780000</v>
      </c>
      <c r="E117" s="394">
        <f>'Z_1.1.sz.mell.'!E117</f>
        <v>622000</v>
      </c>
    </row>
    <row r="118" spans="1:5" ht="12" customHeight="1" thickBot="1" x14ac:dyDescent="0.35">
      <c r="A118" s="14" t="s">
        <v>442</v>
      </c>
      <c r="B118" s="11" t="s">
        <v>50</v>
      </c>
      <c r="C118" s="394">
        <f>'Z_1.1.sz.mell.'!C118</f>
        <v>0</v>
      </c>
      <c r="D118" s="394">
        <f>'Z_1.1.sz.mell.'!D118</f>
        <v>0</v>
      </c>
      <c r="E118" s="394">
        <f>'Z_1.1.sz.mell.'!E118</f>
        <v>0</v>
      </c>
    </row>
    <row r="119" spans="1:5" ht="12" customHeight="1" thickBot="1" x14ac:dyDescent="0.35">
      <c r="A119" s="14" t="s">
        <v>443</v>
      </c>
      <c r="B119" s="8" t="s">
        <v>445</v>
      </c>
      <c r="C119" s="394">
        <f>'Z_1.1.sz.mell.'!C119</f>
        <v>0</v>
      </c>
      <c r="D119" s="394">
        <f>'Z_1.1.sz.mell.'!D119</f>
        <v>0</v>
      </c>
      <c r="E119" s="394">
        <f>'Z_1.1.sz.mell.'!E119</f>
        <v>0</v>
      </c>
    </row>
    <row r="120" spans="1:5" ht="12" customHeight="1" thickBot="1" x14ac:dyDescent="0.35">
      <c r="A120" s="18" t="s">
        <v>444</v>
      </c>
      <c r="B120" s="482" t="s">
        <v>446</v>
      </c>
      <c r="C120" s="394">
        <f>'Z_1.1.sz.mell.'!C120</f>
        <v>0</v>
      </c>
      <c r="D120" s="394">
        <f>'Z_1.1.sz.mell.'!D120</f>
        <v>0</v>
      </c>
      <c r="E120" s="394">
        <f>'Z_1.1.sz.mell.'!E120</f>
        <v>0</v>
      </c>
    </row>
    <row r="121" spans="1:5" ht="12" customHeight="1" thickBot="1" x14ac:dyDescent="0.35">
      <c r="A121" s="479" t="s">
        <v>19</v>
      </c>
      <c r="B121" s="480" t="s">
        <v>359</v>
      </c>
      <c r="C121" s="394">
        <f>'Z_1.1.sz.mell.'!C121</f>
        <v>102840261</v>
      </c>
      <c r="D121" s="394">
        <f>'Z_1.1.sz.mell.'!D121</f>
        <v>177206703</v>
      </c>
      <c r="E121" s="394">
        <f>'Z_1.1.sz.mell.'!E121</f>
        <v>85179712</v>
      </c>
    </row>
    <row r="122" spans="1:5" ht="12" customHeight="1" thickBot="1" x14ac:dyDescent="0.35">
      <c r="A122" s="15" t="s">
        <v>103</v>
      </c>
      <c r="B122" s="8" t="s">
        <v>229</v>
      </c>
      <c r="C122" s="394">
        <f>'Z_1.1.sz.mell.'!C122</f>
        <v>78096049</v>
      </c>
      <c r="D122" s="394">
        <f>'Z_1.1.sz.mell.'!D122</f>
        <v>117065131</v>
      </c>
      <c r="E122" s="394">
        <f>'Z_1.1.sz.mell.'!E122</f>
        <v>60561056</v>
      </c>
    </row>
    <row r="123" spans="1:5" ht="12" customHeight="1" thickBot="1" x14ac:dyDescent="0.35">
      <c r="A123" s="15" t="s">
        <v>104</v>
      </c>
      <c r="B123" s="12" t="s">
        <v>363</v>
      </c>
      <c r="C123" s="394">
        <f>'Z_1.1.sz.mell.'!C123</f>
        <v>0</v>
      </c>
      <c r="D123" s="394">
        <f>'Z_1.1.sz.mell.'!D123</f>
        <v>0</v>
      </c>
      <c r="E123" s="394">
        <f>'Z_1.1.sz.mell.'!E123</f>
        <v>0</v>
      </c>
    </row>
    <row r="124" spans="1:5" ht="12" customHeight="1" thickBot="1" x14ac:dyDescent="0.35">
      <c r="A124" s="15" t="s">
        <v>105</v>
      </c>
      <c r="B124" s="12" t="s">
        <v>186</v>
      </c>
      <c r="C124" s="394">
        <f>'Z_1.1.sz.mell.'!C124</f>
        <v>24744212</v>
      </c>
      <c r="D124" s="394">
        <f>'Z_1.1.sz.mell.'!D124</f>
        <v>60077572</v>
      </c>
      <c r="E124" s="394">
        <f>'Z_1.1.sz.mell.'!E124</f>
        <v>24568656</v>
      </c>
    </row>
    <row r="125" spans="1:5" ht="12" customHeight="1" thickBot="1" x14ac:dyDescent="0.35">
      <c r="A125" s="15" t="s">
        <v>106</v>
      </c>
      <c r="B125" s="12" t="s">
        <v>364</v>
      </c>
      <c r="C125" s="394">
        <f>'Z_1.1.sz.mell.'!C125</f>
        <v>0</v>
      </c>
      <c r="D125" s="394">
        <f>'Z_1.1.sz.mell.'!D125</f>
        <v>0</v>
      </c>
      <c r="E125" s="394">
        <f>'Z_1.1.sz.mell.'!E125</f>
        <v>0</v>
      </c>
    </row>
    <row r="126" spans="1:5" ht="12" customHeight="1" thickBot="1" x14ac:dyDescent="0.35">
      <c r="A126" s="15" t="s">
        <v>107</v>
      </c>
      <c r="B126" s="293" t="s">
        <v>231</v>
      </c>
      <c r="C126" s="394">
        <f>'Z_1.1.sz.mell.'!C126</f>
        <v>0</v>
      </c>
      <c r="D126" s="394">
        <f>'Z_1.1.sz.mell.'!D126</f>
        <v>64000</v>
      </c>
      <c r="E126" s="394">
        <f>'Z_1.1.sz.mell.'!E126</f>
        <v>50000</v>
      </c>
    </row>
    <row r="127" spans="1:5" ht="12" customHeight="1" thickBot="1" x14ac:dyDescent="0.35">
      <c r="A127" s="15" t="s">
        <v>116</v>
      </c>
      <c r="B127" s="292" t="s">
        <v>427</v>
      </c>
      <c r="C127" s="394">
        <f>'Z_1.1.sz.mell.'!C127</f>
        <v>0</v>
      </c>
      <c r="D127" s="394">
        <f>'Z_1.1.sz.mell.'!D127</f>
        <v>0</v>
      </c>
      <c r="E127" s="394">
        <f>'Z_1.1.sz.mell.'!E127</f>
        <v>0</v>
      </c>
    </row>
    <row r="128" spans="1:5" ht="12" customHeight="1" thickBot="1" x14ac:dyDescent="0.35">
      <c r="A128" s="15" t="s">
        <v>118</v>
      </c>
      <c r="B128" s="409" t="s">
        <v>369</v>
      </c>
      <c r="C128" s="394">
        <f>'Z_1.1.sz.mell.'!C128</f>
        <v>0</v>
      </c>
      <c r="D128" s="394">
        <f>'Z_1.1.sz.mell.'!D128</f>
        <v>0</v>
      </c>
      <c r="E128" s="394">
        <f>'Z_1.1.sz.mell.'!E128</f>
        <v>0</v>
      </c>
    </row>
    <row r="129" spans="1:5" ht="16.2" thickBot="1" x14ac:dyDescent="0.35">
      <c r="A129" s="15" t="s">
        <v>187</v>
      </c>
      <c r="B129" s="141" t="s">
        <v>352</v>
      </c>
      <c r="C129" s="394">
        <f>'Z_1.1.sz.mell.'!C129</f>
        <v>0</v>
      </c>
      <c r="D129" s="394">
        <f>'Z_1.1.sz.mell.'!D129</f>
        <v>0</v>
      </c>
      <c r="E129" s="394">
        <f>'Z_1.1.sz.mell.'!E129</f>
        <v>0</v>
      </c>
    </row>
    <row r="130" spans="1:5" ht="12" customHeight="1" thickBot="1" x14ac:dyDescent="0.35">
      <c r="A130" s="15" t="s">
        <v>188</v>
      </c>
      <c r="B130" s="141" t="s">
        <v>368</v>
      </c>
      <c r="C130" s="394">
        <f>'Z_1.1.sz.mell.'!C130</f>
        <v>0</v>
      </c>
      <c r="D130" s="394">
        <f>'Z_1.1.sz.mell.'!D130</f>
        <v>0</v>
      </c>
      <c r="E130" s="394">
        <f>'Z_1.1.sz.mell.'!E130</f>
        <v>0</v>
      </c>
    </row>
    <row r="131" spans="1:5" ht="12" customHeight="1" thickBot="1" x14ac:dyDescent="0.35">
      <c r="A131" s="15" t="s">
        <v>189</v>
      </c>
      <c r="B131" s="141" t="s">
        <v>367</v>
      </c>
      <c r="C131" s="394">
        <f>'Z_1.1.sz.mell.'!C131</f>
        <v>0</v>
      </c>
      <c r="D131" s="394">
        <f>'Z_1.1.sz.mell.'!D131</f>
        <v>0</v>
      </c>
      <c r="E131" s="394">
        <f>'Z_1.1.sz.mell.'!E131</f>
        <v>0</v>
      </c>
    </row>
    <row r="132" spans="1:5" ht="12" customHeight="1" thickBot="1" x14ac:dyDescent="0.35">
      <c r="A132" s="15" t="s">
        <v>360</v>
      </c>
      <c r="B132" s="141" t="s">
        <v>355</v>
      </c>
      <c r="C132" s="394">
        <f>'Z_1.1.sz.mell.'!C132</f>
        <v>0</v>
      </c>
      <c r="D132" s="394">
        <f>'Z_1.1.sz.mell.'!D132</f>
        <v>0</v>
      </c>
      <c r="E132" s="394">
        <f>'Z_1.1.sz.mell.'!E132</f>
        <v>0</v>
      </c>
    </row>
    <row r="133" spans="1:5" ht="12" customHeight="1" thickBot="1" x14ac:dyDescent="0.35">
      <c r="A133" s="15" t="s">
        <v>361</v>
      </c>
      <c r="B133" s="141" t="s">
        <v>366</v>
      </c>
      <c r="C133" s="394">
        <f>'Z_1.1.sz.mell.'!C133</f>
        <v>0</v>
      </c>
      <c r="D133" s="394">
        <f>'Z_1.1.sz.mell.'!D133</f>
        <v>0</v>
      </c>
      <c r="E133" s="394">
        <f>'Z_1.1.sz.mell.'!E133</f>
        <v>0</v>
      </c>
    </row>
    <row r="134" spans="1:5" ht="16.2" thickBot="1" x14ac:dyDescent="0.35">
      <c r="A134" s="13" t="s">
        <v>362</v>
      </c>
      <c r="B134" s="141" t="s">
        <v>365</v>
      </c>
      <c r="C134" s="394">
        <f>'Z_1.1.sz.mell.'!C134</f>
        <v>0</v>
      </c>
      <c r="D134" s="394">
        <f>'Z_1.1.sz.mell.'!D134</f>
        <v>64000</v>
      </c>
      <c r="E134" s="394">
        <f>'Z_1.1.sz.mell.'!E134</f>
        <v>50000</v>
      </c>
    </row>
    <row r="135" spans="1:5" ht="12" customHeight="1" thickBot="1" x14ac:dyDescent="0.35">
      <c r="A135" s="20" t="s">
        <v>20</v>
      </c>
      <c r="B135" s="123" t="s">
        <v>447</v>
      </c>
      <c r="C135" s="394">
        <f>'Z_1.1.sz.mell.'!C135</f>
        <v>266525968</v>
      </c>
      <c r="D135" s="394">
        <f>'Z_1.1.sz.mell.'!D135</f>
        <v>341286067</v>
      </c>
      <c r="E135" s="394">
        <f>'Z_1.1.sz.mell.'!E135</f>
        <v>217038007</v>
      </c>
    </row>
    <row r="136" spans="1:5" ht="12" customHeight="1" thickBot="1" x14ac:dyDescent="0.35">
      <c r="A136" s="20" t="s">
        <v>21</v>
      </c>
      <c r="B136" s="123" t="s">
        <v>740</v>
      </c>
      <c r="C136" s="394">
        <f>'Z_1.1.sz.mell.'!C136</f>
        <v>638000</v>
      </c>
      <c r="D136" s="394">
        <f>'Z_1.1.sz.mell.'!D136</f>
        <v>25839513</v>
      </c>
      <c r="E136" s="394">
        <f>'Z_1.1.sz.mell.'!E136</f>
        <v>25778709</v>
      </c>
    </row>
    <row r="137" spans="1:5" ht="12" customHeight="1" thickBot="1" x14ac:dyDescent="0.35">
      <c r="A137" s="15" t="s">
        <v>267</v>
      </c>
      <c r="B137" s="12" t="s">
        <v>455</v>
      </c>
      <c r="C137" s="394">
        <f>'Z_1.1.sz.mell.'!C137</f>
        <v>638000</v>
      </c>
      <c r="D137" s="394">
        <f>'Z_1.1.sz.mell.'!D137</f>
        <v>0</v>
      </c>
      <c r="E137" s="394">
        <f>'Z_1.1.sz.mell.'!E137</f>
        <v>0</v>
      </c>
    </row>
    <row r="138" spans="1:5" ht="12" customHeight="1" thickBot="1" x14ac:dyDescent="0.35">
      <c r="A138" s="15" t="s">
        <v>268</v>
      </c>
      <c r="B138" s="12" t="s">
        <v>456</v>
      </c>
      <c r="C138" s="394">
        <f>'Z_1.1.sz.mell.'!C138</f>
        <v>0</v>
      </c>
      <c r="D138" s="394">
        <f>'Z_1.1.sz.mell.'!D138</f>
        <v>25102000</v>
      </c>
      <c r="E138" s="394">
        <f>'Z_1.1.sz.mell.'!E138</f>
        <v>25102000</v>
      </c>
    </row>
    <row r="139" spans="1:5" ht="12" customHeight="1" thickBot="1" x14ac:dyDescent="0.35">
      <c r="A139" s="13" t="s">
        <v>269</v>
      </c>
      <c r="B139" s="12" t="s">
        <v>457</v>
      </c>
      <c r="C139" s="394">
        <f>'Z_1.1.sz.mell.'!C139</f>
        <v>0</v>
      </c>
      <c r="D139" s="394">
        <f>'Z_1.1.sz.mell.'!D139</f>
        <v>737513</v>
      </c>
      <c r="E139" s="394">
        <f>'Z_1.1.sz.mell.'!E139</f>
        <v>676709</v>
      </c>
    </row>
    <row r="140" spans="1:5" ht="12" customHeight="1" thickBot="1" x14ac:dyDescent="0.35">
      <c r="A140" s="20" t="s">
        <v>22</v>
      </c>
      <c r="B140" s="123" t="s">
        <v>449</v>
      </c>
      <c r="C140" s="394">
        <f>'Z_1.1.sz.mell.'!C140</f>
        <v>0</v>
      </c>
      <c r="D140" s="394">
        <f>'Z_1.1.sz.mell.'!D140</f>
        <v>0</v>
      </c>
      <c r="E140" s="394">
        <f>'Z_1.1.sz.mell.'!E140</f>
        <v>0</v>
      </c>
    </row>
    <row r="141" spans="1:5" ht="12" customHeight="1" thickBot="1" x14ac:dyDescent="0.35">
      <c r="A141" s="15" t="s">
        <v>90</v>
      </c>
      <c r="B141" s="9" t="s">
        <v>458</v>
      </c>
      <c r="C141" s="394">
        <f>'Z_1.1.sz.mell.'!C141</f>
        <v>0</v>
      </c>
      <c r="D141" s="394">
        <f>'Z_1.1.sz.mell.'!D141</f>
        <v>0</v>
      </c>
      <c r="E141" s="394">
        <f>'Z_1.1.sz.mell.'!E141</f>
        <v>0</v>
      </c>
    </row>
    <row r="142" spans="1:5" ht="12" customHeight="1" thickBot="1" x14ac:dyDescent="0.35">
      <c r="A142" s="15" t="s">
        <v>91</v>
      </c>
      <c r="B142" s="9" t="s">
        <v>450</v>
      </c>
      <c r="C142" s="394">
        <f>'Z_1.1.sz.mell.'!C142</f>
        <v>0</v>
      </c>
      <c r="D142" s="394">
        <f>'Z_1.1.sz.mell.'!D142</f>
        <v>0</v>
      </c>
      <c r="E142" s="394">
        <f>'Z_1.1.sz.mell.'!E142</f>
        <v>0</v>
      </c>
    </row>
    <row r="143" spans="1:5" ht="12" customHeight="1" thickBot="1" x14ac:dyDescent="0.35">
      <c r="A143" s="15" t="s">
        <v>92</v>
      </c>
      <c r="B143" s="9" t="s">
        <v>451</v>
      </c>
      <c r="C143" s="394">
        <f>'Z_1.1.sz.mell.'!C143</f>
        <v>0</v>
      </c>
      <c r="D143" s="394">
        <f>'Z_1.1.sz.mell.'!D143</f>
        <v>0</v>
      </c>
      <c r="E143" s="394">
        <f>'Z_1.1.sz.mell.'!E143</f>
        <v>0</v>
      </c>
    </row>
    <row r="144" spans="1:5" ht="12" customHeight="1" thickBot="1" x14ac:dyDescent="0.35">
      <c r="A144" s="15" t="s">
        <v>174</v>
      </c>
      <c r="B144" s="9" t="s">
        <v>452</v>
      </c>
      <c r="C144" s="394">
        <f>'Z_1.1.sz.mell.'!C144</f>
        <v>0</v>
      </c>
      <c r="D144" s="394">
        <f>'Z_1.1.sz.mell.'!D144</f>
        <v>0</v>
      </c>
      <c r="E144" s="394">
        <f>'Z_1.1.sz.mell.'!E144</f>
        <v>0</v>
      </c>
    </row>
    <row r="145" spans="1:9" ht="12" customHeight="1" thickBot="1" x14ac:dyDescent="0.35">
      <c r="A145" s="15" t="s">
        <v>175</v>
      </c>
      <c r="B145" s="9" t="s">
        <v>453</v>
      </c>
      <c r="C145" s="394">
        <f>'Z_1.1.sz.mell.'!C145</f>
        <v>0</v>
      </c>
      <c r="D145" s="394">
        <f>'Z_1.1.sz.mell.'!D145</f>
        <v>0</v>
      </c>
      <c r="E145" s="394">
        <f>'Z_1.1.sz.mell.'!E145</f>
        <v>0</v>
      </c>
    </row>
    <row r="146" spans="1:9" ht="12" customHeight="1" thickBot="1" x14ac:dyDescent="0.35">
      <c r="A146" s="18" t="s">
        <v>176</v>
      </c>
      <c r="B146" s="836" t="s">
        <v>454</v>
      </c>
      <c r="C146" s="394">
        <f>'Z_1.1.sz.mell.'!C146</f>
        <v>0</v>
      </c>
      <c r="D146" s="394">
        <f>'Z_1.1.sz.mell.'!D146</f>
        <v>0</v>
      </c>
      <c r="E146" s="394">
        <f>'Z_1.1.sz.mell.'!E146</f>
        <v>0</v>
      </c>
    </row>
    <row r="147" spans="1:9" ht="12" customHeight="1" thickBot="1" x14ac:dyDescent="0.35">
      <c r="A147" s="20" t="s">
        <v>23</v>
      </c>
      <c r="B147" s="123" t="s">
        <v>462</v>
      </c>
      <c r="C147" s="394">
        <f>'Z_1.1.sz.mell.'!C147</f>
        <v>0</v>
      </c>
      <c r="D147" s="394">
        <f>'Z_1.1.sz.mell.'!D147</f>
        <v>3846171</v>
      </c>
      <c r="E147" s="394">
        <f>'Z_1.1.sz.mell.'!E147</f>
        <v>1881073</v>
      </c>
    </row>
    <row r="148" spans="1:9" ht="12" customHeight="1" thickBot="1" x14ac:dyDescent="0.35">
      <c r="A148" s="15" t="s">
        <v>93</v>
      </c>
      <c r="B148" s="9" t="s">
        <v>370</v>
      </c>
      <c r="C148" s="394">
        <f>'Z_1.1.sz.mell.'!C148</f>
        <v>0</v>
      </c>
      <c r="D148" s="394">
        <f>'Z_1.1.sz.mell.'!D148</f>
        <v>1881073</v>
      </c>
      <c r="E148" s="394">
        <f>'Z_1.1.sz.mell.'!E148</f>
        <v>0</v>
      </c>
    </row>
    <row r="149" spans="1:9" ht="12" customHeight="1" thickBot="1" x14ac:dyDescent="0.35">
      <c r="A149" s="15" t="s">
        <v>94</v>
      </c>
      <c r="B149" s="9" t="s">
        <v>371</v>
      </c>
      <c r="C149" s="394">
        <f>'Z_1.1.sz.mell.'!C149</f>
        <v>0</v>
      </c>
      <c r="D149" s="394">
        <f>'Z_1.1.sz.mell.'!D149</f>
        <v>1965098</v>
      </c>
      <c r="E149" s="394">
        <f>'Z_1.1.sz.mell.'!E149</f>
        <v>1881073</v>
      </c>
    </row>
    <row r="150" spans="1:9" ht="12" customHeight="1" thickBot="1" x14ac:dyDescent="0.35">
      <c r="A150" s="15" t="s">
        <v>287</v>
      </c>
      <c r="B150" s="9" t="s">
        <v>463</v>
      </c>
      <c r="C150" s="394">
        <f>'Z_1.1.sz.mell.'!C150</f>
        <v>0</v>
      </c>
      <c r="D150" s="394">
        <f>'Z_1.1.sz.mell.'!D150</f>
        <v>0</v>
      </c>
      <c r="E150" s="394">
        <f>'Z_1.1.sz.mell.'!E150</f>
        <v>0</v>
      </c>
    </row>
    <row r="151" spans="1:9" ht="12" customHeight="1" thickBot="1" x14ac:dyDescent="0.35">
      <c r="A151" s="13" t="s">
        <v>288</v>
      </c>
      <c r="B151" s="7" t="s">
        <v>389</v>
      </c>
      <c r="C151" s="394">
        <f>'Z_1.1.sz.mell.'!C151</f>
        <v>0</v>
      </c>
      <c r="D151" s="394">
        <f>'Z_1.1.sz.mell.'!D151</f>
        <v>0</v>
      </c>
      <c r="E151" s="394">
        <f>'Z_1.1.sz.mell.'!E151</f>
        <v>0</v>
      </c>
    </row>
    <row r="152" spans="1:9" ht="12" customHeight="1" thickBot="1" x14ac:dyDescent="0.35">
      <c r="A152" s="20" t="s">
        <v>24</v>
      </c>
      <c r="B152" s="123" t="s">
        <v>464</v>
      </c>
      <c r="C152" s="394">
        <f>'Z_1.1.sz.mell.'!C152</f>
        <v>0</v>
      </c>
      <c r="D152" s="394">
        <f>'Z_1.1.sz.mell.'!D152</f>
        <v>0</v>
      </c>
      <c r="E152" s="394">
        <f>'Z_1.1.sz.mell.'!E152</f>
        <v>0</v>
      </c>
    </row>
    <row r="153" spans="1:9" ht="12" customHeight="1" thickBot="1" x14ac:dyDescent="0.35">
      <c r="A153" s="15" t="s">
        <v>95</v>
      </c>
      <c r="B153" s="9" t="s">
        <v>459</v>
      </c>
      <c r="C153" s="394">
        <f>'Z_1.1.sz.mell.'!C153</f>
        <v>0</v>
      </c>
      <c r="D153" s="394">
        <f>'Z_1.1.sz.mell.'!D153</f>
        <v>0</v>
      </c>
      <c r="E153" s="394">
        <f>'Z_1.1.sz.mell.'!E153</f>
        <v>0</v>
      </c>
    </row>
    <row r="154" spans="1:9" ht="12" customHeight="1" thickBot="1" x14ac:dyDescent="0.35">
      <c r="A154" s="15" t="s">
        <v>96</v>
      </c>
      <c r="B154" s="9" t="s">
        <v>466</v>
      </c>
      <c r="C154" s="394">
        <f>'Z_1.1.sz.mell.'!C154</f>
        <v>0</v>
      </c>
      <c r="D154" s="394">
        <f>'Z_1.1.sz.mell.'!D154</f>
        <v>0</v>
      </c>
      <c r="E154" s="394">
        <f>'Z_1.1.sz.mell.'!E154</f>
        <v>0</v>
      </c>
    </row>
    <row r="155" spans="1:9" ht="12" customHeight="1" thickBot="1" x14ac:dyDescent="0.35">
      <c r="A155" s="15" t="s">
        <v>299</v>
      </c>
      <c r="B155" s="9" t="s">
        <v>461</v>
      </c>
      <c r="C155" s="394">
        <f>'Z_1.1.sz.mell.'!C155</f>
        <v>0</v>
      </c>
      <c r="D155" s="394">
        <f>'Z_1.1.sz.mell.'!D155</f>
        <v>0</v>
      </c>
      <c r="E155" s="394">
        <f>'Z_1.1.sz.mell.'!E155</f>
        <v>0</v>
      </c>
    </row>
    <row r="156" spans="1:9" ht="12" customHeight="1" thickBot="1" x14ac:dyDescent="0.35">
      <c r="A156" s="15" t="s">
        <v>300</v>
      </c>
      <c r="B156" s="9" t="s">
        <v>467</v>
      </c>
      <c r="C156" s="394">
        <f>'Z_1.1.sz.mell.'!C156</f>
        <v>0</v>
      </c>
      <c r="D156" s="394">
        <f>'Z_1.1.sz.mell.'!D156</f>
        <v>0</v>
      </c>
      <c r="E156" s="394">
        <f>'Z_1.1.sz.mell.'!E156</f>
        <v>0</v>
      </c>
    </row>
    <row r="157" spans="1:9" ht="12" customHeight="1" thickBot="1" x14ac:dyDescent="0.35">
      <c r="A157" s="15" t="s">
        <v>465</v>
      </c>
      <c r="B157" s="9" t="s">
        <v>468</v>
      </c>
      <c r="C157" s="394">
        <f>'Z_1.1.sz.mell.'!C157</f>
        <v>0</v>
      </c>
      <c r="D157" s="394">
        <f>'Z_1.1.sz.mell.'!D157</f>
        <v>0</v>
      </c>
      <c r="E157" s="394">
        <f>'Z_1.1.sz.mell.'!E157</f>
        <v>0</v>
      </c>
    </row>
    <row r="158" spans="1:9" ht="12" customHeight="1" thickBot="1" x14ac:dyDescent="0.35">
      <c r="A158" s="20" t="s">
        <v>25</v>
      </c>
      <c r="B158" s="123" t="s">
        <v>469</v>
      </c>
      <c r="C158" s="394">
        <f>'Z_1.1.sz.mell.'!C158</f>
        <v>0</v>
      </c>
      <c r="D158" s="394">
        <f>'Z_1.1.sz.mell.'!D158</f>
        <v>0</v>
      </c>
      <c r="E158" s="394">
        <f>'Z_1.1.sz.mell.'!E158</f>
        <v>0</v>
      </c>
    </row>
    <row r="159" spans="1:9" ht="12" customHeight="1" thickBot="1" x14ac:dyDescent="0.35">
      <c r="A159" s="20" t="s">
        <v>26</v>
      </c>
      <c r="B159" s="123" t="s">
        <v>470</v>
      </c>
      <c r="C159" s="394">
        <f>'Z_1.1.sz.mell.'!C159</f>
        <v>0</v>
      </c>
      <c r="D159" s="394">
        <f>'Z_1.1.sz.mell.'!D159</f>
        <v>0</v>
      </c>
      <c r="E159" s="394">
        <f>'Z_1.1.sz.mell.'!E159</f>
        <v>0</v>
      </c>
    </row>
    <row r="160" spans="1:9" ht="15.15" customHeight="1" thickBot="1" x14ac:dyDescent="0.35">
      <c r="A160" s="20" t="s">
        <v>27</v>
      </c>
      <c r="B160" s="123" t="s">
        <v>472</v>
      </c>
      <c r="C160" s="394">
        <f>'Z_1.1.sz.mell.'!C160</f>
        <v>638000</v>
      </c>
      <c r="D160" s="394">
        <f>'Z_1.1.sz.mell.'!D160</f>
        <v>29685684</v>
      </c>
      <c r="E160" s="394">
        <f>'Z_1.1.sz.mell.'!E160</f>
        <v>27659782</v>
      </c>
      <c r="F160" s="424"/>
      <c r="G160" s="425"/>
      <c r="H160" s="425"/>
      <c r="I160" s="425"/>
    </row>
    <row r="161" spans="1:5" s="412" customFormat="1" ht="12.9" customHeight="1" thickBot="1" x14ac:dyDescent="0.3">
      <c r="A161" s="294" t="s">
        <v>28</v>
      </c>
      <c r="B161" s="378" t="s">
        <v>471</v>
      </c>
      <c r="C161" s="394">
        <f>'Z_1.1.sz.mell.'!C161</f>
        <v>267163968</v>
      </c>
      <c r="D161" s="394">
        <f>'Z_1.1.sz.mell.'!D161</f>
        <v>370971751</v>
      </c>
      <c r="E161" s="394">
        <f>'Z_1.1.sz.mell.'!E161</f>
        <v>244697789</v>
      </c>
    </row>
    <row r="162" spans="1:5" ht="16.2" thickBot="1" x14ac:dyDescent="0.35">
      <c r="C162" s="394">
        <f>'Z_1.1.sz.mell.'!C162</f>
        <v>0</v>
      </c>
      <c r="D162" s="778">
        <f>'Z_1.1.sz.mell.'!D162</f>
        <v>0</v>
      </c>
      <c r="E162" s="1467">
        <f>'Z_1.1.sz.mell.'!E162</f>
        <v>118258017</v>
      </c>
    </row>
    <row r="163" spans="1:5" x14ac:dyDescent="0.3">
      <c r="A163" s="1656" t="s">
        <v>372</v>
      </c>
      <c r="B163" s="1656"/>
      <c r="C163" s="1656"/>
      <c r="D163" s="1656"/>
      <c r="E163" s="1656"/>
    </row>
    <row r="164" spans="1:5" ht="15.15" customHeight="1" thickBot="1" x14ac:dyDescent="0.35">
      <c r="A164" s="1544" t="s">
        <v>153</v>
      </c>
      <c r="B164" s="1544"/>
      <c r="C164" s="306"/>
      <c r="E164" s="306" t="str">
        <f>E96</f>
        <v xml:space="preserve"> Forintban!</v>
      </c>
    </row>
    <row r="165" spans="1:5" ht="25.5" customHeight="1" thickBot="1" x14ac:dyDescent="0.35">
      <c r="A165" s="20">
        <v>1</v>
      </c>
      <c r="B165" s="27" t="s">
        <v>473</v>
      </c>
      <c r="C165" s="717">
        <f>+C68-C135</f>
        <v>-98946055</v>
      </c>
      <c r="D165" s="395">
        <f>+D68-D135</f>
        <v>-97290401</v>
      </c>
      <c r="E165" s="263">
        <f>+E68-E135</f>
        <v>18941714</v>
      </c>
    </row>
    <row r="166" spans="1:5" ht="32.4" customHeight="1" thickBot="1" x14ac:dyDescent="0.35">
      <c r="A166" s="20" t="s">
        <v>19</v>
      </c>
      <c r="B166" s="27" t="s">
        <v>479</v>
      </c>
      <c r="C166" s="395">
        <f>+C92-C160</f>
        <v>98946055</v>
      </c>
      <c r="D166" s="395">
        <f>+D92-D160</f>
        <v>97290401</v>
      </c>
      <c r="E166" s="263">
        <f>+E92-E160</f>
        <v>99316303</v>
      </c>
    </row>
  </sheetData>
  <mergeCells count="16"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2" fitToHeight="2" orientation="landscape" r:id="rId1"/>
  <headerFooter alignWithMargins="0"/>
  <rowBreaks count="3" manualBreakCount="3">
    <brk id="68" max="4" man="1"/>
    <brk id="105" max="4" man="1"/>
    <brk id="146" max="4" man="1"/>
  </rowBreak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1-000000000000}">
  <sheetPr>
    <tabColor theme="5"/>
  </sheetPr>
  <dimension ref="A1:I166"/>
  <sheetViews>
    <sheetView view="pageBreakPreview" zoomScaleNormal="120" zoomScaleSheetLayoutView="100" workbookViewId="0">
      <selection activeCell="O21" sqref="O21"/>
    </sheetView>
  </sheetViews>
  <sheetFormatPr defaultColWidth="9.33203125" defaultRowHeight="15.6" x14ac:dyDescent="0.3"/>
  <cols>
    <col min="1" max="1" width="9.44140625" style="379" customWidth="1"/>
    <col min="2" max="2" width="65.77734375" style="379" customWidth="1"/>
    <col min="3" max="3" width="17.77734375" style="380" customWidth="1"/>
    <col min="4" max="5" width="17.77734375" style="410" customWidth="1"/>
    <col min="6" max="16384" width="9.33203125" style="410"/>
  </cols>
  <sheetData>
    <row r="1" spans="1:5" x14ac:dyDescent="0.3">
      <c r="A1" s="626"/>
      <c r="B1" s="1546" t="str">
        <f>CONCATENATE("1.3. melléklet ",Z_ALAPADATOK!A8," ",Z_ALAPADATOK!B8," ",Z_ALAPADATOK!C8," ",Z_ALAPADATOK!D8," ",Z_ALAPADATOK!E8," ",Z_ALAPADATOK!F8," ",Z_ALAPADATOK!G8," ",Z_ALAPADATOK!H8)</f>
        <v>1.3. melléklet a Hercegkút Község Önkormányzat Polgármesterének 6 / 2020 ( VI.17. ) önkormányzati rendelethez</v>
      </c>
      <c r="C1" s="1547"/>
      <c r="D1" s="1547"/>
      <c r="E1" s="1547"/>
    </row>
    <row r="2" spans="1:5" x14ac:dyDescent="0.3">
      <c r="A2" s="1646" t="str">
        <f>CONCATENATE(Z_ALAPADATOK!A3)</f>
        <v>Hercegkút Község Önkormányzata</v>
      </c>
      <c r="B2" s="1751"/>
      <c r="C2" s="1751"/>
      <c r="D2" s="1751"/>
      <c r="E2" s="1751"/>
    </row>
    <row r="3" spans="1:5" x14ac:dyDescent="0.3">
      <c r="A3" s="1646"/>
      <c r="B3" s="1646"/>
      <c r="C3" s="1647"/>
      <c r="D3" s="1646"/>
      <c r="E3" s="1646"/>
    </row>
    <row r="4" spans="1:5" ht="15" customHeight="1" x14ac:dyDescent="0.3">
      <c r="A4" s="1646" t="s">
        <v>1076</v>
      </c>
      <c r="B4" s="1646"/>
      <c r="C4" s="1647"/>
      <c r="D4" s="1646"/>
      <c r="E4" s="1646"/>
    </row>
    <row r="5" spans="1:5" x14ac:dyDescent="0.3">
      <c r="A5" s="626"/>
      <c r="B5" s="626"/>
      <c r="C5" s="630"/>
      <c r="D5" s="671"/>
      <c r="E5" s="671"/>
    </row>
    <row r="6" spans="1:5" ht="15.9" customHeight="1" x14ac:dyDescent="0.3">
      <c r="A6" s="1548" t="s">
        <v>15</v>
      </c>
      <c r="B6" s="1548"/>
      <c r="C6" s="1548"/>
      <c r="D6" s="1548"/>
      <c r="E6" s="1548"/>
    </row>
    <row r="7" spans="1:5" ht="15.9" customHeight="1" thickBot="1" x14ac:dyDescent="0.35">
      <c r="A7" s="1549" t="s">
        <v>151</v>
      </c>
      <c r="B7" s="1549"/>
      <c r="C7" s="672"/>
      <c r="D7" s="671"/>
      <c r="E7" s="672" t="str">
        <f>CONCATENATE('Z_1.2.sz.mell.'!E7)</f>
        <v xml:space="preserve"> Forintban!</v>
      </c>
    </row>
    <row r="8" spans="1:5" x14ac:dyDescent="0.3">
      <c r="A8" s="1648" t="s">
        <v>68</v>
      </c>
      <c r="B8" s="1650" t="s">
        <v>17</v>
      </c>
      <c r="C8" s="1652" t="str">
        <f>+CONCATENATE(LEFT(Z_ÖSSZEFÜGGÉSEK!A6,4),". évi")</f>
        <v>2019. évi</v>
      </c>
      <c r="D8" s="1653"/>
      <c r="E8" s="1655"/>
    </row>
    <row r="9" spans="1:5" ht="23.4" thickBot="1" x14ac:dyDescent="0.35">
      <c r="A9" s="1649"/>
      <c r="B9" s="1651"/>
      <c r="C9" s="831" t="s">
        <v>732</v>
      </c>
      <c r="D9" s="832" t="s">
        <v>796</v>
      </c>
      <c r="E9" s="833" t="str">
        <f>CONCATENATE('Z_1.2.sz.mell.'!E9)</f>
        <v>2019. XII. 31.
teljesítés</v>
      </c>
    </row>
    <row r="10" spans="1:5" s="411" customFormat="1" ht="12" customHeight="1" thickBot="1" x14ac:dyDescent="0.25">
      <c r="A10" s="406" t="s">
        <v>492</v>
      </c>
      <c r="B10" s="407" t="s">
        <v>493</v>
      </c>
      <c r="C10" s="407" t="s">
        <v>494</v>
      </c>
      <c r="D10" s="407" t="s">
        <v>496</v>
      </c>
      <c r="E10" s="834" t="s">
        <v>495</v>
      </c>
    </row>
    <row r="11" spans="1:5" s="412" customFormat="1" ht="12" customHeight="1" thickBot="1" x14ac:dyDescent="0.3">
      <c r="A11" s="20" t="s">
        <v>18</v>
      </c>
      <c r="B11" s="21" t="s">
        <v>251</v>
      </c>
      <c r="C11" s="395"/>
      <c r="D11" s="395"/>
      <c r="E11" s="263">
        <f>+E12+E13+E14+E15+E16+E17</f>
        <v>0</v>
      </c>
    </row>
    <row r="12" spans="1:5" s="412" customFormat="1" ht="12" customHeight="1" x14ac:dyDescent="0.25">
      <c r="A12" s="15" t="s">
        <v>97</v>
      </c>
      <c r="B12" s="413" t="s">
        <v>252</v>
      </c>
      <c r="C12" s="680"/>
      <c r="D12" s="680"/>
      <c r="E12" s="265"/>
    </row>
    <row r="13" spans="1:5" s="412" customFormat="1" ht="12" customHeight="1" x14ac:dyDescent="0.25">
      <c r="A13" s="14" t="s">
        <v>98</v>
      </c>
      <c r="B13" s="414" t="s">
        <v>253</v>
      </c>
      <c r="C13" s="698"/>
      <c r="D13" s="698"/>
      <c r="E13" s="264"/>
    </row>
    <row r="14" spans="1:5" s="412" customFormat="1" ht="12" customHeight="1" x14ac:dyDescent="0.25">
      <c r="A14" s="14" t="s">
        <v>99</v>
      </c>
      <c r="B14" s="414" t="s">
        <v>254</v>
      </c>
      <c r="C14" s="698"/>
      <c r="D14" s="698"/>
      <c r="E14" s="264"/>
    </row>
    <row r="15" spans="1:5" s="412" customFormat="1" ht="12" customHeight="1" x14ac:dyDescent="0.25">
      <c r="A15" s="14" t="s">
        <v>100</v>
      </c>
      <c r="B15" s="414" t="s">
        <v>255</v>
      </c>
      <c r="C15" s="698"/>
      <c r="D15" s="698"/>
      <c r="E15" s="264"/>
    </row>
    <row r="16" spans="1:5" s="412" customFormat="1" ht="12" customHeight="1" x14ac:dyDescent="0.25">
      <c r="A16" s="14" t="s">
        <v>147</v>
      </c>
      <c r="B16" s="292" t="s">
        <v>431</v>
      </c>
      <c r="C16" s="698"/>
      <c r="D16" s="698"/>
      <c r="E16" s="264"/>
    </row>
    <row r="17" spans="1:5" s="412" customFormat="1" ht="12" customHeight="1" thickBot="1" x14ac:dyDescent="0.3">
      <c r="A17" s="16" t="s">
        <v>101</v>
      </c>
      <c r="B17" s="293" t="s">
        <v>432</v>
      </c>
      <c r="C17" s="698"/>
      <c r="D17" s="698"/>
      <c r="E17" s="264"/>
    </row>
    <row r="18" spans="1:5" s="412" customFormat="1" ht="12" customHeight="1" thickBot="1" x14ac:dyDescent="0.3">
      <c r="A18" s="20" t="s">
        <v>19</v>
      </c>
      <c r="B18" s="291" t="s">
        <v>256</v>
      </c>
      <c r="C18" s="395"/>
      <c r="D18" s="395"/>
      <c r="E18" s="263">
        <f>+E19+E20+E21+E22+E23</f>
        <v>0</v>
      </c>
    </row>
    <row r="19" spans="1:5" s="412" customFormat="1" ht="12" customHeight="1" x14ac:dyDescent="0.25">
      <c r="A19" s="15" t="s">
        <v>103</v>
      </c>
      <c r="B19" s="413" t="s">
        <v>257</v>
      </c>
      <c r="C19" s="680"/>
      <c r="D19" s="680"/>
      <c r="E19" s="265"/>
    </row>
    <row r="20" spans="1:5" s="412" customFormat="1" ht="12" customHeight="1" x14ac:dyDescent="0.25">
      <c r="A20" s="14" t="s">
        <v>104</v>
      </c>
      <c r="B20" s="414" t="s">
        <v>258</v>
      </c>
      <c r="C20" s="698"/>
      <c r="D20" s="698"/>
      <c r="E20" s="264"/>
    </row>
    <row r="21" spans="1:5" s="412" customFormat="1" ht="12" customHeight="1" x14ac:dyDescent="0.25">
      <c r="A21" s="14" t="s">
        <v>105</v>
      </c>
      <c r="B21" s="414" t="s">
        <v>421</v>
      </c>
      <c r="C21" s="698"/>
      <c r="D21" s="698"/>
      <c r="E21" s="264"/>
    </row>
    <row r="22" spans="1:5" s="412" customFormat="1" ht="12" customHeight="1" x14ac:dyDescent="0.25">
      <c r="A22" s="14" t="s">
        <v>106</v>
      </c>
      <c r="B22" s="414" t="s">
        <v>422</v>
      </c>
      <c r="C22" s="698"/>
      <c r="D22" s="698"/>
      <c r="E22" s="264"/>
    </row>
    <row r="23" spans="1:5" s="412" customFormat="1" ht="12" customHeight="1" x14ac:dyDescent="0.25">
      <c r="A23" s="14" t="s">
        <v>107</v>
      </c>
      <c r="B23" s="414" t="s">
        <v>259</v>
      </c>
      <c r="C23" s="698"/>
      <c r="D23" s="698"/>
      <c r="E23" s="264"/>
    </row>
    <row r="24" spans="1:5" s="412" customFormat="1" ht="12" customHeight="1" thickBot="1" x14ac:dyDescent="0.3">
      <c r="A24" s="16" t="s">
        <v>116</v>
      </c>
      <c r="B24" s="293" t="s">
        <v>260</v>
      </c>
      <c r="C24" s="700"/>
      <c r="D24" s="700"/>
      <c r="E24" s="266"/>
    </row>
    <row r="25" spans="1:5" s="412" customFormat="1" ht="12" customHeight="1" thickBot="1" x14ac:dyDescent="0.3">
      <c r="A25" s="20" t="s">
        <v>20</v>
      </c>
      <c r="B25" s="21" t="s">
        <v>261</v>
      </c>
      <c r="C25" s="395"/>
      <c r="D25" s="395"/>
      <c r="E25" s="263">
        <f>+E26+E27+E28+E29+E30</f>
        <v>0</v>
      </c>
    </row>
    <row r="26" spans="1:5" s="412" customFormat="1" ht="12" customHeight="1" x14ac:dyDescent="0.25">
      <c r="A26" s="15" t="s">
        <v>86</v>
      </c>
      <c r="B26" s="413" t="s">
        <v>262</v>
      </c>
      <c r="C26" s="680"/>
      <c r="D26" s="680"/>
      <c r="E26" s="265"/>
    </row>
    <row r="27" spans="1:5" s="412" customFormat="1" ht="12" customHeight="1" x14ac:dyDescent="0.25">
      <c r="A27" s="14" t="s">
        <v>87</v>
      </c>
      <c r="B27" s="414" t="s">
        <v>263</v>
      </c>
      <c r="C27" s="698"/>
      <c r="D27" s="698"/>
      <c r="E27" s="264"/>
    </row>
    <row r="28" spans="1:5" s="412" customFormat="1" ht="12" customHeight="1" x14ac:dyDescent="0.25">
      <c r="A28" s="14" t="s">
        <v>88</v>
      </c>
      <c r="B28" s="414" t="s">
        <v>423</v>
      </c>
      <c r="C28" s="698"/>
      <c r="D28" s="698"/>
      <c r="E28" s="264"/>
    </row>
    <row r="29" spans="1:5" s="412" customFormat="1" ht="12" customHeight="1" x14ac:dyDescent="0.25">
      <c r="A29" s="14" t="s">
        <v>89</v>
      </c>
      <c r="B29" s="414" t="s">
        <v>424</v>
      </c>
      <c r="C29" s="698"/>
      <c r="D29" s="698"/>
      <c r="E29" s="264"/>
    </row>
    <row r="30" spans="1:5" s="412" customFormat="1" ht="12" customHeight="1" x14ac:dyDescent="0.25">
      <c r="A30" s="14" t="s">
        <v>170</v>
      </c>
      <c r="B30" s="414" t="s">
        <v>264</v>
      </c>
      <c r="C30" s="698"/>
      <c r="D30" s="698"/>
      <c r="E30" s="264"/>
    </row>
    <row r="31" spans="1:5" s="412" customFormat="1" ht="12" customHeight="1" thickBot="1" x14ac:dyDescent="0.3">
      <c r="A31" s="16" t="s">
        <v>171</v>
      </c>
      <c r="B31" s="415" t="s">
        <v>265</v>
      </c>
      <c r="C31" s="700"/>
      <c r="D31" s="700"/>
      <c r="E31" s="266"/>
    </row>
    <row r="32" spans="1:5" s="412" customFormat="1" ht="12" customHeight="1" thickBot="1" x14ac:dyDescent="0.3">
      <c r="A32" s="20" t="s">
        <v>172</v>
      </c>
      <c r="B32" s="21" t="s">
        <v>550</v>
      </c>
      <c r="C32" s="402"/>
      <c r="D32" s="402"/>
      <c r="E32" s="444">
        <f>SUM(E33:E39)</f>
        <v>0</v>
      </c>
    </row>
    <row r="33" spans="1:5" s="412" customFormat="1" ht="12" customHeight="1" x14ac:dyDescent="0.25">
      <c r="A33" s="15" t="s">
        <v>267</v>
      </c>
      <c r="B33" s="413" t="s">
        <v>554</v>
      </c>
      <c r="C33" s="680"/>
      <c r="D33" s="680"/>
      <c r="E33" s="265"/>
    </row>
    <row r="34" spans="1:5" s="412" customFormat="1" ht="12" customHeight="1" x14ac:dyDescent="0.25">
      <c r="A34" s="14" t="s">
        <v>268</v>
      </c>
      <c r="B34" s="414" t="s">
        <v>555</v>
      </c>
      <c r="C34" s="698"/>
      <c r="D34" s="698"/>
      <c r="E34" s="264"/>
    </row>
    <row r="35" spans="1:5" s="412" customFormat="1" ht="12" customHeight="1" x14ac:dyDescent="0.25">
      <c r="A35" s="14" t="s">
        <v>269</v>
      </c>
      <c r="B35" s="414" t="s">
        <v>556</v>
      </c>
      <c r="C35" s="698"/>
      <c r="D35" s="698"/>
      <c r="E35" s="264"/>
    </row>
    <row r="36" spans="1:5" s="412" customFormat="1" ht="12" customHeight="1" x14ac:dyDescent="0.25">
      <c r="A36" s="14" t="s">
        <v>270</v>
      </c>
      <c r="B36" s="414" t="s">
        <v>557</v>
      </c>
      <c r="C36" s="698"/>
      <c r="D36" s="698"/>
      <c r="E36" s="264"/>
    </row>
    <row r="37" spans="1:5" s="412" customFormat="1" ht="12" customHeight="1" x14ac:dyDescent="0.25">
      <c r="A37" s="14" t="s">
        <v>551</v>
      </c>
      <c r="B37" s="414" t="s">
        <v>271</v>
      </c>
      <c r="C37" s="698"/>
      <c r="D37" s="698"/>
      <c r="E37" s="264"/>
    </row>
    <row r="38" spans="1:5" s="412" customFormat="1" ht="12" customHeight="1" x14ac:dyDescent="0.25">
      <c r="A38" s="14" t="s">
        <v>552</v>
      </c>
      <c r="B38" s="414" t="s">
        <v>272</v>
      </c>
      <c r="C38" s="698"/>
      <c r="D38" s="698"/>
      <c r="E38" s="264"/>
    </row>
    <row r="39" spans="1:5" s="412" customFormat="1" ht="12" customHeight="1" thickBot="1" x14ac:dyDescent="0.3">
      <c r="A39" s="16" t="s">
        <v>553</v>
      </c>
      <c r="B39" s="508" t="s">
        <v>273</v>
      </c>
      <c r="C39" s="700"/>
      <c r="D39" s="700"/>
      <c r="E39" s="266"/>
    </row>
    <row r="40" spans="1:5" s="412" customFormat="1" ht="12" customHeight="1" thickBot="1" x14ac:dyDescent="0.3">
      <c r="A40" s="20" t="s">
        <v>22</v>
      </c>
      <c r="B40" s="21" t="s">
        <v>433</v>
      </c>
      <c r="C40" s="395"/>
      <c r="D40" s="395"/>
      <c r="E40" s="263">
        <f>SUM(E41:E51)</f>
        <v>0</v>
      </c>
    </row>
    <row r="41" spans="1:5" s="412" customFormat="1" ht="12" customHeight="1" x14ac:dyDescent="0.25">
      <c r="A41" s="15" t="s">
        <v>90</v>
      </c>
      <c r="B41" s="413" t="s">
        <v>276</v>
      </c>
      <c r="C41" s="680"/>
      <c r="D41" s="680"/>
      <c r="E41" s="265"/>
    </row>
    <row r="42" spans="1:5" s="412" customFormat="1" ht="12" customHeight="1" x14ac:dyDescent="0.25">
      <c r="A42" s="14" t="s">
        <v>91</v>
      </c>
      <c r="B42" s="414" t="s">
        <v>277</v>
      </c>
      <c r="C42" s="698"/>
      <c r="D42" s="698"/>
      <c r="E42" s="264"/>
    </row>
    <row r="43" spans="1:5" s="412" customFormat="1" ht="12" customHeight="1" x14ac:dyDescent="0.25">
      <c r="A43" s="14" t="s">
        <v>92</v>
      </c>
      <c r="B43" s="414" t="s">
        <v>278</v>
      </c>
      <c r="C43" s="698"/>
      <c r="D43" s="698"/>
      <c r="E43" s="264"/>
    </row>
    <row r="44" spans="1:5" s="412" customFormat="1" ht="12" customHeight="1" x14ac:dyDescent="0.25">
      <c r="A44" s="14" t="s">
        <v>174</v>
      </c>
      <c r="B44" s="414" t="s">
        <v>279</v>
      </c>
      <c r="C44" s="698"/>
      <c r="D44" s="698"/>
      <c r="E44" s="264"/>
    </row>
    <row r="45" spans="1:5" s="412" customFormat="1" ht="12" customHeight="1" x14ac:dyDescent="0.25">
      <c r="A45" s="14" t="s">
        <v>175</v>
      </c>
      <c r="B45" s="414" t="s">
        <v>280</v>
      </c>
      <c r="C45" s="698"/>
      <c r="D45" s="698"/>
      <c r="E45" s="264"/>
    </row>
    <row r="46" spans="1:5" s="412" customFormat="1" ht="12" customHeight="1" x14ac:dyDescent="0.25">
      <c r="A46" s="14" t="s">
        <v>176</v>
      </c>
      <c r="B46" s="414" t="s">
        <v>281</v>
      </c>
      <c r="C46" s="698"/>
      <c r="D46" s="698"/>
      <c r="E46" s="264"/>
    </row>
    <row r="47" spans="1:5" s="412" customFormat="1" ht="12" customHeight="1" x14ac:dyDescent="0.25">
      <c r="A47" s="14" t="s">
        <v>177</v>
      </c>
      <c r="B47" s="414" t="s">
        <v>282</v>
      </c>
      <c r="C47" s="698"/>
      <c r="D47" s="698"/>
      <c r="E47" s="264"/>
    </row>
    <row r="48" spans="1:5" s="412" customFormat="1" ht="12" customHeight="1" x14ac:dyDescent="0.25">
      <c r="A48" s="14" t="s">
        <v>178</v>
      </c>
      <c r="B48" s="414" t="s">
        <v>558</v>
      </c>
      <c r="C48" s="698"/>
      <c r="D48" s="698"/>
      <c r="E48" s="264"/>
    </row>
    <row r="49" spans="1:5" s="412" customFormat="1" ht="12" customHeight="1" x14ac:dyDescent="0.25">
      <c r="A49" s="14" t="s">
        <v>274</v>
      </c>
      <c r="B49" s="414" t="s">
        <v>284</v>
      </c>
      <c r="C49" s="691"/>
      <c r="D49" s="691"/>
      <c r="E49" s="267"/>
    </row>
    <row r="50" spans="1:5" s="412" customFormat="1" ht="12" customHeight="1" x14ac:dyDescent="0.25">
      <c r="A50" s="16" t="s">
        <v>275</v>
      </c>
      <c r="B50" s="415" t="s">
        <v>435</v>
      </c>
      <c r="C50" s="771"/>
      <c r="D50" s="771"/>
      <c r="E50" s="268"/>
    </row>
    <row r="51" spans="1:5" s="412" customFormat="1" ht="12" customHeight="1" thickBot="1" x14ac:dyDescent="0.3">
      <c r="A51" s="16" t="s">
        <v>434</v>
      </c>
      <c r="B51" s="293" t="s">
        <v>285</v>
      </c>
      <c r="C51" s="771"/>
      <c r="D51" s="771"/>
      <c r="E51" s="268"/>
    </row>
    <row r="52" spans="1:5" s="412" customFormat="1" ht="12" customHeight="1" thickBot="1" x14ac:dyDescent="0.3">
      <c r="A52" s="20" t="s">
        <v>23</v>
      </c>
      <c r="B52" s="21" t="s">
        <v>286</v>
      </c>
      <c r="C52" s="395"/>
      <c r="D52" s="395"/>
      <c r="E52" s="263">
        <f>SUM(E53:E57)</f>
        <v>0</v>
      </c>
    </row>
    <row r="53" spans="1:5" s="412" customFormat="1" ht="12" customHeight="1" x14ac:dyDescent="0.25">
      <c r="A53" s="15" t="s">
        <v>93</v>
      </c>
      <c r="B53" s="413" t="s">
        <v>290</v>
      </c>
      <c r="C53" s="684"/>
      <c r="D53" s="684"/>
      <c r="E53" s="290"/>
    </row>
    <row r="54" spans="1:5" s="412" customFormat="1" ht="12" customHeight="1" x14ac:dyDescent="0.25">
      <c r="A54" s="14" t="s">
        <v>94</v>
      </c>
      <c r="B54" s="414" t="s">
        <v>291</v>
      </c>
      <c r="C54" s="691"/>
      <c r="D54" s="691"/>
      <c r="E54" s="267"/>
    </row>
    <row r="55" spans="1:5" s="412" customFormat="1" ht="12" customHeight="1" x14ac:dyDescent="0.25">
      <c r="A55" s="14" t="s">
        <v>287</v>
      </c>
      <c r="B55" s="414" t="s">
        <v>292</v>
      </c>
      <c r="C55" s="691"/>
      <c r="D55" s="691"/>
      <c r="E55" s="267"/>
    </row>
    <row r="56" spans="1:5" s="412" customFormat="1" ht="12" customHeight="1" x14ac:dyDescent="0.25">
      <c r="A56" s="14" t="s">
        <v>288</v>
      </c>
      <c r="B56" s="414" t="s">
        <v>293</v>
      </c>
      <c r="C56" s="691"/>
      <c r="D56" s="691"/>
      <c r="E56" s="267"/>
    </row>
    <row r="57" spans="1:5" s="412" customFormat="1" ht="12" customHeight="1" thickBot="1" x14ac:dyDescent="0.3">
      <c r="A57" s="16" t="s">
        <v>289</v>
      </c>
      <c r="B57" s="293" t="s">
        <v>294</v>
      </c>
      <c r="C57" s="771"/>
      <c r="D57" s="771"/>
      <c r="E57" s="268"/>
    </row>
    <row r="58" spans="1:5" s="412" customFormat="1" ht="12" customHeight="1" thickBot="1" x14ac:dyDescent="0.3">
      <c r="A58" s="20" t="s">
        <v>179</v>
      </c>
      <c r="B58" s="21" t="s">
        <v>295</v>
      </c>
      <c r="C58" s="395"/>
      <c r="D58" s="395"/>
      <c r="E58" s="263">
        <f>SUM(E59:E61)</f>
        <v>0</v>
      </c>
    </row>
    <row r="59" spans="1:5" s="412" customFormat="1" ht="12" customHeight="1" x14ac:dyDescent="0.25">
      <c r="A59" s="15" t="s">
        <v>95</v>
      </c>
      <c r="B59" s="413" t="s">
        <v>296</v>
      </c>
      <c r="C59" s="680"/>
      <c r="D59" s="680"/>
      <c r="E59" s="265"/>
    </row>
    <row r="60" spans="1:5" s="412" customFormat="1" ht="12" customHeight="1" x14ac:dyDescent="0.25">
      <c r="A60" s="14" t="s">
        <v>96</v>
      </c>
      <c r="B60" s="414" t="s">
        <v>425</v>
      </c>
      <c r="C60" s="698"/>
      <c r="D60" s="698"/>
      <c r="E60" s="264"/>
    </row>
    <row r="61" spans="1:5" s="412" customFormat="1" ht="12" customHeight="1" x14ac:dyDescent="0.25">
      <c r="A61" s="14" t="s">
        <v>299</v>
      </c>
      <c r="B61" s="414" t="s">
        <v>297</v>
      </c>
      <c r="C61" s="698"/>
      <c r="D61" s="698"/>
      <c r="E61" s="264"/>
    </row>
    <row r="62" spans="1:5" s="412" customFormat="1" ht="12" customHeight="1" thickBot="1" x14ac:dyDescent="0.3">
      <c r="A62" s="16" t="s">
        <v>300</v>
      </c>
      <c r="B62" s="293" t="s">
        <v>298</v>
      </c>
      <c r="C62" s="700"/>
      <c r="D62" s="700"/>
      <c r="E62" s="266"/>
    </row>
    <row r="63" spans="1:5" s="412" customFormat="1" ht="12" customHeight="1" thickBot="1" x14ac:dyDescent="0.3">
      <c r="A63" s="20" t="s">
        <v>25</v>
      </c>
      <c r="B63" s="291" t="s">
        <v>301</v>
      </c>
      <c r="C63" s="395"/>
      <c r="D63" s="395"/>
      <c r="E63" s="263">
        <f>SUM(E64:E66)</f>
        <v>0</v>
      </c>
    </row>
    <row r="64" spans="1:5" s="412" customFormat="1" ht="12" customHeight="1" x14ac:dyDescent="0.25">
      <c r="A64" s="15" t="s">
        <v>180</v>
      </c>
      <c r="B64" s="413" t="s">
        <v>303</v>
      </c>
      <c r="C64" s="691"/>
      <c r="D64" s="691"/>
      <c r="E64" s="267"/>
    </row>
    <row r="65" spans="1:5" s="412" customFormat="1" ht="12" customHeight="1" x14ac:dyDescent="0.25">
      <c r="A65" s="14" t="s">
        <v>181</v>
      </c>
      <c r="B65" s="414" t="s">
        <v>426</v>
      </c>
      <c r="C65" s="691"/>
      <c r="D65" s="691"/>
      <c r="E65" s="267"/>
    </row>
    <row r="66" spans="1:5" s="412" customFormat="1" ht="12" customHeight="1" x14ac:dyDescent="0.25">
      <c r="A66" s="14" t="s">
        <v>230</v>
      </c>
      <c r="B66" s="414" t="s">
        <v>304</v>
      </c>
      <c r="C66" s="691"/>
      <c r="D66" s="691"/>
      <c r="E66" s="267"/>
    </row>
    <row r="67" spans="1:5" s="412" customFormat="1" ht="12" customHeight="1" thickBot="1" x14ac:dyDescent="0.3">
      <c r="A67" s="16" t="s">
        <v>302</v>
      </c>
      <c r="B67" s="293" t="s">
        <v>305</v>
      </c>
      <c r="C67" s="691"/>
      <c r="D67" s="691"/>
      <c r="E67" s="267"/>
    </row>
    <row r="68" spans="1:5" s="412" customFormat="1" ht="12" customHeight="1" thickBot="1" x14ac:dyDescent="0.3">
      <c r="A68" s="484" t="s">
        <v>475</v>
      </c>
      <c r="B68" s="21" t="s">
        <v>306</v>
      </c>
      <c r="C68" s="402"/>
      <c r="D68" s="402"/>
      <c r="E68" s="444">
        <f>+E11+E18+E25+E32+E40+E52+E58+E63</f>
        <v>0</v>
      </c>
    </row>
    <row r="69" spans="1:5" s="412" customFormat="1" ht="12" customHeight="1" thickBot="1" x14ac:dyDescent="0.3">
      <c r="A69" s="460" t="s">
        <v>307</v>
      </c>
      <c r="B69" s="291" t="s">
        <v>308</v>
      </c>
      <c r="C69" s="395"/>
      <c r="D69" s="395"/>
      <c r="E69" s="263">
        <f>SUM(E70:E72)</f>
        <v>0</v>
      </c>
    </row>
    <row r="70" spans="1:5" s="412" customFormat="1" ht="12" customHeight="1" x14ac:dyDescent="0.25">
      <c r="A70" s="15" t="s">
        <v>336</v>
      </c>
      <c r="B70" s="413" t="s">
        <v>309</v>
      </c>
      <c r="C70" s="691"/>
      <c r="D70" s="691"/>
      <c r="E70" s="267"/>
    </row>
    <row r="71" spans="1:5" s="412" customFormat="1" ht="12" customHeight="1" x14ac:dyDescent="0.25">
      <c r="A71" s="14" t="s">
        <v>345</v>
      </c>
      <c r="B71" s="414" t="s">
        <v>310</v>
      </c>
      <c r="C71" s="691"/>
      <c r="D71" s="691"/>
      <c r="E71" s="267"/>
    </row>
    <row r="72" spans="1:5" s="412" customFormat="1" ht="12" customHeight="1" thickBot="1" x14ac:dyDescent="0.3">
      <c r="A72" s="16" t="s">
        <v>346</v>
      </c>
      <c r="B72" s="478" t="s">
        <v>460</v>
      </c>
      <c r="C72" s="691"/>
      <c r="D72" s="691"/>
      <c r="E72" s="267"/>
    </row>
    <row r="73" spans="1:5" s="412" customFormat="1" ht="12" customHeight="1" thickBot="1" x14ac:dyDescent="0.3">
      <c r="A73" s="460" t="s">
        <v>312</v>
      </c>
      <c r="B73" s="291" t="s">
        <v>313</v>
      </c>
      <c r="C73" s="395"/>
      <c r="D73" s="395"/>
      <c r="E73" s="263">
        <f>SUM(E74:E77)</f>
        <v>0</v>
      </c>
    </row>
    <row r="74" spans="1:5" s="412" customFormat="1" ht="12" customHeight="1" x14ac:dyDescent="0.25">
      <c r="A74" s="15" t="s">
        <v>148</v>
      </c>
      <c r="B74" s="557" t="s">
        <v>314</v>
      </c>
      <c r="C74" s="691"/>
      <c r="D74" s="691"/>
      <c r="E74" s="267"/>
    </row>
    <row r="75" spans="1:5" s="412" customFormat="1" ht="12" customHeight="1" x14ac:dyDescent="0.25">
      <c r="A75" s="14" t="s">
        <v>149</v>
      </c>
      <c r="B75" s="557" t="s">
        <v>570</v>
      </c>
      <c r="C75" s="691"/>
      <c r="D75" s="691"/>
      <c r="E75" s="267"/>
    </row>
    <row r="76" spans="1:5" s="412" customFormat="1" ht="12" customHeight="1" x14ac:dyDescent="0.25">
      <c r="A76" s="14" t="s">
        <v>337</v>
      </c>
      <c r="B76" s="557" t="s">
        <v>315</v>
      </c>
      <c r="C76" s="691"/>
      <c r="D76" s="691"/>
      <c r="E76" s="267"/>
    </row>
    <row r="77" spans="1:5" s="412" customFormat="1" ht="12" customHeight="1" thickBot="1" x14ac:dyDescent="0.3">
      <c r="A77" s="16" t="s">
        <v>338</v>
      </c>
      <c r="B77" s="558" t="s">
        <v>571</v>
      </c>
      <c r="C77" s="691"/>
      <c r="D77" s="691"/>
      <c r="E77" s="267"/>
    </row>
    <row r="78" spans="1:5" s="412" customFormat="1" ht="12" customHeight="1" thickBot="1" x14ac:dyDescent="0.3">
      <c r="A78" s="460" t="s">
        <v>316</v>
      </c>
      <c r="B78" s="291" t="s">
        <v>317</v>
      </c>
      <c r="C78" s="395"/>
      <c r="D78" s="395"/>
      <c r="E78" s="263">
        <f>SUM(E79:E80)</f>
        <v>0</v>
      </c>
    </row>
    <row r="79" spans="1:5" s="412" customFormat="1" ht="12" customHeight="1" x14ac:dyDescent="0.25">
      <c r="A79" s="15" t="s">
        <v>339</v>
      </c>
      <c r="B79" s="413" t="s">
        <v>318</v>
      </c>
      <c r="C79" s="691"/>
      <c r="D79" s="691"/>
      <c r="E79" s="267"/>
    </row>
    <row r="80" spans="1:5" s="412" customFormat="1" ht="12" customHeight="1" thickBot="1" x14ac:dyDescent="0.3">
      <c r="A80" s="16" t="s">
        <v>340</v>
      </c>
      <c r="B80" s="293" t="s">
        <v>319</v>
      </c>
      <c r="C80" s="691"/>
      <c r="D80" s="691"/>
      <c r="E80" s="267"/>
    </row>
    <row r="81" spans="1:5" s="412" customFormat="1" ht="12" customHeight="1" thickBot="1" x14ac:dyDescent="0.3">
      <c r="A81" s="460" t="s">
        <v>320</v>
      </c>
      <c r="B81" s="291" t="s">
        <v>321</v>
      </c>
      <c r="C81" s="395"/>
      <c r="D81" s="395"/>
      <c r="E81" s="263">
        <f>SUM(E82:E84)</f>
        <v>0</v>
      </c>
    </row>
    <row r="82" spans="1:5" s="412" customFormat="1" ht="12" customHeight="1" x14ac:dyDescent="0.25">
      <c r="A82" s="15" t="s">
        <v>341</v>
      </c>
      <c r="B82" s="413" t="s">
        <v>322</v>
      </c>
      <c r="C82" s="691"/>
      <c r="D82" s="691"/>
      <c r="E82" s="267"/>
    </row>
    <row r="83" spans="1:5" s="412" customFormat="1" ht="12" customHeight="1" x14ac:dyDescent="0.25">
      <c r="A83" s="14" t="s">
        <v>342</v>
      </c>
      <c r="B83" s="414" t="s">
        <v>323</v>
      </c>
      <c r="C83" s="691"/>
      <c r="D83" s="691"/>
      <c r="E83" s="267"/>
    </row>
    <row r="84" spans="1:5" s="412" customFormat="1" ht="12" customHeight="1" thickBot="1" x14ac:dyDescent="0.3">
      <c r="A84" s="16" t="s">
        <v>343</v>
      </c>
      <c r="B84" s="293" t="s">
        <v>572</v>
      </c>
      <c r="C84" s="691"/>
      <c r="D84" s="691"/>
      <c r="E84" s="267"/>
    </row>
    <row r="85" spans="1:5" s="412" customFormat="1" ht="12" customHeight="1" thickBot="1" x14ac:dyDescent="0.3">
      <c r="A85" s="460" t="s">
        <v>324</v>
      </c>
      <c r="B85" s="291" t="s">
        <v>344</v>
      </c>
      <c r="C85" s="395"/>
      <c r="D85" s="395"/>
      <c r="E85" s="263">
        <f>SUM(E86:E89)</f>
        <v>0</v>
      </c>
    </row>
    <row r="86" spans="1:5" s="412" customFormat="1" ht="12" customHeight="1" x14ac:dyDescent="0.25">
      <c r="A86" s="417" t="s">
        <v>325</v>
      </c>
      <c r="B86" s="413" t="s">
        <v>326</v>
      </c>
      <c r="C86" s="691"/>
      <c r="D86" s="691"/>
      <c r="E86" s="267"/>
    </row>
    <row r="87" spans="1:5" s="412" customFormat="1" ht="12" customHeight="1" x14ac:dyDescent="0.25">
      <c r="A87" s="418" t="s">
        <v>327</v>
      </c>
      <c r="B87" s="414" t="s">
        <v>328</v>
      </c>
      <c r="C87" s="691"/>
      <c r="D87" s="691"/>
      <c r="E87" s="267"/>
    </row>
    <row r="88" spans="1:5" s="412" customFormat="1" ht="12" customHeight="1" x14ac:dyDescent="0.25">
      <c r="A88" s="418" t="s">
        <v>329</v>
      </c>
      <c r="B88" s="414" t="s">
        <v>330</v>
      </c>
      <c r="C88" s="691"/>
      <c r="D88" s="691"/>
      <c r="E88" s="267"/>
    </row>
    <row r="89" spans="1:5" s="412" customFormat="1" ht="12" customHeight="1" thickBot="1" x14ac:dyDescent="0.3">
      <c r="A89" s="419" t="s">
        <v>331</v>
      </c>
      <c r="B89" s="293" t="s">
        <v>332</v>
      </c>
      <c r="C89" s="691"/>
      <c r="D89" s="691"/>
      <c r="E89" s="267"/>
    </row>
    <row r="90" spans="1:5" s="412" customFormat="1" ht="12" customHeight="1" thickBot="1" x14ac:dyDescent="0.3">
      <c r="A90" s="460" t="s">
        <v>333</v>
      </c>
      <c r="B90" s="291" t="s">
        <v>474</v>
      </c>
      <c r="C90" s="395"/>
      <c r="D90" s="395"/>
      <c r="E90" s="463"/>
    </row>
    <row r="91" spans="1:5" s="412" customFormat="1" ht="13.5" customHeight="1" thickBot="1" x14ac:dyDescent="0.3">
      <c r="A91" s="460" t="s">
        <v>335</v>
      </c>
      <c r="B91" s="291" t="s">
        <v>334</v>
      </c>
      <c r="C91" s="395"/>
      <c r="D91" s="395"/>
      <c r="E91" s="463"/>
    </row>
    <row r="92" spans="1:5" s="412" customFormat="1" ht="15.75" customHeight="1" thickBot="1" x14ac:dyDescent="0.3">
      <c r="A92" s="460" t="s">
        <v>347</v>
      </c>
      <c r="B92" s="420" t="s">
        <v>477</v>
      </c>
      <c r="C92" s="402"/>
      <c r="D92" s="402"/>
      <c r="E92" s="444">
        <f>+E69+E73+E78+E81+E85+E91+E90</f>
        <v>0</v>
      </c>
    </row>
    <row r="93" spans="1:5" s="412" customFormat="1" ht="25.5" customHeight="1" thickBot="1" x14ac:dyDescent="0.3">
      <c r="A93" s="461" t="s">
        <v>476</v>
      </c>
      <c r="B93" s="421" t="s">
        <v>478</v>
      </c>
      <c r="C93" s="402"/>
      <c r="D93" s="402"/>
      <c r="E93" s="444">
        <f>+E68+E92</f>
        <v>0</v>
      </c>
    </row>
    <row r="94" spans="1:5" s="412" customFormat="1" ht="15.15" customHeight="1" x14ac:dyDescent="0.25">
      <c r="A94" s="5"/>
      <c r="B94" s="6"/>
      <c r="C94" s="303"/>
    </row>
    <row r="95" spans="1:5" ht="16.5" customHeight="1" x14ac:dyDescent="0.3">
      <c r="A95" s="1545" t="s">
        <v>47</v>
      </c>
      <c r="B95" s="1545"/>
      <c r="C95" s="1545"/>
      <c r="D95" s="1545"/>
      <c r="E95" s="1545"/>
    </row>
    <row r="96" spans="1:5" s="422" customFormat="1" ht="16.5" customHeight="1" thickBot="1" x14ac:dyDescent="0.35">
      <c r="A96" s="1550" t="s">
        <v>152</v>
      </c>
      <c r="B96" s="1550"/>
      <c r="C96" s="695"/>
      <c r="E96" s="695" t="str">
        <f>E7</f>
        <v xml:space="preserve"> Forintban!</v>
      </c>
    </row>
    <row r="97" spans="1:5" x14ac:dyDescent="0.3">
      <c r="A97" s="1648" t="s">
        <v>68</v>
      </c>
      <c r="B97" s="1650" t="s">
        <v>739</v>
      </c>
      <c r="C97" s="1652" t="str">
        <f>+CONCATENATE(LEFT(Z_ÖSSZEFÜGGÉSEK!A6,4),". évi")</f>
        <v>2019. évi</v>
      </c>
      <c r="D97" s="1653"/>
      <c r="E97" s="1655"/>
    </row>
    <row r="98" spans="1:5" ht="23.4" thickBot="1" x14ac:dyDescent="0.35">
      <c r="A98" s="1649"/>
      <c r="B98" s="1651"/>
      <c r="C98" s="831" t="s">
        <v>732</v>
      </c>
      <c r="D98" s="832" t="s">
        <v>796</v>
      </c>
      <c r="E98" s="833" t="str">
        <f>CONCATENATE(E9)</f>
        <v>2019. XII. 31.
teljesítés</v>
      </c>
    </row>
    <row r="99" spans="1:5" s="411" customFormat="1" ht="12" customHeight="1" thickBot="1" x14ac:dyDescent="0.25">
      <c r="A99" s="32" t="s">
        <v>492</v>
      </c>
      <c r="B99" s="33" t="s">
        <v>493</v>
      </c>
      <c r="C99" s="33" t="s">
        <v>494</v>
      </c>
      <c r="D99" s="33" t="s">
        <v>496</v>
      </c>
      <c r="E99" s="835" t="s">
        <v>495</v>
      </c>
    </row>
    <row r="100" spans="1:5" ht="12" customHeight="1" thickBot="1" x14ac:dyDescent="0.35">
      <c r="A100" s="22" t="s">
        <v>18</v>
      </c>
      <c r="B100" s="28" t="s">
        <v>436</v>
      </c>
      <c r="C100" s="394"/>
      <c r="D100" s="394"/>
      <c r="E100" s="487">
        <f>E101+E102+E103+E104+E105+E118</f>
        <v>0</v>
      </c>
    </row>
    <row r="101" spans="1:5" ht="12" customHeight="1" x14ac:dyDescent="0.3">
      <c r="A101" s="17" t="s">
        <v>97</v>
      </c>
      <c r="B101" s="10" t="s">
        <v>49</v>
      </c>
      <c r="C101" s="696"/>
      <c r="D101" s="696"/>
      <c r="E101" s="488"/>
    </row>
    <row r="102" spans="1:5" ht="12" customHeight="1" x14ac:dyDescent="0.3">
      <c r="A102" s="14" t="s">
        <v>98</v>
      </c>
      <c r="B102" s="8" t="s">
        <v>182</v>
      </c>
      <c r="C102" s="698"/>
      <c r="D102" s="698"/>
      <c r="E102" s="264"/>
    </row>
    <row r="103" spans="1:5" ht="12" customHeight="1" x14ac:dyDescent="0.3">
      <c r="A103" s="14" t="s">
        <v>99</v>
      </c>
      <c r="B103" s="8" t="s">
        <v>139</v>
      </c>
      <c r="C103" s="700"/>
      <c r="D103" s="700"/>
      <c r="E103" s="266"/>
    </row>
    <row r="104" spans="1:5" ht="12" customHeight="1" x14ac:dyDescent="0.3">
      <c r="A104" s="14" t="s">
        <v>100</v>
      </c>
      <c r="B104" s="11" t="s">
        <v>183</v>
      </c>
      <c r="C104" s="700"/>
      <c r="D104" s="700"/>
      <c r="E104" s="266"/>
    </row>
    <row r="105" spans="1:5" ht="12" customHeight="1" x14ac:dyDescent="0.3">
      <c r="A105" s="14" t="s">
        <v>111</v>
      </c>
      <c r="B105" s="19" t="s">
        <v>184</v>
      </c>
      <c r="C105" s="700"/>
      <c r="D105" s="700"/>
      <c r="E105" s="266"/>
    </row>
    <row r="106" spans="1:5" ht="12" customHeight="1" x14ac:dyDescent="0.3">
      <c r="A106" s="14" t="s">
        <v>101</v>
      </c>
      <c r="B106" s="8" t="s">
        <v>441</v>
      </c>
      <c r="C106" s="700"/>
      <c r="D106" s="700"/>
      <c r="E106" s="266"/>
    </row>
    <row r="107" spans="1:5" ht="12" customHeight="1" x14ac:dyDescent="0.3">
      <c r="A107" s="14" t="s">
        <v>102</v>
      </c>
      <c r="B107" s="142" t="s">
        <v>440</v>
      </c>
      <c r="C107" s="700"/>
      <c r="D107" s="700"/>
      <c r="E107" s="266"/>
    </row>
    <row r="108" spans="1:5" ht="12" customHeight="1" x14ac:dyDescent="0.3">
      <c r="A108" s="14" t="s">
        <v>112</v>
      </c>
      <c r="B108" s="142" t="s">
        <v>439</v>
      </c>
      <c r="C108" s="700"/>
      <c r="D108" s="700"/>
      <c r="E108" s="266"/>
    </row>
    <row r="109" spans="1:5" ht="12" customHeight="1" x14ac:dyDescent="0.3">
      <c r="A109" s="14" t="s">
        <v>113</v>
      </c>
      <c r="B109" s="140" t="s">
        <v>350</v>
      </c>
      <c r="C109" s="700"/>
      <c r="D109" s="700"/>
      <c r="E109" s="266"/>
    </row>
    <row r="110" spans="1:5" ht="12" customHeight="1" x14ac:dyDescent="0.3">
      <c r="A110" s="14" t="s">
        <v>114</v>
      </c>
      <c r="B110" s="141" t="s">
        <v>351</v>
      </c>
      <c r="C110" s="700"/>
      <c r="D110" s="700"/>
      <c r="E110" s="266"/>
    </row>
    <row r="111" spans="1:5" ht="12" customHeight="1" x14ac:dyDescent="0.3">
      <c r="A111" s="14" t="s">
        <v>115</v>
      </c>
      <c r="B111" s="141" t="s">
        <v>352</v>
      </c>
      <c r="C111" s="700"/>
      <c r="D111" s="700"/>
      <c r="E111" s="266"/>
    </row>
    <row r="112" spans="1:5" ht="12" customHeight="1" x14ac:dyDescent="0.3">
      <c r="A112" s="14" t="s">
        <v>117</v>
      </c>
      <c r="B112" s="140" t="s">
        <v>353</v>
      </c>
      <c r="C112" s="700"/>
      <c r="D112" s="700"/>
      <c r="E112" s="266"/>
    </row>
    <row r="113" spans="1:5" ht="12" customHeight="1" x14ac:dyDescent="0.3">
      <c r="A113" s="14" t="s">
        <v>185</v>
      </c>
      <c r="B113" s="140" t="s">
        <v>354</v>
      </c>
      <c r="C113" s="700"/>
      <c r="D113" s="700"/>
      <c r="E113" s="266"/>
    </row>
    <row r="114" spans="1:5" ht="12" customHeight="1" x14ac:dyDescent="0.3">
      <c r="A114" s="14" t="s">
        <v>348</v>
      </c>
      <c r="B114" s="141" t="s">
        <v>355</v>
      </c>
      <c r="C114" s="700"/>
      <c r="D114" s="700"/>
      <c r="E114" s="266"/>
    </row>
    <row r="115" spans="1:5" ht="12" customHeight="1" x14ac:dyDescent="0.3">
      <c r="A115" s="13" t="s">
        <v>349</v>
      </c>
      <c r="B115" s="142" t="s">
        <v>356</v>
      </c>
      <c r="C115" s="700"/>
      <c r="D115" s="700"/>
      <c r="E115" s="266"/>
    </row>
    <row r="116" spans="1:5" ht="12" customHeight="1" x14ac:dyDescent="0.3">
      <c r="A116" s="14" t="s">
        <v>437</v>
      </c>
      <c r="B116" s="142" t="s">
        <v>357</v>
      </c>
      <c r="C116" s="700"/>
      <c r="D116" s="700"/>
      <c r="E116" s="266"/>
    </row>
    <row r="117" spans="1:5" ht="12" customHeight="1" x14ac:dyDescent="0.3">
      <c r="A117" s="16" t="s">
        <v>438</v>
      </c>
      <c r="B117" s="142" t="s">
        <v>358</v>
      </c>
      <c r="C117" s="700"/>
      <c r="D117" s="700"/>
      <c r="E117" s="266"/>
    </row>
    <row r="118" spans="1:5" ht="12" customHeight="1" x14ac:dyDescent="0.3">
      <c r="A118" s="14" t="s">
        <v>442</v>
      </c>
      <c r="B118" s="11" t="s">
        <v>50</v>
      </c>
      <c r="C118" s="698"/>
      <c r="D118" s="698"/>
      <c r="E118" s="264"/>
    </row>
    <row r="119" spans="1:5" ht="12" customHeight="1" x14ac:dyDescent="0.3">
      <c r="A119" s="14" t="s">
        <v>443</v>
      </c>
      <c r="B119" s="8" t="s">
        <v>445</v>
      </c>
      <c r="C119" s="698"/>
      <c r="D119" s="698"/>
      <c r="E119" s="264"/>
    </row>
    <row r="120" spans="1:5" ht="12" customHeight="1" thickBot="1" x14ac:dyDescent="0.35">
      <c r="A120" s="18" t="s">
        <v>444</v>
      </c>
      <c r="B120" s="482" t="s">
        <v>446</v>
      </c>
      <c r="C120" s="702"/>
      <c r="D120" s="702"/>
      <c r="E120" s="489"/>
    </row>
    <row r="121" spans="1:5" ht="12" customHeight="1" thickBot="1" x14ac:dyDescent="0.35">
      <c r="A121" s="479" t="s">
        <v>19</v>
      </c>
      <c r="B121" s="480" t="s">
        <v>359</v>
      </c>
      <c r="C121" s="496"/>
      <c r="D121" s="395"/>
      <c r="E121" s="490">
        <f>+E122+E124+E126</f>
        <v>0</v>
      </c>
    </row>
    <row r="122" spans="1:5" ht="12" customHeight="1" x14ac:dyDescent="0.3">
      <c r="A122" s="15" t="s">
        <v>103</v>
      </c>
      <c r="B122" s="8" t="s">
        <v>229</v>
      </c>
      <c r="C122" s="680"/>
      <c r="D122" s="1381"/>
      <c r="E122" s="265"/>
    </row>
    <row r="123" spans="1:5" ht="12" customHeight="1" x14ac:dyDescent="0.3">
      <c r="A123" s="15" t="s">
        <v>104</v>
      </c>
      <c r="B123" s="12" t="s">
        <v>363</v>
      </c>
      <c r="C123" s="680"/>
      <c r="D123" s="1381"/>
      <c r="E123" s="265"/>
    </row>
    <row r="124" spans="1:5" ht="12" customHeight="1" x14ac:dyDescent="0.3">
      <c r="A124" s="15" t="s">
        <v>105</v>
      </c>
      <c r="B124" s="12" t="s">
        <v>186</v>
      </c>
      <c r="C124" s="698"/>
      <c r="D124" s="1382"/>
      <c r="E124" s="264"/>
    </row>
    <row r="125" spans="1:5" ht="12" customHeight="1" x14ac:dyDescent="0.3">
      <c r="A125" s="15" t="s">
        <v>106</v>
      </c>
      <c r="B125" s="12" t="s">
        <v>364</v>
      </c>
      <c r="C125" s="698"/>
      <c r="D125" s="1382"/>
      <c r="E125" s="264"/>
    </row>
    <row r="126" spans="1:5" ht="12" customHeight="1" x14ac:dyDescent="0.3">
      <c r="A126" s="15" t="s">
        <v>107</v>
      </c>
      <c r="B126" s="293" t="s">
        <v>231</v>
      </c>
      <c r="C126" s="698"/>
      <c r="D126" s="1382"/>
      <c r="E126" s="264"/>
    </row>
    <row r="127" spans="1:5" ht="12" customHeight="1" x14ac:dyDescent="0.3">
      <c r="A127" s="15" t="s">
        <v>116</v>
      </c>
      <c r="B127" s="292" t="s">
        <v>427</v>
      </c>
      <c r="C127" s="698"/>
      <c r="D127" s="1382"/>
      <c r="E127" s="264"/>
    </row>
    <row r="128" spans="1:5" ht="12" customHeight="1" x14ac:dyDescent="0.3">
      <c r="A128" s="15" t="s">
        <v>118</v>
      </c>
      <c r="B128" s="409" t="s">
        <v>369</v>
      </c>
      <c r="C128" s="698"/>
      <c r="D128" s="1382"/>
      <c r="E128" s="264"/>
    </row>
    <row r="129" spans="1:5" x14ac:dyDescent="0.3">
      <c r="A129" s="15" t="s">
        <v>187</v>
      </c>
      <c r="B129" s="141" t="s">
        <v>352</v>
      </c>
      <c r="C129" s="698"/>
      <c r="D129" s="1382"/>
      <c r="E129" s="264"/>
    </row>
    <row r="130" spans="1:5" ht="12" customHeight="1" x14ac:dyDescent="0.3">
      <c r="A130" s="15" t="s">
        <v>188</v>
      </c>
      <c r="B130" s="141" t="s">
        <v>368</v>
      </c>
      <c r="C130" s="698"/>
      <c r="D130" s="1382"/>
      <c r="E130" s="264"/>
    </row>
    <row r="131" spans="1:5" ht="12" customHeight="1" x14ac:dyDescent="0.3">
      <c r="A131" s="15" t="s">
        <v>189</v>
      </c>
      <c r="B131" s="141" t="s">
        <v>367</v>
      </c>
      <c r="C131" s="698"/>
      <c r="D131" s="1382"/>
      <c r="E131" s="264"/>
    </row>
    <row r="132" spans="1:5" ht="12" customHeight="1" x14ac:dyDescent="0.3">
      <c r="A132" s="15" t="s">
        <v>360</v>
      </c>
      <c r="B132" s="141" t="s">
        <v>355</v>
      </c>
      <c r="C132" s="698"/>
      <c r="D132" s="1382"/>
      <c r="E132" s="264"/>
    </row>
    <row r="133" spans="1:5" ht="12" customHeight="1" x14ac:dyDescent="0.3">
      <c r="A133" s="15" t="s">
        <v>361</v>
      </c>
      <c r="B133" s="141" t="s">
        <v>366</v>
      </c>
      <c r="C133" s="698"/>
      <c r="D133" s="1382"/>
      <c r="E133" s="264"/>
    </row>
    <row r="134" spans="1:5" ht="16.2" thickBot="1" x14ac:dyDescent="0.35">
      <c r="A134" s="13" t="s">
        <v>362</v>
      </c>
      <c r="B134" s="141" t="s">
        <v>365</v>
      </c>
      <c r="C134" s="700"/>
      <c r="D134" s="1383"/>
      <c r="E134" s="266"/>
    </row>
    <row r="135" spans="1:5" ht="12" customHeight="1" thickBot="1" x14ac:dyDescent="0.35">
      <c r="A135" s="20" t="s">
        <v>20</v>
      </c>
      <c r="B135" s="123" t="s">
        <v>447</v>
      </c>
      <c r="C135" s="395"/>
      <c r="D135" s="706"/>
      <c r="E135" s="263">
        <f>+E100+E121</f>
        <v>0</v>
      </c>
    </row>
    <row r="136" spans="1:5" ht="12" customHeight="1" thickBot="1" x14ac:dyDescent="0.35">
      <c r="A136" s="20" t="s">
        <v>21</v>
      </c>
      <c r="B136" s="123" t="s">
        <v>740</v>
      </c>
      <c r="C136" s="395"/>
      <c r="D136" s="706"/>
      <c r="E136" s="263">
        <f>+E137+E138+E139</f>
        <v>0</v>
      </c>
    </row>
    <row r="137" spans="1:5" ht="12" customHeight="1" x14ac:dyDescent="0.3">
      <c r="A137" s="15" t="s">
        <v>267</v>
      </c>
      <c r="B137" s="12" t="s">
        <v>455</v>
      </c>
      <c r="C137" s="698"/>
      <c r="D137" s="1382"/>
      <c r="E137" s="264"/>
    </row>
    <row r="138" spans="1:5" ht="12" customHeight="1" x14ac:dyDescent="0.3">
      <c r="A138" s="15" t="s">
        <v>268</v>
      </c>
      <c r="B138" s="12" t="s">
        <v>456</v>
      </c>
      <c r="C138" s="698"/>
      <c r="D138" s="1382"/>
      <c r="E138" s="264"/>
    </row>
    <row r="139" spans="1:5" ht="12" customHeight="1" thickBot="1" x14ac:dyDescent="0.35">
      <c r="A139" s="13" t="s">
        <v>269</v>
      </c>
      <c r="B139" s="12" t="s">
        <v>457</v>
      </c>
      <c r="C139" s="698"/>
      <c r="D139" s="1382"/>
      <c r="E139" s="264"/>
    </row>
    <row r="140" spans="1:5" ht="12" customHeight="1" thickBot="1" x14ac:dyDescent="0.35">
      <c r="A140" s="20" t="s">
        <v>22</v>
      </c>
      <c r="B140" s="123" t="s">
        <v>449</v>
      </c>
      <c r="C140" s="395"/>
      <c r="D140" s="706"/>
      <c r="E140" s="263">
        <f>SUM(E141:E146)</f>
        <v>0</v>
      </c>
    </row>
    <row r="141" spans="1:5" ht="12" customHeight="1" x14ac:dyDescent="0.3">
      <c r="A141" s="15" t="s">
        <v>90</v>
      </c>
      <c r="B141" s="9" t="s">
        <v>458</v>
      </c>
      <c r="C141" s="698"/>
      <c r="D141" s="1382"/>
      <c r="E141" s="264"/>
    </row>
    <row r="142" spans="1:5" ht="12" customHeight="1" x14ac:dyDescent="0.3">
      <c r="A142" s="15" t="s">
        <v>91</v>
      </c>
      <c r="B142" s="9" t="s">
        <v>450</v>
      </c>
      <c r="C142" s="698"/>
      <c r="D142" s="1382"/>
      <c r="E142" s="264"/>
    </row>
    <row r="143" spans="1:5" ht="12" customHeight="1" x14ac:dyDescent="0.3">
      <c r="A143" s="15" t="s">
        <v>92</v>
      </c>
      <c r="B143" s="9" t="s">
        <v>451</v>
      </c>
      <c r="C143" s="698"/>
      <c r="D143" s="1382"/>
      <c r="E143" s="264"/>
    </row>
    <row r="144" spans="1:5" ht="12" customHeight="1" x14ac:dyDescent="0.3">
      <c r="A144" s="15" t="s">
        <v>174</v>
      </c>
      <c r="B144" s="9" t="s">
        <v>452</v>
      </c>
      <c r="C144" s="698"/>
      <c r="D144" s="1382"/>
      <c r="E144" s="264"/>
    </row>
    <row r="145" spans="1:9" ht="12" customHeight="1" x14ac:dyDescent="0.3">
      <c r="A145" s="15" t="s">
        <v>175</v>
      </c>
      <c r="B145" s="9" t="s">
        <v>453</v>
      </c>
      <c r="C145" s="698"/>
      <c r="D145" s="1382"/>
      <c r="E145" s="264"/>
    </row>
    <row r="146" spans="1:9" ht="12" customHeight="1" thickBot="1" x14ac:dyDescent="0.35">
      <c r="A146" s="18" t="s">
        <v>176</v>
      </c>
      <c r="B146" s="836" t="s">
        <v>454</v>
      </c>
      <c r="C146" s="702"/>
      <c r="D146" s="1419"/>
      <c r="E146" s="489"/>
    </row>
    <row r="147" spans="1:9" ht="12" customHeight="1" thickBot="1" x14ac:dyDescent="0.35">
      <c r="A147" s="20" t="s">
        <v>23</v>
      </c>
      <c r="B147" s="123" t="s">
        <v>462</v>
      </c>
      <c r="C147" s="402"/>
      <c r="D147" s="707"/>
      <c r="E147" s="444">
        <f>+E148+E149+E150+E151</f>
        <v>0</v>
      </c>
    </row>
    <row r="148" spans="1:9" ht="12" customHeight="1" x14ac:dyDescent="0.3">
      <c r="A148" s="15" t="s">
        <v>93</v>
      </c>
      <c r="B148" s="9" t="s">
        <v>370</v>
      </c>
      <c r="C148" s="698"/>
      <c r="D148" s="1382"/>
      <c r="E148" s="264"/>
    </row>
    <row r="149" spans="1:9" ht="12" customHeight="1" x14ac:dyDescent="0.3">
      <c r="A149" s="15" t="s">
        <v>94</v>
      </c>
      <c r="B149" s="9" t="s">
        <v>371</v>
      </c>
      <c r="C149" s="698"/>
      <c r="D149" s="1382"/>
      <c r="E149" s="264"/>
    </row>
    <row r="150" spans="1:9" ht="12" customHeight="1" x14ac:dyDescent="0.3">
      <c r="A150" s="15" t="s">
        <v>287</v>
      </c>
      <c r="B150" s="9" t="s">
        <v>463</v>
      </c>
      <c r="C150" s="698"/>
      <c r="D150" s="1382"/>
      <c r="E150" s="264"/>
    </row>
    <row r="151" spans="1:9" ht="12" customHeight="1" thickBot="1" x14ac:dyDescent="0.35">
      <c r="A151" s="13" t="s">
        <v>288</v>
      </c>
      <c r="B151" s="7" t="s">
        <v>389</v>
      </c>
      <c r="C151" s="698"/>
      <c r="D151" s="1382"/>
      <c r="E151" s="264"/>
    </row>
    <row r="152" spans="1:9" ht="12" customHeight="1" thickBot="1" x14ac:dyDescent="0.35">
      <c r="A152" s="20" t="s">
        <v>24</v>
      </c>
      <c r="B152" s="123" t="s">
        <v>464</v>
      </c>
      <c r="C152" s="497"/>
      <c r="D152" s="708"/>
      <c r="E152" s="491">
        <f>SUM(E153:E157)</f>
        <v>0</v>
      </c>
    </row>
    <row r="153" spans="1:9" ht="12" customHeight="1" x14ac:dyDescent="0.3">
      <c r="A153" s="15" t="s">
        <v>95</v>
      </c>
      <c r="B153" s="9" t="s">
        <v>459</v>
      </c>
      <c r="C153" s="698"/>
      <c r="D153" s="1382"/>
      <c r="E153" s="264"/>
    </row>
    <row r="154" spans="1:9" ht="12" customHeight="1" x14ac:dyDescent="0.3">
      <c r="A154" s="15" t="s">
        <v>96</v>
      </c>
      <c r="B154" s="9" t="s">
        <v>466</v>
      </c>
      <c r="C154" s="698"/>
      <c r="D154" s="1382"/>
      <c r="E154" s="264"/>
    </row>
    <row r="155" spans="1:9" ht="12" customHeight="1" x14ac:dyDescent="0.3">
      <c r="A155" s="15" t="s">
        <v>299</v>
      </c>
      <c r="B155" s="9" t="s">
        <v>461</v>
      </c>
      <c r="C155" s="698"/>
      <c r="D155" s="1382"/>
      <c r="E155" s="264"/>
    </row>
    <row r="156" spans="1:9" ht="12" customHeight="1" x14ac:dyDescent="0.3">
      <c r="A156" s="15" t="s">
        <v>300</v>
      </c>
      <c r="B156" s="9" t="s">
        <v>467</v>
      </c>
      <c r="C156" s="698"/>
      <c r="D156" s="1382"/>
      <c r="E156" s="264"/>
    </row>
    <row r="157" spans="1:9" ht="12" customHeight="1" thickBot="1" x14ac:dyDescent="0.35">
      <c r="A157" s="15" t="s">
        <v>465</v>
      </c>
      <c r="B157" s="9" t="s">
        <v>468</v>
      </c>
      <c r="C157" s="698"/>
      <c r="D157" s="1382"/>
      <c r="E157" s="264"/>
    </row>
    <row r="158" spans="1:9" ht="12" customHeight="1" thickBot="1" x14ac:dyDescent="0.35">
      <c r="A158" s="20" t="s">
        <v>25</v>
      </c>
      <c r="B158" s="123" t="s">
        <v>469</v>
      </c>
      <c r="C158" s="497"/>
      <c r="D158" s="708"/>
      <c r="E158" s="492"/>
    </row>
    <row r="159" spans="1:9" ht="12" customHeight="1" thickBot="1" x14ac:dyDescent="0.35">
      <c r="A159" s="20" t="s">
        <v>26</v>
      </c>
      <c r="B159" s="123" t="s">
        <v>470</v>
      </c>
      <c r="C159" s="497"/>
      <c r="D159" s="708"/>
      <c r="E159" s="492"/>
    </row>
    <row r="160" spans="1:9" ht="15.15" customHeight="1" thickBot="1" x14ac:dyDescent="0.35">
      <c r="A160" s="20" t="s">
        <v>27</v>
      </c>
      <c r="B160" s="123" t="s">
        <v>472</v>
      </c>
      <c r="C160" s="499"/>
      <c r="D160" s="714"/>
      <c r="E160" s="493">
        <f>+E136+E140+E147+E152+E158+E159</f>
        <v>0</v>
      </c>
      <c r="F160" s="424"/>
      <c r="G160" s="425"/>
      <c r="H160" s="425"/>
      <c r="I160" s="425"/>
    </row>
    <row r="161" spans="1:5" s="412" customFormat="1" ht="12.9" customHeight="1" thickBot="1" x14ac:dyDescent="0.3">
      <c r="A161" s="294" t="s">
        <v>28</v>
      </c>
      <c r="B161" s="378" t="s">
        <v>471</v>
      </c>
      <c r="C161" s="499"/>
      <c r="D161" s="714"/>
      <c r="E161" s="493">
        <f>+E135+E160</f>
        <v>0</v>
      </c>
    </row>
    <row r="162" spans="1:5" x14ac:dyDescent="0.3">
      <c r="C162" s="715"/>
      <c r="D162" s="715"/>
    </row>
    <row r="163" spans="1:5" x14ac:dyDescent="0.3">
      <c r="A163" s="1656" t="s">
        <v>372</v>
      </c>
      <c r="B163" s="1656"/>
      <c r="C163" s="1656"/>
      <c r="D163" s="1656"/>
      <c r="E163" s="1656"/>
    </row>
    <row r="164" spans="1:5" ht="15.15" customHeight="1" thickBot="1" x14ac:dyDescent="0.35">
      <c r="A164" s="1544" t="s">
        <v>153</v>
      </c>
      <c r="B164" s="1544"/>
      <c r="C164" s="306"/>
      <c r="E164" s="306" t="str">
        <f>E96</f>
        <v xml:space="preserve"> Forintban!</v>
      </c>
    </row>
    <row r="165" spans="1:5" ht="25.5" customHeight="1" thickBot="1" x14ac:dyDescent="0.35">
      <c r="A165" s="20">
        <v>1</v>
      </c>
      <c r="B165" s="27" t="s">
        <v>473</v>
      </c>
      <c r="C165" s="717">
        <f>+C68-C135</f>
        <v>0</v>
      </c>
      <c r="D165" s="395">
        <f>+D68-D135</f>
        <v>0</v>
      </c>
      <c r="E165" s="263">
        <f>+E68-E135</f>
        <v>0</v>
      </c>
    </row>
    <row r="166" spans="1:5" ht="32.4" customHeight="1" thickBot="1" x14ac:dyDescent="0.35">
      <c r="A166" s="20" t="s">
        <v>19</v>
      </c>
      <c r="B166" s="27" t="s">
        <v>479</v>
      </c>
      <c r="C166" s="395">
        <f>+C92-C160</f>
        <v>0</v>
      </c>
      <c r="D166" s="395">
        <f>+D92-D160</f>
        <v>0</v>
      </c>
      <c r="E166" s="263">
        <f>+E92-E160</f>
        <v>0</v>
      </c>
    </row>
  </sheetData>
  <mergeCells count="16"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1-000000000000}">
  <sheetPr>
    <tabColor theme="5"/>
  </sheetPr>
  <dimension ref="A1:I166"/>
  <sheetViews>
    <sheetView view="pageBreakPreview" zoomScaleNormal="120" zoomScaleSheetLayoutView="100" workbookViewId="0">
      <selection activeCell="O21" sqref="O21"/>
    </sheetView>
  </sheetViews>
  <sheetFormatPr defaultColWidth="9.33203125" defaultRowHeight="15.6" x14ac:dyDescent="0.3"/>
  <cols>
    <col min="1" max="1" width="9.44140625" style="379" customWidth="1"/>
    <col min="2" max="2" width="65.77734375" style="379" customWidth="1"/>
    <col min="3" max="3" width="17.77734375" style="380" customWidth="1"/>
    <col min="4" max="5" width="17.77734375" style="410" customWidth="1"/>
    <col min="6" max="16384" width="9.33203125" style="410"/>
  </cols>
  <sheetData>
    <row r="1" spans="1:5" x14ac:dyDescent="0.3">
      <c r="A1" s="626"/>
      <c r="B1" s="1546" t="str">
        <f>CONCATENATE("1.4. melléklet ",Z_ALAPADATOK!A8," ",Z_ALAPADATOK!B8," ",Z_ALAPADATOK!C8," ",Z_ALAPADATOK!D8," ",Z_ALAPADATOK!E8," ",Z_ALAPADATOK!F8," ",Z_ALAPADATOK!G8," ",Z_ALAPADATOK!H8)</f>
        <v>1.4. melléklet a Hercegkút Község Önkormányzat Polgármesterének 6 / 2020 ( VI.17. ) önkormányzati rendelethez</v>
      </c>
      <c r="C1" s="1547"/>
      <c r="D1" s="1547"/>
      <c r="E1" s="1547"/>
    </row>
    <row r="2" spans="1:5" x14ac:dyDescent="0.3">
      <c r="A2" s="1646" t="str">
        <f>CONCATENATE(Z_ALAPADATOK!A3)</f>
        <v>Hercegkút Község Önkormányzata</v>
      </c>
      <c r="B2" s="1751"/>
      <c r="C2" s="1751"/>
      <c r="D2" s="1751"/>
      <c r="E2" s="1751"/>
    </row>
    <row r="3" spans="1:5" x14ac:dyDescent="0.3">
      <c r="A3" s="1646"/>
      <c r="B3" s="1646"/>
      <c r="C3" s="1647"/>
      <c r="D3" s="1646"/>
      <c r="E3" s="1646"/>
    </row>
    <row r="4" spans="1:5" ht="15" customHeight="1" x14ac:dyDescent="0.3">
      <c r="A4" s="1584" t="s">
        <v>1077</v>
      </c>
      <c r="B4" s="1584"/>
      <c r="C4" s="1584"/>
      <c r="D4" s="1584"/>
      <c r="E4" s="1584"/>
    </row>
    <row r="5" spans="1:5" x14ac:dyDescent="0.3">
      <c r="A5" s="626"/>
      <c r="B5" s="626"/>
      <c r="C5" s="630"/>
      <c r="D5" s="671"/>
      <c r="E5" s="671"/>
    </row>
    <row r="6" spans="1:5" ht="15.9" customHeight="1" x14ac:dyDescent="0.3">
      <c r="A6" s="1548" t="s">
        <v>15</v>
      </c>
      <c r="B6" s="1548"/>
      <c r="C6" s="1548"/>
      <c r="D6" s="1548"/>
      <c r="E6" s="1548"/>
    </row>
    <row r="7" spans="1:5" ht="15.9" customHeight="1" thickBot="1" x14ac:dyDescent="0.35">
      <c r="A7" s="1549" t="s">
        <v>151</v>
      </c>
      <c r="B7" s="1549"/>
      <c r="C7" s="672"/>
      <c r="D7" s="671"/>
      <c r="E7" s="672" t="str">
        <f>CONCATENATE('Z_1.3.sz.mell.'!E7)</f>
        <v xml:space="preserve"> Forintban!</v>
      </c>
    </row>
    <row r="8" spans="1:5" x14ac:dyDescent="0.3">
      <c r="A8" s="1648" t="s">
        <v>68</v>
      </c>
      <c r="B8" s="1650" t="s">
        <v>17</v>
      </c>
      <c r="C8" s="1652" t="str">
        <f>+CONCATENATE(LEFT(Z_ÖSSZEFÜGGÉSEK!A6,4),". évi")</f>
        <v>2019. évi</v>
      </c>
      <c r="D8" s="1653"/>
      <c r="E8" s="1655"/>
    </row>
    <row r="9" spans="1:5" ht="23.4" thickBot="1" x14ac:dyDescent="0.35">
      <c r="A9" s="1649"/>
      <c r="B9" s="1651"/>
      <c r="C9" s="831" t="s">
        <v>732</v>
      </c>
      <c r="D9" s="832" t="s">
        <v>796</v>
      </c>
      <c r="E9" s="833" t="str">
        <f>CONCATENATE('Z_1.3.sz.mell.'!E9)</f>
        <v>2019. XII. 31.
teljesítés</v>
      </c>
    </row>
    <row r="10" spans="1:5" s="411" customFormat="1" ht="12" customHeight="1" thickBot="1" x14ac:dyDescent="0.25">
      <c r="A10" s="406" t="s">
        <v>492</v>
      </c>
      <c r="B10" s="407" t="s">
        <v>493</v>
      </c>
      <c r="C10" s="407" t="s">
        <v>494</v>
      </c>
      <c r="D10" s="407" t="s">
        <v>496</v>
      </c>
      <c r="E10" s="834" t="s">
        <v>495</v>
      </c>
    </row>
    <row r="11" spans="1:5" s="412" customFormat="1" ht="12" customHeight="1" thickBot="1" x14ac:dyDescent="0.3">
      <c r="A11" s="20" t="s">
        <v>18</v>
      </c>
      <c r="B11" s="21" t="s">
        <v>251</v>
      </c>
      <c r="C11" s="395"/>
      <c r="D11" s="395"/>
      <c r="E11" s="263">
        <f>+E12+E13+E14+E15+E16+E17</f>
        <v>0</v>
      </c>
    </row>
    <row r="12" spans="1:5" s="412" customFormat="1" ht="12" customHeight="1" x14ac:dyDescent="0.25">
      <c r="A12" s="15" t="s">
        <v>97</v>
      </c>
      <c r="B12" s="413" t="s">
        <v>252</v>
      </c>
      <c r="C12" s="680"/>
      <c r="D12" s="680"/>
      <c r="E12" s="265"/>
    </row>
    <row r="13" spans="1:5" s="412" customFormat="1" ht="12" customHeight="1" x14ac:dyDescent="0.25">
      <c r="A13" s="14" t="s">
        <v>98</v>
      </c>
      <c r="B13" s="414" t="s">
        <v>253</v>
      </c>
      <c r="C13" s="698"/>
      <c r="D13" s="698"/>
      <c r="E13" s="264"/>
    </row>
    <row r="14" spans="1:5" s="412" customFormat="1" ht="12" customHeight="1" x14ac:dyDescent="0.25">
      <c r="A14" s="14" t="s">
        <v>99</v>
      </c>
      <c r="B14" s="414" t="s">
        <v>254</v>
      </c>
      <c r="C14" s="698"/>
      <c r="D14" s="698"/>
      <c r="E14" s="264"/>
    </row>
    <row r="15" spans="1:5" s="412" customFormat="1" ht="12" customHeight="1" x14ac:dyDescent="0.25">
      <c r="A15" s="14" t="s">
        <v>100</v>
      </c>
      <c r="B15" s="414" t="s">
        <v>255</v>
      </c>
      <c r="C15" s="698"/>
      <c r="D15" s="698"/>
      <c r="E15" s="264"/>
    </row>
    <row r="16" spans="1:5" s="412" customFormat="1" ht="12" customHeight="1" x14ac:dyDescent="0.25">
      <c r="A16" s="14" t="s">
        <v>147</v>
      </c>
      <c r="B16" s="292" t="s">
        <v>431</v>
      </c>
      <c r="C16" s="698"/>
      <c r="D16" s="698"/>
      <c r="E16" s="264"/>
    </row>
    <row r="17" spans="1:5" s="412" customFormat="1" ht="12" customHeight="1" thickBot="1" x14ac:dyDescent="0.3">
      <c r="A17" s="16" t="s">
        <v>101</v>
      </c>
      <c r="B17" s="293" t="s">
        <v>432</v>
      </c>
      <c r="C17" s="698"/>
      <c r="D17" s="698"/>
      <c r="E17" s="264"/>
    </row>
    <row r="18" spans="1:5" s="412" customFormat="1" ht="12" customHeight="1" thickBot="1" x14ac:dyDescent="0.3">
      <c r="A18" s="20" t="s">
        <v>19</v>
      </c>
      <c r="B18" s="291" t="s">
        <v>256</v>
      </c>
      <c r="C18" s="395"/>
      <c r="D18" s="395"/>
      <c r="E18" s="263">
        <f>+E19+E20+E21+E22+E23</f>
        <v>0</v>
      </c>
    </row>
    <row r="19" spans="1:5" s="412" customFormat="1" ht="12" customHeight="1" x14ac:dyDescent="0.25">
      <c r="A19" s="15" t="s">
        <v>103</v>
      </c>
      <c r="B19" s="413" t="s">
        <v>257</v>
      </c>
      <c r="C19" s="680"/>
      <c r="D19" s="680"/>
      <c r="E19" s="265"/>
    </row>
    <row r="20" spans="1:5" s="412" customFormat="1" ht="12" customHeight="1" x14ac:dyDescent="0.25">
      <c r="A20" s="14" t="s">
        <v>104</v>
      </c>
      <c r="B20" s="414" t="s">
        <v>258</v>
      </c>
      <c r="C20" s="698"/>
      <c r="D20" s="698"/>
      <c r="E20" s="264"/>
    </row>
    <row r="21" spans="1:5" s="412" customFormat="1" ht="12" customHeight="1" x14ac:dyDescent="0.25">
      <c r="A21" s="14" t="s">
        <v>105</v>
      </c>
      <c r="B21" s="414" t="s">
        <v>421</v>
      </c>
      <c r="C21" s="698"/>
      <c r="D21" s="698"/>
      <c r="E21" s="264"/>
    </row>
    <row r="22" spans="1:5" s="412" customFormat="1" ht="12" customHeight="1" x14ac:dyDescent="0.25">
      <c r="A22" s="14" t="s">
        <v>106</v>
      </c>
      <c r="B22" s="414" t="s">
        <v>422</v>
      </c>
      <c r="C22" s="698"/>
      <c r="D22" s="698"/>
      <c r="E22" s="264"/>
    </row>
    <row r="23" spans="1:5" s="412" customFormat="1" ht="12" customHeight="1" x14ac:dyDescent="0.25">
      <c r="A23" s="14" t="s">
        <v>107</v>
      </c>
      <c r="B23" s="414" t="s">
        <v>259</v>
      </c>
      <c r="C23" s="698"/>
      <c r="D23" s="698"/>
      <c r="E23" s="264"/>
    </row>
    <row r="24" spans="1:5" s="412" customFormat="1" ht="12" customHeight="1" thickBot="1" x14ac:dyDescent="0.3">
      <c r="A24" s="16" t="s">
        <v>116</v>
      </c>
      <c r="B24" s="293" t="s">
        <v>260</v>
      </c>
      <c r="C24" s="700"/>
      <c r="D24" s="700"/>
      <c r="E24" s="266"/>
    </row>
    <row r="25" spans="1:5" s="412" customFormat="1" ht="12" customHeight="1" thickBot="1" x14ac:dyDescent="0.3">
      <c r="A25" s="20" t="s">
        <v>20</v>
      </c>
      <c r="B25" s="21" t="s">
        <v>261</v>
      </c>
      <c r="C25" s="395"/>
      <c r="D25" s="395"/>
      <c r="E25" s="263">
        <f>+E26+E27+E28+E29+E30</f>
        <v>0</v>
      </c>
    </row>
    <row r="26" spans="1:5" s="412" customFormat="1" ht="12" customHeight="1" x14ac:dyDescent="0.25">
      <c r="A26" s="15" t="s">
        <v>86</v>
      </c>
      <c r="B26" s="413" t="s">
        <v>262</v>
      </c>
      <c r="C26" s="680"/>
      <c r="D26" s="680"/>
      <c r="E26" s="265"/>
    </row>
    <row r="27" spans="1:5" s="412" customFormat="1" ht="12" customHeight="1" x14ac:dyDescent="0.25">
      <c r="A27" s="14" t="s">
        <v>87</v>
      </c>
      <c r="B27" s="414" t="s">
        <v>263</v>
      </c>
      <c r="C27" s="698"/>
      <c r="D27" s="698"/>
      <c r="E27" s="264"/>
    </row>
    <row r="28" spans="1:5" s="412" customFormat="1" ht="12" customHeight="1" x14ac:dyDescent="0.25">
      <c r="A28" s="14" t="s">
        <v>88</v>
      </c>
      <c r="B28" s="414" t="s">
        <v>423</v>
      </c>
      <c r="C28" s="698"/>
      <c r="D28" s="698"/>
      <c r="E28" s="264"/>
    </row>
    <row r="29" spans="1:5" s="412" customFormat="1" ht="12" customHeight="1" x14ac:dyDescent="0.25">
      <c r="A29" s="14" t="s">
        <v>89</v>
      </c>
      <c r="B29" s="414" t="s">
        <v>424</v>
      </c>
      <c r="C29" s="698"/>
      <c r="D29" s="698"/>
      <c r="E29" s="264"/>
    </row>
    <row r="30" spans="1:5" s="412" customFormat="1" ht="12" customHeight="1" x14ac:dyDescent="0.25">
      <c r="A30" s="14" t="s">
        <v>170</v>
      </c>
      <c r="B30" s="414" t="s">
        <v>264</v>
      </c>
      <c r="C30" s="698"/>
      <c r="D30" s="698"/>
      <c r="E30" s="264"/>
    </row>
    <row r="31" spans="1:5" s="412" customFormat="1" ht="12" customHeight="1" thickBot="1" x14ac:dyDescent="0.3">
      <c r="A31" s="16" t="s">
        <v>171</v>
      </c>
      <c r="B31" s="415" t="s">
        <v>265</v>
      </c>
      <c r="C31" s="700"/>
      <c r="D31" s="700"/>
      <c r="E31" s="266"/>
    </row>
    <row r="32" spans="1:5" s="412" customFormat="1" ht="12" customHeight="1" thickBot="1" x14ac:dyDescent="0.3">
      <c r="A32" s="20" t="s">
        <v>172</v>
      </c>
      <c r="B32" s="21" t="s">
        <v>550</v>
      </c>
      <c r="C32" s="402"/>
      <c r="D32" s="402"/>
      <c r="E32" s="444">
        <f>SUM(E33:E39)</f>
        <v>0</v>
      </c>
    </row>
    <row r="33" spans="1:5" s="412" customFormat="1" ht="12" customHeight="1" x14ac:dyDescent="0.25">
      <c r="A33" s="15" t="s">
        <v>267</v>
      </c>
      <c r="B33" s="413" t="s">
        <v>554</v>
      </c>
      <c r="C33" s="680"/>
      <c r="D33" s="680"/>
      <c r="E33" s="265"/>
    </row>
    <row r="34" spans="1:5" s="412" customFormat="1" ht="12" customHeight="1" x14ac:dyDescent="0.25">
      <c r="A34" s="14" t="s">
        <v>268</v>
      </c>
      <c r="B34" s="414" t="s">
        <v>555</v>
      </c>
      <c r="C34" s="698"/>
      <c r="D34" s="698"/>
      <c r="E34" s="264"/>
    </row>
    <row r="35" spans="1:5" s="412" customFormat="1" ht="12" customHeight="1" x14ac:dyDescent="0.25">
      <c r="A35" s="14" t="s">
        <v>269</v>
      </c>
      <c r="B35" s="414" t="s">
        <v>556</v>
      </c>
      <c r="C35" s="698"/>
      <c r="D35" s="698"/>
      <c r="E35" s="264"/>
    </row>
    <row r="36" spans="1:5" s="412" customFormat="1" ht="12" customHeight="1" x14ac:dyDescent="0.25">
      <c r="A36" s="14" t="s">
        <v>270</v>
      </c>
      <c r="B36" s="414" t="s">
        <v>557</v>
      </c>
      <c r="C36" s="698"/>
      <c r="D36" s="698"/>
      <c r="E36" s="264"/>
    </row>
    <row r="37" spans="1:5" s="412" customFormat="1" ht="12" customHeight="1" x14ac:dyDescent="0.25">
      <c r="A37" s="14" t="s">
        <v>551</v>
      </c>
      <c r="B37" s="414" t="s">
        <v>271</v>
      </c>
      <c r="C37" s="698"/>
      <c r="D37" s="698"/>
      <c r="E37" s="264"/>
    </row>
    <row r="38" spans="1:5" s="412" customFormat="1" ht="12" customHeight="1" x14ac:dyDescent="0.25">
      <c r="A38" s="14" t="s">
        <v>552</v>
      </c>
      <c r="B38" s="414" t="s">
        <v>272</v>
      </c>
      <c r="C38" s="698"/>
      <c r="D38" s="698"/>
      <c r="E38" s="264"/>
    </row>
    <row r="39" spans="1:5" s="412" customFormat="1" ht="12" customHeight="1" thickBot="1" x14ac:dyDescent="0.3">
      <c r="A39" s="16" t="s">
        <v>553</v>
      </c>
      <c r="B39" s="508" t="s">
        <v>273</v>
      </c>
      <c r="C39" s="700"/>
      <c r="D39" s="700"/>
      <c r="E39" s="266"/>
    </row>
    <row r="40" spans="1:5" s="412" customFormat="1" ht="12" customHeight="1" thickBot="1" x14ac:dyDescent="0.3">
      <c r="A40" s="20" t="s">
        <v>22</v>
      </c>
      <c r="B40" s="21" t="s">
        <v>433</v>
      </c>
      <c r="C40" s="395"/>
      <c r="D40" s="395"/>
      <c r="E40" s="263">
        <f>SUM(E41:E51)</f>
        <v>0</v>
      </c>
    </row>
    <row r="41" spans="1:5" s="412" customFormat="1" ht="12" customHeight="1" x14ac:dyDescent="0.25">
      <c r="A41" s="15" t="s">
        <v>90</v>
      </c>
      <c r="B41" s="413" t="s">
        <v>276</v>
      </c>
      <c r="C41" s="680"/>
      <c r="D41" s="680"/>
      <c r="E41" s="265"/>
    </row>
    <row r="42" spans="1:5" s="412" customFormat="1" ht="12" customHeight="1" x14ac:dyDescent="0.25">
      <c r="A42" s="14" t="s">
        <v>91</v>
      </c>
      <c r="B42" s="414" t="s">
        <v>277</v>
      </c>
      <c r="C42" s="698"/>
      <c r="D42" s="698"/>
      <c r="E42" s="264"/>
    </row>
    <row r="43" spans="1:5" s="412" customFormat="1" ht="12" customHeight="1" x14ac:dyDescent="0.25">
      <c r="A43" s="14" t="s">
        <v>92</v>
      </c>
      <c r="B43" s="414" t="s">
        <v>278</v>
      </c>
      <c r="C43" s="698"/>
      <c r="D43" s="698"/>
      <c r="E43" s="264"/>
    </row>
    <row r="44" spans="1:5" s="412" customFormat="1" ht="12" customHeight="1" x14ac:dyDescent="0.25">
      <c r="A44" s="14" t="s">
        <v>174</v>
      </c>
      <c r="B44" s="414" t="s">
        <v>279</v>
      </c>
      <c r="C44" s="698"/>
      <c r="D44" s="698"/>
      <c r="E44" s="264"/>
    </row>
    <row r="45" spans="1:5" s="412" customFormat="1" ht="12" customHeight="1" x14ac:dyDescent="0.25">
      <c r="A45" s="14" t="s">
        <v>175</v>
      </c>
      <c r="B45" s="414" t="s">
        <v>280</v>
      </c>
      <c r="C45" s="698"/>
      <c r="D45" s="698"/>
      <c r="E45" s="264"/>
    </row>
    <row r="46" spans="1:5" s="412" customFormat="1" ht="12" customHeight="1" x14ac:dyDescent="0.25">
      <c r="A46" s="14" t="s">
        <v>176</v>
      </c>
      <c r="B46" s="414" t="s">
        <v>281</v>
      </c>
      <c r="C46" s="698"/>
      <c r="D46" s="698"/>
      <c r="E46" s="264"/>
    </row>
    <row r="47" spans="1:5" s="412" customFormat="1" ht="12" customHeight="1" x14ac:dyDescent="0.25">
      <c r="A47" s="14" t="s">
        <v>177</v>
      </c>
      <c r="B47" s="414" t="s">
        <v>282</v>
      </c>
      <c r="C47" s="698"/>
      <c r="D47" s="698"/>
      <c r="E47" s="264"/>
    </row>
    <row r="48" spans="1:5" s="412" customFormat="1" ht="12" customHeight="1" x14ac:dyDescent="0.25">
      <c r="A48" s="14" t="s">
        <v>178</v>
      </c>
      <c r="B48" s="414" t="s">
        <v>558</v>
      </c>
      <c r="C48" s="698"/>
      <c r="D48" s="698"/>
      <c r="E48" s="264"/>
    </row>
    <row r="49" spans="1:5" s="412" customFormat="1" ht="12" customHeight="1" x14ac:dyDescent="0.25">
      <c r="A49" s="14" t="s">
        <v>274</v>
      </c>
      <c r="B49" s="414" t="s">
        <v>284</v>
      </c>
      <c r="C49" s="691"/>
      <c r="D49" s="691"/>
      <c r="E49" s="267"/>
    </row>
    <row r="50" spans="1:5" s="412" customFormat="1" ht="12" customHeight="1" x14ac:dyDescent="0.25">
      <c r="A50" s="16" t="s">
        <v>275</v>
      </c>
      <c r="B50" s="415" t="s">
        <v>435</v>
      </c>
      <c r="C50" s="771"/>
      <c r="D50" s="771"/>
      <c r="E50" s="268"/>
    </row>
    <row r="51" spans="1:5" s="412" customFormat="1" ht="12" customHeight="1" thickBot="1" x14ac:dyDescent="0.3">
      <c r="A51" s="16" t="s">
        <v>434</v>
      </c>
      <c r="B51" s="293" t="s">
        <v>285</v>
      </c>
      <c r="C51" s="771"/>
      <c r="D51" s="771"/>
      <c r="E51" s="268"/>
    </row>
    <row r="52" spans="1:5" s="412" customFormat="1" ht="12" customHeight="1" thickBot="1" x14ac:dyDescent="0.3">
      <c r="A52" s="20" t="s">
        <v>23</v>
      </c>
      <c r="B52" s="21" t="s">
        <v>286</v>
      </c>
      <c r="C52" s="395"/>
      <c r="D52" s="395"/>
      <c r="E52" s="263">
        <f>SUM(E53:E57)</f>
        <v>0</v>
      </c>
    </row>
    <row r="53" spans="1:5" s="412" customFormat="1" ht="12" customHeight="1" x14ac:dyDescent="0.25">
      <c r="A53" s="15" t="s">
        <v>93</v>
      </c>
      <c r="B53" s="413" t="s">
        <v>290</v>
      </c>
      <c r="C53" s="684"/>
      <c r="D53" s="684"/>
      <c r="E53" s="290"/>
    </row>
    <row r="54" spans="1:5" s="412" customFormat="1" ht="12" customHeight="1" x14ac:dyDescent="0.25">
      <c r="A54" s="14" t="s">
        <v>94</v>
      </c>
      <c r="B54" s="414" t="s">
        <v>291</v>
      </c>
      <c r="C54" s="691"/>
      <c r="D54" s="691"/>
      <c r="E54" s="267"/>
    </row>
    <row r="55" spans="1:5" s="412" customFormat="1" ht="12" customHeight="1" x14ac:dyDescent="0.25">
      <c r="A55" s="14" t="s">
        <v>287</v>
      </c>
      <c r="B55" s="414" t="s">
        <v>292</v>
      </c>
      <c r="C55" s="691"/>
      <c r="D55" s="691"/>
      <c r="E55" s="267"/>
    </row>
    <row r="56" spans="1:5" s="412" customFormat="1" ht="12" customHeight="1" x14ac:dyDescent="0.25">
      <c r="A56" s="14" t="s">
        <v>288</v>
      </c>
      <c r="B56" s="414" t="s">
        <v>293</v>
      </c>
      <c r="C56" s="691"/>
      <c r="D56" s="691"/>
      <c r="E56" s="267"/>
    </row>
    <row r="57" spans="1:5" s="412" customFormat="1" ht="12" customHeight="1" thickBot="1" x14ac:dyDescent="0.3">
      <c r="A57" s="16" t="s">
        <v>289</v>
      </c>
      <c r="B57" s="293" t="s">
        <v>294</v>
      </c>
      <c r="C57" s="771"/>
      <c r="D57" s="771"/>
      <c r="E57" s="268"/>
    </row>
    <row r="58" spans="1:5" s="412" customFormat="1" ht="12" customHeight="1" thickBot="1" x14ac:dyDescent="0.3">
      <c r="A58" s="20" t="s">
        <v>179</v>
      </c>
      <c r="B58" s="21" t="s">
        <v>295</v>
      </c>
      <c r="C58" s="395"/>
      <c r="D58" s="395"/>
      <c r="E58" s="263">
        <f>SUM(E59:E61)</f>
        <v>0</v>
      </c>
    </row>
    <row r="59" spans="1:5" s="412" customFormat="1" ht="12" customHeight="1" x14ac:dyDescent="0.25">
      <c r="A59" s="15" t="s">
        <v>95</v>
      </c>
      <c r="B59" s="413" t="s">
        <v>296</v>
      </c>
      <c r="C59" s="680"/>
      <c r="D59" s="680"/>
      <c r="E59" s="265"/>
    </row>
    <row r="60" spans="1:5" s="412" customFormat="1" ht="12" customHeight="1" x14ac:dyDescent="0.25">
      <c r="A60" s="14" t="s">
        <v>96</v>
      </c>
      <c r="B60" s="414" t="s">
        <v>425</v>
      </c>
      <c r="C60" s="698"/>
      <c r="D60" s="698"/>
      <c r="E60" s="264"/>
    </row>
    <row r="61" spans="1:5" s="412" customFormat="1" ht="12" customHeight="1" x14ac:dyDescent="0.25">
      <c r="A61" s="14" t="s">
        <v>299</v>
      </c>
      <c r="B61" s="414" t="s">
        <v>297</v>
      </c>
      <c r="C61" s="698"/>
      <c r="D61" s="698"/>
      <c r="E61" s="264"/>
    </row>
    <row r="62" spans="1:5" s="412" customFormat="1" ht="12" customHeight="1" thickBot="1" x14ac:dyDescent="0.3">
      <c r="A62" s="16" t="s">
        <v>300</v>
      </c>
      <c r="B62" s="293" t="s">
        <v>298</v>
      </c>
      <c r="C62" s="700"/>
      <c r="D62" s="700"/>
      <c r="E62" s="266"/>
    </row>
    <row r="63" spans="1:5" s="412" customFormat="1" ht="12" customHeight="1" thickBot="1" x14ac:dyDescent="0.3">
      <c r="A63" s="20" t="s">
        <v>25</v>
      </c>
      <c r="B63" s="291" t="s">
        <v>301</v>
      </c>
      <c r="C63" s="395"/>
      <c r="D63" s="395"/>
      <c r="E63" s="263">
        <f>SUM(E64:E66)</f>
        <v>0</v>
      </c>
    </row>
    <row r="64" spans="1:5" s="412" customFormat="1" ht="12" customHeight="1" x14ac:dyDescent="0.25">
      <c r="A64" s="15" t="s">
        <v>180</v>
      </c>
      <c r="B64" s="413" t="s">
        <v>303</v>
      </c>
      <c r="C64" s="691"/>
      <c r="D64" s="691"/>
      <c r="E64" s="267"/>
    </row>
    <row r="65" spans="1:5" s="412" customFormat="1" ht="12" customHeight="1" x14ac:dyDescent="0.25">
      <c r="A65" s="14" t="s">
        <v>181</v>
      </c>
      <c r="B65" s="414" t="s">
        <v>426</v>
      </c>
      <c r="C65" s="691"/>
      <c r="D65" s="691"/>
      <c r="E65" s="267"/>
    </row>
    <row r="66" spans="1:5" s="412" customFormat="1" ht="12" customHeight="1" x14ac:dyDescent="0.25">
      <c r="A66" s="14" t="s">
        <v>230</v>
      </c>
      <c r="B66" s="414" t="s">
        <v>304</v>
      </c>
      <c r="C66" s="691"/>
      <c r="D66" s="691"/>
      <c r="E66" s="267"/>
    </row>
    <row r="67" spans="1:5" s="412" customFormat="1" ht="12" customHeight="1" thickBot="1" x14ac:dyDescent="0.3">
      <c r="A67" s="16" t="s">
        <v>302</v>
      </c>
      <c r="B67" s="293" t="s">
        <v>305</v>
      </c>
      <c r="C67" s="691"/>
      <c r="D67" s="691"/>
      <c r="E67" s="267"/>
    </row>
    <row r="68" spans="1:5" s="412" customFormat="1" ht="12" customHeight="1" thickBot="1" x14ac:dyDescent="0.3">
      <c r="A68" s="484" t="s">
        <v>475</v>
      </c>
      <c r="B68" s="21" t="s">
        <v>306</v>
      </c>
      <c r="C68" s="402"/>
      <c r="D68" s="402"/>
      <c r="E68" s="444">
        <f>+E11+E18+E25+E32+E40+E52+E58+E63</f>
        <v>0</v>
      </c>
    </row>
    <row r="69" spans="1:5" s="412" customFormat="1" ht="12" customHeight="1" thickBot="1" x14ac:dyDescent="0.3">
      <c r="A69" s="460" t="s">
        <v>307</v>
      </c>
      <c r="B69" s="291" t="s">
        <v>308</v>
      </c>
      <c r="C69" s="395"/>
      <c r="D69" s="395"/>
      <c r="E69" s="263">
        <f>SUM(E70:E72)</f>
        <v>0</v>
      </c>
    </row>
    <row r="70" spans="1:5" s="412" customFormat="1" ht="12" customHeight="1" x14ac:dyDescent="0.25">
      <c r="A70" s="15" t="s">
        <v>336</v>
      </c>
      <c r="B70" s="413" t="s">
        <v>309</v>
      </c>
      <c r="C70" s="691"/>
      <c r="D70" s="691"/>
      <c r="E70" s="267"/>
    </row>
    <row r="71" spans="1:5" s="412" customFormat="1" ht="12" customHeight="1" x14ac:dyDescent="0.25">
      <c r="A71" s="14" t="s">
        <v>345</v>
      </c>
      <c r="B71" s="414" t="s">
        <v>310</v>
      </c>
      <c r="C71" s="691"/>
      <c r="D71" s="691"/>
      <c r="E71" s="267"/>
    </row>
    <row r="72" spans="1:5" s="412" customFormat="1" ht="12" customHeight="1" thickBot="1" x14ac:dyDescent="0.3">
      <c r="A72" s="16" t="s">
        <v>346</v>
      </c>
      <c r="B72" s="478" t="s">
        <v>460</v>
      </c>
      <c r="C72" s="691"/>
      <c r="D72" s="691"/>
      <c r="E72" s="267"/>
    </row>
    <row r="73" spans="1:5" s="412" customFormat="1" ht="12" customHeight="1" thickBot="1" x14ac:dyDescent="0.3">
      <c r="A73" s="460" t="s">
        <v>312</v>
      </c>
      <c r="B73" s="291" t="s">
        <v>313</v>
      </c>
      <c r="C73" s="395"/>
      <c r="D73" s="395"/>
      <c r="E73" s="263">
        <f>SUM(E74:E77)</f>
        <v>0</v>
      </c>
    </row>
    <row r="74" spans="1:5" s="412" customFormat="1" ht="12" customHeight="1" x14ac:dyDescent="0.25">
      <c r="A74" s="15" t="s">
        <v>148</v>
      </c>
      <c r="B74" s="557" t="s">
        <v>314</v>
      </c>
      <c r="C74" s="691"/>
      <c r="D74" s="691"/>
      <c r="E74" s="267"/>
    </row>
    <row r="75" spans="1:5" s="412" customFormat="1" ht="12" customHeight="1" x14ac:dyDescent="0.25">
      <c r="A75" s="14" t="s">
        <v>149</v>
      </c>
      <c r="B75" s="557" t="s">
        <v>570</v>
      </c>
      <c r="C75" s="691"/>
      <c r="D75" s="691"/>
      <c r="E75" s="267"/>
    </row>
    <row r="76" spans="1:5" s="412" customFormat="1" ht="12" customHeight="1" x14ac:dyDescent="0.25">
      <c r="A76" s="14" t="s">
        <v>337</v>
      </c>
      <c r="B76" s="557" t="s">
        <v>315</v>
      </c>
      <c r="C76" s="691"/>
      <c r="D76" s="691"/>
      <c r="E76" s="267"/>
    </row>
    <row r="77" spans="1:5" s="412" customFormat="1" ht="12" customHeight="1" thickBot="1" x14ac:dyDescent="0.3">
      <c r="A77" s="16" t="s">
        <v>338</v>
      </c>
      <c r="B77" s="558" t="s">
        <v>571</v>
      </c>
      <c r="C77" s="691"/>
      <c r="D77" s="691"/>
      <c r="E77" s="267"/>
    </row>
    <row r="78" spans="1:5" s="412" customFormat="1" ht="12" customHeight="1" thickBot="1" x14ac:dyDescent="0.3">
      <c r="A78" s="460" t="s">
        <v>316</v>
      </c>
      <c r="B78" s="291" t="s">
        <v>317</v>
      </c>
      <c r="C78" s="395"/>
      <c r="D78" s="395"/>
      <c r="E78" s="263">
        <f>SUM(E79:E80)</f>
        <v>0</v>
      </c>
    </row>
    <row r="79" spans="1:5" s="412" customFormat="1" ht="12" customHeight="1" x14ac:dyDescent="0.25">
      <c r="A79" s="15" t="s">
        <v>339</v>
      </c>
      <c r="B79" s="413" t="s">
        <v>318</v>
      </c>
      <c r="C79" s="691"/>
      <c r="D79" s="691"/>
      <c r="E79" s="267"/>
    </row>
    <row r="80" spans="1:5" s="412" customFormat="1" ht="12" customHeight="1" thickBot="1" x14ac:dyDescent="0.3">
      <c r="A80" s="16" t="s">
        <v>340</v>
      </c>
      <c r="B80" s="293" t="s">
        <v>319</v>
      </c>
      <c r="C80" s="691"/>
      <c r="D80" s="691"/>
      <c r="E80" s="267"/>
    </row>
    <row r="81" spans="1:5" s="412" customFormat="1" ht="12" customHeight="1" thickBot="1" x14ac:dyDescent="0.3">
      <c r="A81" s="460" t="s">
        <v>320</v>
      </c>
      <c r="B81" s="291" t="s">
        <v>321</v>
      </c>
      <c r="C81" s="395"/>
      <c r="D81" s="395"/>
      <c r="E81" s="263">
        <f>SUM(E82:E84)</f>
        <v>0</v>
      </c>
    </row>
    <row r="82" spans="1:5" s="412" customFormat="1" ht="12" customHeight="1" x14ac:dyDescent="0.25">
      <c r="A82" s="15" t="s">
        <v>341</v>
      </c>
      <c r="B82" s="413" t="s">
        <v>322</v>
      </c>
      <c r="C82" s="691"/>
      <c r="D82" s="691"/>
      <c r="E82" s="267"/>
    </row>
    <row r="83" spans="1:5" s="412" customFormat="1" ht="12" customHeight="1" x14ac:dyDescent="0.25">
      <c r="A83" s="14" t="s">
        <v>342</v>
      </c>
      <c r="B83" s="414" t="s">
        <v>323</v>
      </c>
      <c r="C83" s="691"/>
      <c r="D83" s="691"/>
      <c r="E83" s="267"/>
    </row>
    <row r="84" spans="1:5" s="412" customFormat="1" ht="12" customHeight="1" thickBot="1" x14ac:dyDescent="0.3">
      <c r="A84" s="16" t="s">
        <v>343</v>
      </c>
      <c r="B84" s="293" t="s">
        <v>572</v>
      </c>
      <c r="C84" s="691"/>
      <c r="D84" s="691"/>
      <c r="E84" s="267"/>
    </row>
    <row r="85" spans="1:5" s="412" customFormat="1" ht="12" customHeight="1" thickBot="1" x14ac:dyDescent="0.3">
      <c r="A85" s="460" t="s">
        <v>324</v>
      </c>
      <c r="B85" s="291" t="s">
        <v>344</v>
      </c>
      <c r="C85" s="395"/>
      <c r="D85" s="395"/>
      <c r="E85" s="263">
        <f>SUM(E86:E89)</f>
        <v>0</v>
      </c>
    </row>
    <row r="86" spans="1:5" s="412" customFormat="1" ht="12" customHeight="1" x14ac:dyDescent="0.25">
      <c r="A86" s="417" t="s">
        <v>325</v>
      </c>
      <c r="B86" s="413" t="s">
        <v>326</v>
      </c>
      <c r="C86" s="691"/>
      <c r="D86" s="691"/>
      <c r="E86" s="267"/>
    </row>
    <row r="87" spans="1:5" s="412" customFormat="1" ht="12" customHeight="1" x14ac:dyDescent="0.25">
      <c r="A87" s="418" t="s">
        <v>327</v>
      </c>
      <c r="B87" s="414" t="s">
        <v>328</v>
      </c>
      <c r="C87" s="691"/>
      <c r="D87" s="691"/>
      <c r="E87" s="267"/>
    </row>
    <row r="88" spans="1:5" s="412" customFormat="1" ht="12" customHeight="1" x14ac:dyDescent="0.25">
      <c r="A88" s="418" t="s">
        <v>329</v>
      </c>
      <c r="B88" s="414" t="s">
        <v>330</v>
      </c>
      <c r="C88" s="691"/>
      <c r="D88" s="691"/>
      <c r="E88" s="267"/>
    </row>
    <row r="89" spans="1:5" s="412" customFormat="1" ht="12" customHeight="1" thickBot="1" x14ac:dyDescent="0.3">
      <c r="A89" s="419" t="s">
        <v>331</v>
      </c>
      <c r="B89" s="293" t="s">
        <v>332</v>
      </c>
      <c r="C89" s="691"/>
      <c r="D89" s="691"/>
      <c r="E89" s="267"/>
    </row>
    <row r="90" spans="1:5" s="412" customFormat="1" ht="12" customHeight="1" thickBot="1" x14ac:dyDescent="0.3">
      <c r="A90" s="460" t="s">
        <v>333</v>
      </c>
      <c r="B90" s="291" t="s">
        <v>474</v>
      </c>
      <c r="C90" s="395"/>
      <c r="D90" s="395"/>
      <c r="E90" s="463"/>
    </row>
    <row r="91" spans="1:5" s="412" customFormat="1" ht="13.5" customHeight="1" thickBot="1" x14ac:dyDescent="0.3">
      <c r="A91" s="460" t="s">
        <v>335</v>
      </c>
      <c r="B91" s="291" t="s">
        <v>334</v>
      </c>
      <c r="C91" s="395"/>
      <c r="D91" s="395"/>
      <c r="E91" s="463"/>
    </row>
    <row r="92" spans="1:5" s="412" customFormat="1" ht="15.75" customHeight="1" thickBot="1" x14ac:dyDescent="0.3">
      <c r="A92" s="460" t="s">
        <v>347</v>
      </c>
      <c r="B92" s="420" t="s">
        <v>477</v>
      </c>
      <c r="C92" s="402"/>
      <c r="D92" s="402"/>
      <c r="E92" s="444">
        <f>+E69+E73+E78+E81+E85+E91+E90</f>
        <v>0</v>
      </c>
    </row>
    <row r="93" spans="1:5" s="412" customFormat="1" ht="25.5" customHeight="1" thickBot="1" x14ac:dyDescent="0.3">
      <c r="A93" s="461" t="s">
        <v>476</v>
      </c>
      <c r="B93" s="421" t="s">
        <v>478</v>
      </c>
      <c r="C93" s="402"/>
      <c r="D93" s="402"/>
      <c r="E93" s="444">
        <f>+E68+E92</f>
        <v>0</v>
      </c>
    </row>
    <row r="94" spans="1:5" s="412" customFormat="1" ht="15.15" customHeight="1" x14ac:dyDescent="0.25">
      <c r="A94" s="5"/>
      <c r="B94" s="6"/>
      <c r="C94" s="303"/>
    </row>
    <row r="95" spans="1:5" ht="16.5" customHeight="1" x14ac:dyDescent="0.3">
      <c r="A95" s="1545" t="s">
        <v>47</v>
      </c>
      <c r="B95" s="1545"/>
      <c r="C95" s="1545"/>
      <c r="D95" s="1545"/>
      <c r="E95" s="1545"/>
    </row>
    <row r="96" spans="1:5" s="422" customFormat="1" ht="16.5" customHeight="1" thickBot="1" x14ac:dyDescent="0.35">
      <c r="A96" s="1550" t="s">
        <v>152</v>
      </c>
      <c r="B96" s="1550"/>
      <c r="C96" s="695"/>
      <c r="E96" s="695" t="str">
        <f>E7</f>
        <v xml:space="preserve"> Forintban!</v>
      </c>
    </row>
    <row r="97" spans="1:5" x14ac:dyDescent="0.3">
      <c r="A97" s="1648" t="s">
        <v>68</v>
      </c>
      <c r="B97" s="1650" t="s">
        <v>739</v>
      </c>
      <c r="C97" s="1652" t="str">
        <f>+CONCATENATE(LEFT(Z_ÖSSZEFÜGGÉSEK!A6,4),". évi")</f>
        <v>2019. évi</v>
      </c>
      <c r="D97" s="1653"/>
      <c r="E97" s="1655"/>
    </row>
    <row r="98" spans="1:5" ht="23.4" thickBot="1" x14ac:dyDescent="0.35">
      <c r="A98" s="1649"/>
      <c r="B98" s="1651"/>
      <c r="C98" s="831" t="s">
        <v>732</v>
      </c>
      <c r="D98" s="832" t="s">
        <v>796</v>
      </c>
      <c r="E98" s="833" t="str">
        <f>CONCATENATE(E9)</f>
        <v>2019. XII. 31.
teljesítés</v>
      </c>
    </row>
    <row r="99" spans="1:5" s="411" customFormat="1" ht="12" customHeight="1" thickBot="1" x14ac:dyDescent="0.25">
      <c r="A99" s="32" t="s">
        <v>492</v>
      </c>
      <c r="B99" s="33" t="s">
        <v>493</v>
      </c>
      <c r="C99" s="33" t="s">
        <v>494</v>
      </c>
      <c r="D99" s="33" t="s">
        <v>496</v>
      </c>
      <c r="E99" s="835" t="s">
        <v>495</v>
      </c>
    </row>
    <row r="100" spans="1:5" ht="12" customHeight="1" thickBot="1" x14ac:dyDescent="0.35">
      <c r="A100" s="22" t="s">
        <v>18</v>
      </c>
      <c r="B100" s="28" t="s">
        <v>436</v>
      </c>
      <c r="C100" s="394"/>
      <c r="D100" s="394"/>
      <c r="E100" s="487">
        <f>E101+E102+E103+E104+E105+E118</f>
        <v>0</v>
      </c>
    </row>
    <row r="101" spans="1:5" ht="12" customHeight="1" x14ac:dyDescent="0.3">
      <c r="A101" s="17" t="s">
        <v>97</v>
      </c>
      <c r="B101" s="10" t="s">
        <v>49</v>
      </c>
      <c r="C101" s="696"/>
      <c r="D101" s="696"/>
      <c r="E101" s="488"/>
    </row>
    <row r="102" spans="1:5" ht="12" customHeight="1" x14ac:dyDescent="0.3">
      <c r="A102" s="14" t="s">
        <v>98</v>
      </c>
      <c r="B102" s="8" t="s">
        <v>182</v>
      </c>
      <c r="C102" s="698"/>
      <c r="D102" s="698"/>
      <c r="E102" s="264"/>
    </row>
    <row r="103" spans="1:5" ht="12" customHeight="1" x14ac:dyDescent="0.3">
      <c r="A103" s="14" t="s">
        <v>99</v>
      </c>
      <c r="B103" s="8" t="s">
        <v>139</v>
      </c>
      <c r="C103" s="700"/>
      <c r="D103" s="700"/>
      <c r="E103" s="266"/>
    </row>
    <row r="104" spans="1:5" ht="12" customHeight="1" x14ac:dyDescent="0.3">
      <c r="A104" s="14" t="s">
        <v>100</v>
      </c>
      <c r="B104" s="11" t="s">
        <v>183</v>
      </c>
      <c r="C104" s="700"/>
      <c r="D104" s="700"/>
      <c r="E104" s="266"/>
    </row>
    <row r="105" spans="1:5" ht="12" customHeight="1" x14ac:dyDescent="0.3">
      <c r="A105" s="14" t="s">
        <v>111</v>
      </c>
      <c r="B105" s="19" t="s">
        <v>184</v>
      </c>
      <c r="C105" s="700"/>
      <c r="D105" s="700"/>
      <c r="E105" s="266"/>
    </row>
    <row r="106" spans="1:5" ht="12" customHeight="1" x14ac:dyDescent="0.3">
      <c r="A106" s="14" t="s">
        <v>101</v>
      </c>
      <c r="B106" s="8" t="s">
        <v>441</v>
      </c>
      <c r="C106" s="700"/>
      <c r="D106" s="700"/>
      <c r="E106" s="266"/>
    </row>
    <row r="107" spans="1:5" ht="12" customHeight="1" x14ac:dyDescent="0.3">
      <c r="A107" s="14" t="s">
        <v>102</v>
      </c>
      <c r="B107" s="142" t="s">
        <v>440</v>
      </c>
      <c r="C107" s="700"/>
      <c r="D107" s="700"/>
      <c r="E107" s="266"/>
    </row>
    <row r="108" spans="1:5" ht="12" customHeight="1" x14ac:dyDescent="0.3">
      <c r="A108" s="14" t="s">
        <v>112</v>
      </c>
      <c r="B108" s="142" t="s">
        <v>439</v>
      </c>
      <c r="C108" s="700"/>
      <c r="D108" s="700"/>
      <c r="E108" s="266"/>
    </row>
    <row r="109" spans="1:5" ht="12" customHeight="1" x14ac:dyDescent="0.3">
      <c r="A109" s="14" t="s">
        <v>113</v>
      </c>
      <c r="B109" s="140" t="s">
        <v>350</v>
      </c>
      <c r="C109" s="700"/>
      <c r="D109" s="700"/>
      <c r="E109" s="266"/>
    </row>
    <row r="110" spans="1:5" ht="12" customHeight="1" x14ac:dyDescent="0.3">
      <c r="A110" s="14" t="s">
        <v>114</v>
      </c>
      <c r="B110" s="141" t="s">
        <v>351</v>
      </c>
      <c r="C110" s="700"/>
      <c r="D110" s="700"/>
      <c r="E110" s="266"/>
    </row>
    <row r="111" spans="1:5" ht="12" customHeight="1" x14ac:dyDescent="0.3">
      <c r="A111" s="14" t="s">
        <v>115</v>
      </c>
      <c r="B111" s="141" t="s">
        <v>352</v>
      </c>
      <c r="C111" s="700"/>
      <c r="D111" s="700"/>
      <c r="E111" s="266"/>
    </row>
    <row r="112" spans="1:5" ht="12" customHeight="1" x14ac:dyDescent="0.3">
      <c r="A112" s="14" t="s">
        <v>117</v>
      </c>
      <c r="B112" s="140" t="s">
        <v>353</v>
      </c>
      <c r="C112" s="700"/>
      <c r="D112" s="700"/>
      <c r="E112" s="266"/>
    </row>
    <row r="113" spans="1:5" ht="12" customHeight="1" x14ac:dyDescent="0.3">
      <c r="A113" s="14" t="s">
        <v>185</v>
      </c>
      <c r="B113" s="140" t="s">
        <v>354</v>
      </c>
      <c r="C113" s="700"/>
      <c r="D113" s="700"/>
      <c r="E113" s="266"/>
    </row>
    <row r="114" spans="1:5" ht="12" customHeight="1" x14ac:dyDescent="0.3">
      <c r="A114" s="14" t="s">
        <v>348</v>
      </c>
      <c r="B114" s="141" t="s">
        <v>355</v>
      </c>
      <c r="C114" s="700"/>
      <c r="D114" s="700"/>
      <c r="E114" s="266"/>
    </row>
    <row r="115" spans="1:5" ht="12" customHeight="1" x14ac:dyDescent="0.3">
      <c r="A115" s="13" t="s">
        <v>349</v>
      </c>
      <c r="B115" s="142" t="s">
        <v>356</v>
      </c>
      <c r="C115" s="700"/>
      <c r="D115" s="700"/>
      <c r="E115" s="266"/>
    </row>
    <row r="116" spans="1:5" ht="12" customHeight="1" x14ac:dyDescent="0.3">
      <c r="A116" s="14" t="s">
        <v>437</v>
      </c>
      <c r="B116" s="142" t="s">
        <v>357</v>
      </c>
      <c r="C116" s="700"/>
      <c r="D116" s="700"/>
      <c r="E116" s="266"/>
    </row>
    <row r="117" spans="1:5" ht="12" customHeight="1" x14ac:dyDescent="0.3">
      <c r="A117" s="16" t="s">
        <v>438</v>
      </c>
      <c r="B117" s="142" t="s">
        <v>358</v>
      </c>
      <c r="C117" s="700"/>
      <c r="D117" s="700"/>
      <c r="E117" s="266"/>
    </row>
    <row r="118" spans="1:5" ht="12" customHeight="1" x14ac:dyDescent="0.3">
      <c r="A118" s="14" t="s">
        <v>442</v>
      </c>
      <c r="B118" s="11" t="s">
        <v>50</v>
      </c>
      <c r="C118" s="698"/>
      <c r="D118" s="698"/>
      <c r="E118" s="264"/>
    </row>
    <row r="119" spans="1:5" ht="12" customHeight="1" x14ac:dyDescent="0.3">
      <c r="A119" s="14" t="s">
        <v>443</v>
      </c>
      <c r="B119" s="8" t="s">
        <v>445</v>
      </c>
      <c r="C119" s="698"/>
      <c r="D119" s="698"/>
      <c r="E119" s="264"/>
    </row>
    <row r="120" spans="1:5" ht="12" customHeight="1" thickBot="1" x14ac:dyDescent="0.35">
      <c r="A120" s="18" t="s">
        <v>444</v>
      </c>
      <c r="B120" s="482" t="s">
        <v>446</v>
      </c>
      <c r="C120" s="702"/>
      <c r="D120" s="702"/>
      <c r="E120" s="489"/>
    </row>
    <row r="121" spans="1:5" ht="12" customHeight="1" thickBot="1" x14ac:dyDescent="0.35">
      <c r="A121" s="479" t="s">
        <v>19</v>
      </c>
      <c r="B121" s="480" t="s">
        <v>359</v>
      </c>
      <c r="C121" s="496"/>
      <c r="D121" s="395"/>
      <c r="E121" s="490">
        <f>+E122+E124+E126</f>
        <v>0</v>
      </c>
    </row>
    <row r="122" spans="1:5" ht="12" customHeight="1" x14ac:dyDescent="0.3">
      <c r="A122" s="15" t="s">
        <v>103</v>
      </c>
      <c r="B122" s="8" t="s">
        <v>229</v>
      </c>
      <c r="C122" s="680"/>
      <c r="D122" s="1381"/>
      <c r="E122" s="265"/>
    </row>
    <row r="123" spans="1:5" ht="12" customHeight="1" x14ac:dyDescent="0.3">
      <c r="A123" s="15" t="s">
        <v>104</v>
      </c>
      <c r="B123" s="12" t="s">
        <v>363</v>
      </c>
      <c r="C123" s="680"/>
      <c r="D123" s="1381"/>
      <c r="E123" s="265"/>
    </row>
    <row r="124" spans="1:5" ht="12" customHeight="1" x14ac:dyDescent="0.3">
      <c r="A124" s="15" t="s">
        <v>105</v>
      </c>
      <c r="B124" s="12" t="s">
        <v>186</v>
      </c>
      <c r="C124" s="698"/>
      <c r="D124" s="1382"/>
      <c r="E124" s="264"/>
    </row>
    <row r="125" spans="1:5" ht="12" customHeight="1" x14ac:dyDescent="0.3">
      <c r="A125" s="15" t="s">
        <v>106</v>
      </c>
      <c r="B125" s="12" t="s">
        <v>364</v>
      </c>
      <c r="C125" s="698"/>
      <c r="D125" s="1382"/>
      <c r="E125" s="264"/>
    </row>
    <row r="126" spans="1:5" ht="12" customHeight="1" x14ac:dyDescent="0.3">
      <c r="A126" s="15" t="s">
        <v>107</v>
      </c>
      <c r="B126" s="293" t="s">
        <v>231</v>
      </c>
      <c r="C126" s="698"/>
      <c r="D126" s="1382"/>
      <c r="E126" s="264"/>
    </row>
    <row r="127" spans="1:5" ht="12" customHeight="1" x14ac:dyDescent="0.3">
      <c r="A127" s="15" t="s">
        <v>116</v>
      </c>
      <c r="B127" s="292" t="s">
        <v>427</v>
      </c>
      <c r="C127" s="698"/>
      <c r="D127" s="1382"/>
      <c r="E127" s="264"/>
    </row>
    <row r="128" spans="1:5" ht="12" customHeight="1" x14ac:dyDescent="0.3">
      <c r="A128" s="15" t="s">
        <v>118</v>
      </c>
      <c r="B128" s="409" t="s">
        <v>369</v>
      </c>
      <c r="C128" s="698"/>
      <c r="D128" s="1382"/>
      <c r="E128" s="264"/>
    </row>
    <row r="129" spans="1:5" x14ac:dyDescent="0.3">
      <c r="A129" s="15" t="s">
        <v>187</v>
      </c>
      <c r="B129" s="141" t="s">
        <v>352</v>
      </c>
      <c r="C129" s="698"/>
      <c r="D129" s="1382"/>
      <c r="E129" s="264"/>
    </row>
    <row r="130" spans="1:5" ht="12" customHeight="1" x14ac:dyDescent="0.3">
      <c r="A130" s="15" t="s">
        <v>188</v>
      </c>
      <c r="B130" s="141" t="s">
        <v>368</v>
      </c>
      <c r="C130" s="698"/>
      <c r="D130" s="1382"/>
      <c r="E130" s="264"/>
    </row>
    <row r="131" spans="1:5" ht="12" customHeight="1" x14ac:dyDescent="0.3">
      <c r="A131" s="15" t="s">
        <v>189</v>
      </c>
      <c r="B131" s="141" t="s">
        <v>367</v>
      </c>
      <c r="C131" s="698"/>
      <c r="D131" s="1382"/>
      <c r="E131" s="264"/>
    </row>
    <row r="132" spans="1:5" ht="12" customHeight="1" x14ac:dyDescent="0.3">
      <c r="A132" s="15" t="s">
        <v>360</v>
      </c>
      <c r="B132" s="141" t="s">
        <v>355</v>
      </c>
      <c r="C132" s="698"/>
      <c r="D132" s="1382"/>
      <c r="E132" s="264"/>
    </row>
    <row r="133" spans="1:5" ht="12" customHeight="1" x14ac:dyDescent="0.3">
      <c r="A133" s="15" t="s">
        <v>361</v>
      </c>
      <c r="B133" s="141" t="s">
        <v>366</v>
      </c>
      <c r="C133" s="698"/>
      <c r="D133" s="1382"/>
      <c r="E133" s="264"/>
    </row>
    <row r="134" spans="1:5" ht="16.2" thickBot="1" x14ac:dyDescent="0.35">
      <c r="A134" s="13" t="s">
        <v>362</v>
      </c>
      <c r="B134" s="141" t="s">
        <v>365</v>
      </c>
      <c r="C134" s="700"/>
      <c r="D134" s="1383"/>
      <c r="E134" s="266"/>
    </row>
    <row r="135" spans="1:5" ht="12" customHeight="1" thickBot="1" x14ac:dyDescent="0.35">
      <c r="A135" s="20" t="s">
        <v>20</v>
      </c>
      <c r="B135" s="123" t="s">
        <v>447</v>
      </c>
      <c r="C135" s="395"/>
      <c r="D135" s="706"/>
      <c r="E135" s="263">
        <f>+E100+E121</f>
        <v>0</v>
      </c>
    </row>
    <row r="136" spans="1:5" ht="12" customHeight="1" thickBot="1" x14ac:dyDescent="0.35">
      <c r="A136" s="20" t="s">
        <v>21</v>
      </c>
      <c r="B136" s="123" t="s">
        <v>740</v>
      </c>
      <c r="C136" s="395"/>
      <c r="D136" s="706"/>
      <c r="E136" s="263">
        <f>+E137+E138+E139</f>
        <v>0</v>
      </c>
    </row>
    <row r="137" spans="1:5" ht="12" customHeight="1" x14ac:dyDescent="0.3">
      <c r="A137" s="15" t="s">
        <v>267</v>
      </c>
      <c r="B137" s="12" t="s">
        <v>455</v>
      </c>
      <c r="C137" s="698"/>
      <c r="D137" s="1382"/>
      <c r="E137" s="264"/>
    </row>
    <row r="138" spans="1:5" ht="12" customHeight="1" x14ac:dyDescent="0.3">
      <c r="A138" s="15" t="s">
        <v>268</v>
      </c>
      <c r="B138" s="12" t="s">
        <v>456</v>
      </c>
      <c r="C138" s="698"/>
      <c r="D138" s="1382"/>
      <c r="E138" s="264"/>
    </row>
    <row r="139" spans="1:5" ht="12" customHeight="1" thickBot="1" x14ac:dyDescent="0.35">
      <c r="A139" s="13" t="s">
        <v>269</v>
      </c>
      <c r="B139" s="12" t="s">
        <v>457</v>
      </c>
      <c r="C139" s="698"/>
      <c r="D139" s="1382"/>
      <c r="E139" s="264"/>
    </row>
    <row r="140" spans="1:5" ht="12" customHeight="1" thickBot="1" x14ac:dyDescent="0.35">
      <c r="A140" s="20" t="s">
        <v>22</v>
      </c>
      <c r="B140" s="123" t="s">
        <v>449</v>
      </c>
      <c r="C140" s="395"/>
      <c r="D140" s="706"/>
      <c r="E140" s="263">
        <f>SUM(E141:E146)</f>
        <v>0</v>
      </c>
    </row>
    <row r="141" spans="1:5" ht="12" customHeight="1" x14ac:dyDescent="0.3">
      <c r="A141" s="15" t="s">
        <v>90</v>
      </c>
      <c r="B141" s="9" t="s">
        <v>458</v>
      </c>
      <c r="C141" s="698"/>
      <c r="D141" s="1382"/>
      <c r="E141" s="264"/>
    </row>
    <row r="142" spans="1:5" ht="12" customHeight="1" x14ac:dyDescent="0.3">
      <c r="A142" s="15" t="s">
        <v>91</v>
      </c>
      <c r="B142" s="9" t="s">
        <v>450</v>
      </c>
      <c r="C142" s="698"/>
      <c r="D142" s="1382"/>
      <c r="E142" s="264"/>
    </row>
    <row r="143" spans="1:5" ht="12" customHeight="1" x14ac:dyDescent="0.3">
      <c r="A143" s="15" t="s">
        <v>92</v>
      </c>
      <c r="B143" s="9" t="s">
        <v>451</v>
      </c>
      <c r="C143" s="698"/>
      <c r="D143" s="1382"/>
      <c r="E143" s="264"/>
    </row>
    <row r="144" spans="1:5" ht="12" customHeight="1" x14ac:dyDescent="0.3">
      <c r="A144" s="15" t="s">
        <v>174</v>
      </c>
      <c r="B144" s="9" t="s">
        <v>452</v>
      </c>
      <c r="C144" s="698"/>
      <c r="D144" s="1382"/>
      <c r="E144" s="264"/>
    </row>
    <row r="145" spans="1:9" ht="12" customHeight="1" x14ac:dyDescent="0.3">
      <c r="A145" s="15" t="s">
        <v>175</v>
      </c>
      <c r="B145" s="9" t="s">
        <v>453</v>
      </c>
      <c r="C145" s="698"/>
      <c r="D145" s="1382"/>
      <c r="E145" s="264"/>
    </row>
    <row r="146" spans="1:9" ht="12" customHeight="1" thickBot="1" x14ac:dyDescent="0.35">
      <c r="A146" s="18" t="s">
        <v>176</v>
      </c>
      <c r="B146" s="836" t="s">
        <v>454</v>
      </c>
      <c r="C146" s="702"/>
      <c r="D146" s="1419"/>
      <c r="E146" s="489"/>
    </row>
    <row r="147" spans="1:9" ht="12" customHeight="1" thickBot="1" x14ac:dyDescent="0.35">
      <c r="A147" s="20" t="s">
        <v>23</v>
      </c>
      <c r="B147" s="123" t="s">
        <v>462</v>
      </c>
      <c r="C147" s="402"/>
      <c r="D147" s="707"/>
      <c r="E147" s="444">
        <f>+E148+E149+E150+E151</f>
        <v>0</v>
      </c>
    </row>
    <row r="148" spans="1:9" ht="12" customHeight="1" x14ac:dyDescent="0.3">
      <c r="A148" s="15" t="s">
        <v>93</v>
      </c>
      <c r="B148" s="9" t="s">
        <v>370</v>
      </c>
      <c r="C148" s="698"/>
      <c r="D148" s="1382"/>
      <c r="E148" s="264"/>
    </row>
    <row r="149" spans="1:9" ht="12" customHeight="1" x14ac:dyDescent="0.3">
      <c r="A149" s="15" t="s">
        <v>94</v>
      </c>
      <c r="B149" s="9" t="s">
        <v>371</v>
      </c>
      <c r="C149" s="698"/>
      <c r="D149" s="1382"/>
      <c r="E149" s="264"/>
    </row>
    <row r="150" spans="1:9" ht="12" customHeight="1" x14ac:dyDescent="0.3">
      <c r="A150" s="15" t="s">
        <v>287</v>
      </c>
      <c r="B150" s="9" t="s">
        <v>463</v>
      </c>
      <c r="C150" s="698"/>
      <c r="D150" s="1382"/>
      <c r="E150" s="264"/>
    </row>
    <row r="151" spans="1:9" ht="12" customHeight="1" thickBot="1" x14ac:dyDescent="0.35">
      <c r="A151" s="13" t="s">
        <v>288</v>
      </c>
      <c r="B151" s="7" t="s">
        <v>389</v>
      </c>
      <c r="C151" s="698"/>
      <c r="D151" s="1382"/>
      <c r="E151" s="264"/>
    </row>
    <row r="152" spans="1:9" ht="12" customHeight="1" thickBot="1" x14ac:dyDescent="0.35">
      <c r="A152" s="20" t="s">
        <v>24</v>
      </c>
      <c r="B152" s="123" t="s">
        <v>464</v>
      </c>
      <c r="C152" s="497"/>
      <c r="D152" s="708"/>
      <c r="E152" s="491">
        <f>SUM(E153:E157)</f>
        <v>0</v>
      </c>
    </row>
    <row r="153" spans="1:9" ht="12" customHeight="1" x14ac:dyDescent="0.3">
      <c r="A153" s="15" t="s">
        <v>95</v>
      </c>
      <c r="B153" s="9" t="s">
        <v>459</v>
      </c>
      <c r="C153" s="698"/>
      <c r="D153" s="1382"/>
      <c r="E153" s="264"/>
    </row>
    <row r="154" spans="1:9" ht="12" customHeight="1" x14ac:dyDescent="0.3">
      <c r="A154" s="15" t="s">
        <v>96</v>
      </c>
      <c r="B154" s="9" t="s">
        <v>466</v>
      </c>
      <c r="C154" s="698"/>
      <c r="D154" s="1382"/>
      <c r="E154" s="264"/>
    </row>
    <row r="155" spans="1:9" ht="12" customHeight="1" x14ac:dyDescent="0.3">
      <c r="A155" s="15" t="s">
        <v>299</v>
      </c>
      <c r="B155" s="9" t="s">
        <v>461</v>
      </c>
      <c r="C155" s="698"/>
      <c r="D155" s="1382"/>
      <c r="E155" s="264"/>
    </row>
    <row r="156" spans="1:9" ht="12" customHeight="1" x14ac:dyDescent="0.3">
      <c r="A156" s="15" t="s">
        <v>300</v>
      </c>
      <c r="B156" s="9" t="s">
        <v>467</v>
      </c>
      <c r="C156" s="698"/>
      <c r="D156" s="1382"/>
      <c r="E156" s="264"/>
    </row>
    <row r="157" spans="1:9" ht="12" customHeight="1" thickBot="1" x14ac:dyDescent="0.35">
      <c r="A157" s="15" t="s">
        <v>465</v>
      </c>
      <c r="B157" s="9" t="s">
        <v>468</v>
      </c>
      <c r="C157" s="698"/>
      <c r="D157" s="1382"/>
      <c r="E157" s="264"/>
    </row>
    <row r="158" spans="1:9" ht="12" customHeight="1" thickBot="1" x14ac:dyDescent="0.35">
      <c r="A158" s="20" t="s">
        <v>25</v>
      </c>
      <c r="B158" s="123" t="s">
        <v>469</v>
      </c>
      <c r="C158" s="497"/>
      <c r="D158" s="708"/>
      <c r="E158" s="492"/>
    </row>
    <row r="159" spans="1:9" ht="12" customHeight="1" thickBot="1" x14ac:dyDescent="0.35">
      <c r="A159" s="20" t="s">
        <v>26</v>
      </c>
      <c r="B159" s="123" t="s">
        <v>470</v>
      </c>
      <c r="C159" s="497"/>
      <c r="D159" s="708"/>
      <c r="E159" s="492"/>
    </row>
    <row r="160" spans="1:9" ht="15.15" customHeight="1" thickBot="1" x14ac:dyDescent="0.35">
      <c r="A160" s="20" t="s">
        <v>27</v>
      </c>
      <c r="B160" s="123" t="s">
        <v>472</v>
      </c>
      <c r="C160" s="499"/>
      <c r="D160" s="714"/>
      <c r="E160" s="493">
        <f>+E136+E140+E147+E152+E158+E159</f>
        <v>0</v>
      </c>
      <c r="F160" s="424"/>
      <c r="G160" s="425"/>
      <c r="H160" s="425"/>
      <c r="I160" s="425"/>
    </row>
    <row r="161" spans="1:5" s="412" customFormat="1" ht="12.9" customHeight="1" thickBot="1" x14ac:dyDescent="0.3">
      <c r="A161" s="294" t="s">
        <v>28</v>
      </c>
      <c r="B161" s="378" t="s">
        <v>471</v>
      </c>
      <c r="C161" s="499"/>
      <c r="D161" s="714"/>
      <c r="E161" s="493">
        <f>+E135+E160</f>
        <v>0</v>
      </c>
    </row>
    <row r="162" spans="1:5" x14ac:dyDescent="0.3">
      <c r="C162" s="715"/>
      <c r="D162" s="715"/>
    </row>
    <row r="163" spans="1:5" x14ac:dyDescent="0.3">
      <c r="A163" s="1656" t="s">
        <v>372</v>
      </c>
      <c r="B163" s="1656"/>
      <c r="C163" s="1656"/>
      <c r="D163" s="1656"/>
      <c r="E163" s="1656"/>
    </row>
    <row r="164" spans="1:5" ht="15.15" customHeight="1" thickBot="1" x14ac:dyDescent="0.35">
      <c r="A164" s="1544" t="s">
        <v>153</v>
      </c>
      <c r="B164" s="1544"/>
      <c r="C164" s="306"/>
      <c r="E164" s="306" t="str">
        <f>E96</f>
        <v xml:space="preserve"> Forintban!</v>
      </c>
    </row>
    <row r="165" spans="1:5" ht="25.5" customHeight="1" thickBot="1" x14ac:dyDescent="0.35">
      <c r="A165" s="20">
        <v>1</v>
      </c>
      <c r="B165" s="27" t="s">
        <v>473</v>
      </c>
      <c r="C165" s="717">
        <f>+C68-C135</f>
        <v>0</v>
      </c>
      <c r="D165" s="395">
        <f>+D68-D135</f>
        <v>0</v>
      </c>
      <c r="E165" s="263">
        <f>+E68-E135</f>
        <v>0</v>
      </c>
    </row>
    <row r="166" spans="1:5" ht="32.4" customHeight="1" thickBot="1" x14ac:dyDescent="0.35">
      <c r="A166" s="20" t="s">
        <v>19</v>
      </c>
      <c r="B166" s="27" t="s">
        <v>479</v>
      </c>
      <c r="C166" s="395">
        <f>+C92-C160</f>
        <v>0</v>
      </c>
      <c r="D166" s="395">
        <f>+D92-D160</f>
        <v>0</v>
      </c>
      <c r="E166" s="263">
        <f>+E92-E160</f>
        <v>0</v>
      </c>
    </row>
  </sheetData>
  <mergeCells count="16"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1-000000000000}">
  <sheetPr>
    <tabColor theme="5"/>
  </sheetPr>
  <dimension ref="A1:J35"/>
  <sheetViews>
    <sheetView view="pageBreakPreview" zoomScale="75" zoomScaleNormal="100" zoomScaleSheetLayoutView="75" workbookViewId="0">
      <selection activeCell="A6" sqref="A6:E6"/>
    </sheetView>
  </sheetViews>
  <sheetFormatPr defaultColWidth="9.33203125" defaultRowHeight="13.2" x14ac:dyDescent="0.25"/>
  <cols>
    <col min="1" max="1" width="6.77734375" style="53" customWidth="1"/>
    <col min="2" max="2" width="48" style="184" customWidth="1"/>
    <col min="3" max="5" width="15.44140625" style="53" customWidth="1"/>
    <col min="6" max="6" width="55.109375" style="53" customWidth="1"/>
    <col min="7" max="9" width="15.44140625" style="53" customWidth="1"/>
    <col min="10" max="10" width="4.77734375" style="53" customWidth="1"/>
    <col min="11" max="16384" width="9.33203125" style="53"/>
  </cols>
  <sheetData>
    <row r="1" spans="1:10" ht="39.75" customHeight="1" x14ac:dyDescent="0.25">
      <c r="A1" s="623"/>
      <c r="B1" s="719" t="s">
        <v>157</v>
      </c>
      <c r="C1" s="837"/>
      <c r="D1" s="837"/>
      <c r="E1" s="837"/>
      <c r="F1" s="837"/>
      <c r="G1" s="837"/>
      <c r="H1" s="837"/>
      <c r="I1" s="837"/>
      <c r="J1" s="1752" t="str">
        <f>CONCATENATE("2.1. melléklet ",Z_ALAPADATOK!A8," ",Z_ALAPADATOK!B8," ",Z_ALAPADATOK!C8," ",Z_ALAPADATOK!D8," ",Z_ALAPADATOK!E8," ",Z_ALAPADATOK!F8," ",Z_ALAPADATOK!G8," ",Z_ALAPADATOK!H8)</f>
        <v>2.1. melléklet a Hercegkút Község Önkormányzat Polgármesterének 6 / 2020 ( VI.17. ) önkormányzati rendelethez</v>
      </c>
    </row>
    <row r="2" spans="1:10" ht="14.4" thickBot="1" x14ac:dyDescent="0.3">
      <c r="A2" s="623"/>
      <c r="B2" s="638"/>
      <c r="C2" s="623"/>
      <c r="D2" s="623"/>
      <c r="E2" s="623"/>
      <c r="F2" s="623"/>
      <c r="G2" s="838"/>
      <c r="H2" s="838"/>
      <c r="I2" s="838" t="str">
        <f>CONCATENATE('Z_1.4.sz.mell.'!E7)</f>
        <v xml:space="preserve"> Forintban!</v>
      </c>
      <c r="J2" s="1752"/>
    </row>
    <row r="3" spans="1:10" ht="18" customHeight="1" thickBot="1" x14ac:dyDescent="0.3">
      <c r="A3" s="1753" t="s">
        <v>68</v>
      </c>
      <c r="B3" s="839" t="s">
        <v>55</v>
      </c>
      <c r="C3" s="840"/>
      <c r="D3" s="841"/>
      <c r="E3" s="841"/>
      <c r="F3" s="839" t="s">
        <v>56</v>
      </c>
      <c r="G3" s="842"/>
      <c r="H3" s="843"/>
      <c r="I3" s="844"/>
      <c r="J3" s="1752"/>
    </row>
    <row r="4" spans="1:10" s="323" customFormat="1" ht="35.25" customHeight="1" thickBot="1" x14ac:dyDescent="0.3">
      <c r="A4" s="1754"/>
      <c r="B4" s="640" t="s">
        <v>60</v>
      </c>
      <c r="C4" s="186" t="str">
        <f>+CONCATENATE('Z_1.1.sz.mell.'!C8," eredeti előirányzat")</f>
        <v>2019. évi eredeti előirányzat</v>
      </c>
      <c r="D4" s="1420" t="str">
        <f>+CONCATENATE('Z_1.1.sz.mell.'!C8," módosított előirányzat")</f>
        <v>2019. évi módosított előirányzat</v>
      </c>
      <c r="E4" s="845" t="str">
        <f>CONCATENATE('Z_1.4.sz.mell.'!E9)</f>
        <v>2019. XII. 31.
teljesítés</v>
      </c>
      <c r="F4" s="640" t="s">
        <v>60</v>
      </c>
      <c r="G4" s="186" t="str">
        <f>+C4</f>
        <v>2019. évi eredeti előirányzat</v>
      </c>
      <c r="H4" s="186" t="str">
        <f>+D4</f>
        <v>2019. évi módosított előirányzat</v>
      </c>
      <c r="I4" s="846" t="str">
        <f>+E4</f>
        <v>2019. XII. 31.
teljesítés</v>
      </c>
      <c r="J4" s="1752"/>
    </row>
    <row r="5" spans="1:10" s="328" customFormat="1" ht="12" customHeight="1" thickBot="1" x14ac:dyDescent="0.3">
      <c r="A5" s="847" t="s">
        <v>492</v>
      </c>
      <c r="B5" s="848" t="s">
        <v>493</v>
      </c>
      <c r="C5" s="326" t="s">
        <v>494</v>
      </c>
      <c r="D5" s="729" t="s">
        <v>496</v>
      </c>
      <c r="E5" s="850" t="s">
        <v>495</v>
      </c>
      <c r="F5" s="848" t="s">
        <v>746</v>
      </c>
      <c r="G5" s="326" t="s">
        <v>498</v>
      </c>
      <c r="H5" s="326" t="s">
        <v>499</v>
      </c>
      <c r="I5" s="851" t="s">
        <v>735</v>
      </c>
      <c r="J5" s="1752"/>
    </row>
    <row r="6" spans="1:10" ht="12.9" customHeight="1" x14ac:dyDescent="0.25">
      <c r="A6" s="329" t="s">
        <v>18</v>
      </c>
      <c r="B6" s="330" t="s">
        <v>373</v>
      </c>
      <c r="C6" s="730">
        <f>'Z_1.1.sz.mell.'!C11</f>
        <v>57122434</v>
      </c>
      <c r="D6" s="730">
        <f>'Z_1.1.sz.mell.'!D11</f>
        <v>60665753</v>
      </c>
      <c r="E6" s="730">
        <f>'Z_1.1.sz.mell.'!E11</f>
        <v>60665753</v>
      </c>
      <c r="F6" s="330" t="s">
        <v>61</v>
      </c>
      <c r="G6" s="730">
        <f>'Z_1.1.sz.mell.'!C101</f>
        <v>64173834</v>
      </c>
      <c r="H6" s="730">
        <f>'Z_1.1.sz.mell.'!D101</f>
        <v>65253605</v>
      </c>
      <c r="I6" s="730">
        <f>'Z_1.1.sz.mell.'!E101</f>
        <v>64575763</v>
      </c>
      <c r="J6" s="1752"/>
    </row>
    <row r="7" spans="1:10" ht="12.9" customHeight="1" x14ac:dyDescent="0.25">
      <c r="A7" s="331" t="s">
        <v>19</v>
      </c>
      <c r="B7" s="332" t="s">
        <v>374</v>
      </c>
      <c r="C7" s="1384">
        <f>'Z_1.1.sz.mell.'!C18</f>
        <v>17839904</v>
      </c>
      <c r="D7" s="1384">
        <f>'Z_1.1.sz.mell.'!D18</f>
        <v>23567039</v>
      </c>
      <c r="E7" s="1384">
        <f>'Z_1.1.sz.mell.'!E18</f>
        <v>22676471</v>
      </c>
      <c r="F7" s="332" t="s">
        <v>182</v>
      </c>
      <c r="G7" s="1384">
        <f>'Z_1.1.sz.mell.'!C102</f>
        <v>11669201</v>
      </c>
      <c r="H7" s="1384">
        <f>'Z_1.1.sz.mell.'!D102</f>
        <v>11731252</v>
      </c>
      <c r="I7" s="1384">
        <f>'Z_1.1.sz.mell.'!E102</f>
        <v>11124581</v>
      </c>
      <c r="J7" s="1752"/>
    </row>
    <row r="8" spans="1:10" ht="12.9" customHeight="1" x14ac:dyDescent="0.25">
      <c r="A8" s="331" t="s">
        <v>20</v>
      </c>
      <c r="B8" s="332" t="s">
        <v>394</v>
      </c>
      <c r="C8" s="1384">
        <f>'Z_1.1.sz.mell.'!C24</f>
        <v>0</v>
      </c>
      <c r="D8" s="1384">
        <f>'Z_1.1.sz.mell.'!D24</f>
        <v>0</v>
      </c>
      <c r="E8" s="1384">
        <f>'Z_1.1.sz.mell.'!E24</f>
        <v>0</v>
      </c>
      <c r="F8" s="332" t="s">
        <v>233</v>
      </c>
      <c r="G8" s="1384">
        <f>'Z_1.1.sz.mell.'!C103</f>
        <v>83056892</v>
      </c>
      <c r="H8" s="1384">
        <f>'Z_1.1.sz.mell.'!D103</f>
        <v>81348544</v>
      </c>
      <c r="I8" s="1384">
        <f>'Z_1.1.sz.mell.'!E103</f>
        <v>52009988</v>
      </c>
      <c r="J8" s="1752"/>
    </row>
    <row r="9" spans="1:10" ht="12.9" customHeight="1" x14ac:dyDescent="0.25">
      <c r="A9" s="331" t="s">
        <v>21</v>
      </c>
      <c r="B9" s="332" t="s">
        <v>173</v>
      </c>
      <c r="C9" s="1384">
        <f>'Z_1.1.sz.mell.'!C32</f>
        <v>6675000</v>
      </c>
      <c r="D9" s="1384">
        <f>'Z_1.1.sz.mell.'!D32</f>
        <v>7480561</v>
      </c>
      <c r="E9" s="1384">
        <f>'Z_1.1.sz.mell.'!E32</f>
        <v>7183721</v>
      </c>
      <c r="F9" s="332" t="s">
        <v>183</v>
      </c>
      <c r="G9" s="1384">
        <f>'Z_1.1.sz.mell.'!C104</f>
        <v>700000</v>
      </c>
      <c r="H9" s="1384">
        <f>'Z_1.1.sz.mell.'!D104</f>
        <v>980000</v>
      </c>
      <c r="I9" s="1384">
        <f>'Z_1.1.sz.mell.'!E104</f>
        <v>540000</v>
      </c>
      <c r="J9" s="1752"/>
    </row>
    <row r="10" spans="1:10" ht="12.9" customHeight="1" x14ac:dyDescent="0.25">
      <c r="A10" s="331" t="s">
        <v>22</v>
      </c>
      <c r="B10" s="333" t="s">
        <v>420</v>
      </c>
      <c r="C10" s="1384">
        <f>'Z_1.1.sz.mell.'!C40</f>
        <v>17070920</v>
      </c>
      <c r="D10" s="1384">
        <f>'Z_1.1.sz.mell.'!D40</f>
        <v>30403206</v>
      </c>
      <c r="E10" s="1384">
        <f>'Z_1.1.sz.mell.'!E40</f>
        <v>32050924</v>
      </c>
      <c r="F10" s="332" t="s">
        <v>184</v>
      </c>
      <c r="G10" s="1384">
        <f>'Z_1.1.sz.mell.'!C105</f>
        <v>4085780</v>
      </c>
      <c r="H10" s="1384">
        <f>'Z_1.1.sz.mell.'!D105</f>
        <v>4765963</v>
      </c>
      <c r="I10" s="1384">
        <f>'Z_1.1.sz.mell.'!E105</f>
        <v>3607963</v>
      </c>
      <c r="J10" s="1752"/>
    </row>
    <row r="11" spans="1:10" ht="12.9" customHeight="1" x14ac:dyDescent="0.25">
      <c r="A11" s="331" t="s">
        <v>23</v>
      </c>
      <c r="B11" s="332" t="s">
        <v>375</v>
      </c>
      <c r="C11" s="1385">
        <f>'Z_1.1.sz.mell.'!C58</f>
        <v>10626783</v>
      </c>
      <c r="D11" s="1385">
        <f>'Z_1.1.sz.mell.'!D58</f>
        <v>2689079</v>
      </c>
      <c r="E11" s="1385">
        <f>'Z_1.1.sz.mell.'!E58</f>
        <v>542170</v>
      </c>
      <c r="F11" s="332" t="s">
        <v>50</v>
      </c>
      <c r="G11" s="1384"/>
      <c r="H11" s="1384"/>
      <c r="I11" s="852"/>
      <c r="J11" s="1752"/>
    </row>
    <row r="12" spans="1:10" ht="12.9" customHeight="1" x14ac:dyDescent="0.25">
      <c r="A12" s="331" t="s">
        <v>24</v>
      </c>
      <c r="B12" s="332" t="s">
        <v>480</v>
      </c>
      <c r="C12" s="1384">
        <f>'Z_1.1.sz.mell.'!C62</f>
        <v>0</v>
      </c>
      <c r="D12" s="1384">
        <f>'Z_1.1.sz.mell.'!D62</f>
        <v>0</v>
      </c>
      <c r="E12" s="1384">
        <f>'Z_1.1.sz.mell.'!E62</f>
        <v>0</v>
      </c>
      <c r="F12" s="45"/>
      <c r="G12" s="1384"/>
      <c r="H12" s="1384"/>
      <c r="I12" s="852"/>
      <c r="J12" s="1752"/>
    </row>
    <row r="13" spans="1:10" ht="12.9" customHeight="1" x14ac:dyDescent="0.25">
      <c r="A13" s="331" t="s">
        <v>25</v>
      </c>
      <c r="B13" s="45"/>
      <c r="C13" s="1384"/>
      <c r="D13" s="1384"/>
      <c r="E13" s="308"/>
      <c r="F13" s="45"/>
      <c r="G13" s="1384"/>
      <c r="H13" s="1384"/>
      <c r="I13" s="852"/>
      <c r="J13" s="1752"/>
    </row>
    <row r="14" spans="1:10" ht="12.9" customHeight="1" x14ac:dyDescent="0.25">
      <c r="A14" s="331" t="s">
        <v>26</v>
      </c>
      <c r="B14" s="427"/>
      <c r="C14" s="1385"/>
      <c r="D14" s="1385"/>
      <c r="E14" s="309"/>
      <c r="F14" s="45"/>
      <c r="G14" s="1384"/>
      <c r="H14" s="1384"/>
      <c r="I14" s="852"/>
      <c r="J14" s="1752"/>
    </row>
    <row r="15" spans="1:10" ht="12.9" customHeight="1" x14ac:dyDescent="0.25">
      <c r="A15" s="331" t="s">
        <v>27</v>
      </c>
      <c r="B15" s="45"/>
      <c r="C15" s="1384"/>
      <c r="D15" s="1384"/>
      <c r="E15" s="308"/>
      <c r="F15" s="45"/>
      <c r="G15" s="1384"/>
      <c r="H15" s="1384"/>
      <c r="I15" s="852"/>
      <c r="J15" s="1752"/>
    </row>
    <row r="16" spans="1:10" ht="12.9" customHeight="1" x14ac:dyDescent="0.25">
      <c r="A16" s="331" t="s">
        <v>28</v>
      </c>
      <c r="B16" s="45"/>
      <c r="C16" s="1384"/>
      <c r="D16" s="1384"/>
      <c r="E16" s="308"/>
      <c r="F16" s="45"/>
      <c r="G16" s="1384"/>
      <c r="H16" s="1384"/>
      <c r="I16" s="852"/>
      <c r="J16" s="1752"/>
    </row>
    <row r="17" spans="1:10" ht="12.9" customHeight="1" thickBot="1" x14ac:dyDescent="0.3">
      <c r="A17" s="331" t="s">
        <v>29</v>
      </c>
      <c r="B17" s="55"/>
      <c r="C17" s="732"/>
      <c r="D17" s="732"/>
      <c r="E17" s="310"/>
      <c r="F17" s="45"/>
      <c r="G17" s="732"/>
      <c r="H17" s="732"/>
      <c r="I17" s="853"/>
      <c r="J17" s="1752"/>
    </row>
    <row r="18" spans="1:10" ht="13.8" thickBot="1" x14ac:dyDescent="0.3">
      <c r="A18" s="334" t="s">
        <v>30</v>
      </c>
      <c r="B18" s="125" t="s">
        <v>481</v>
      </c>
      <c r="C18" s="311">
        <f>C6+C7+C9+C10+C11</f>
        <v>109335041</v>
      </c>
      <c r="D18" s="311">
        <f t="shared" ref="D18:E18" si="0">D6+D7+D9+D10+D11</f>
        <v>124805638</v>
      </c>
      <c r="E18" s="311">
        <f t="shared" si="0"/>
        <v>123119039</v>
      </c>
      <c r="F18" s="125" t="s">
        <v>380</v>
      </c>
      <c r="G18" s="360">
        <f t="shared" ref="G18:H18" si="1">SUM(G6:G17)</f>
        <v>163685707</v>
      </c>
      <c r="H18" s="360">
        <f t="shared" si="1"/>
        <v>164079364</v>
      </c>
      <c r="I18" s="360">
        <f>SUM(I6:I17)</f>
        <v>131858295</v>
      </c>
      <c r="J18" s="1752"/>
    </row>
    <row r="19" spans="1:10" ht="12.9" customHeight="1" x14ac:dyDescent="0.25">
      <c r="A19" s="733" t="s">
        <v>31</v>
      </c>
      <c r="B19" s="336" t="s">
        <v>377</v>
      </c>
      <c r="C19" s="485">
        <f>SUM(C20:C23)</f>
        <v>54988666</v>
      </c>
      <c r="D19" s="485">
        <f t="shared" ref="D19:E19" si="2">SUM(D20:D23)</f>
        <v>41567380</v>
      </c>
      <c r="E19" s="485">
        <f t="shared" si="2"/>
        <v>99584055</v>
      </c>
      <c r="F19" s="337" t="s">
        <v>190</v>
      </c>
      <c r="G19" s="738"/>
      <c r="H19" s="738"/>
      <c r="I19" s="854"/>
      <c r="J19" s="1752"/>
    </row>
    <row r="20" spans="1:10" ht="12.9" customHeight="1" x14ac:dyDescent="0.25">
      <c r="A20" s="735" t="s">
        <v>32</v>
      </c>
      <c r="B20" s="337" t="s">
        <v>227</v>
      </c>
      <c r="C20" s="736">
        <f>'Z_1.1.sz.mell.'!C79-'Z_2.2.sz.mell'!C19</f>
        <v>54988666</v>
      </c>
      <c r="D20" s="736">
        <f>'Z_1.1.sz.mell.'!D79-'Z_2.2.sz.mell'!D19</f>
        <v>41567380</v>
      </c>
      <c r="E20" s="736">
        <f>'Z_1.1.sz.mell.'!E79</f>
        <v>99584055</v>
      </c>
      <c r="F20" s="337" t="s">
        <v>379</v>
      </c>
      <c r="G20" s="736">
        <f>'Z_1.1.sz.mell.'!C138</f>
        <v>0</v>
      </c>
      <c r="H20" s="736">
        <f>'Z_1.1.sz.mell.'!D138</f>
        <v>25102000</v>
      </c>
      <c r="I20" s="736">
        <f>'Z_1.1.sz.mell.'!E138</f>
        <v>25102000</v>
      </c>
      <c r="J20" s="1752"/>
    </row>
    <row r="21" spans="1:10" ht="12.9" customHeight="1" x14ac:dyDescent="0.25">
      <c r="A21" s="735" t="s">
        <v>33</v>
      </c>
      <c r="B21" s="337" t="s">
        <v>228</v>
      </c>
      <c r="C21" s="736"/>
      <c r="D21" s="736"/>
      <c r="E21" s="78"/>
      <c r="F21" s="337" t="s">
        <v>155</v>
      </c>
      <c r="G21" s="736">
        <f>'Z_1.1.sz.mell.'!C139</f>
        <v>0</v>
      </c>
      <c r="H21" s="736">
        <f>'Z_1.1.sz.mell.'!D139</f>
        <v>737513</v>
      </c>
      <c r="I21" s="736">
        <f>'Z_1.1.sz.mell.'!E139</f>
        <v>676709</v>
      </c>
      <c r="J21" s="1752"/>
    </row>
    <row r="22" spans="1:10" ht="12.9" customHeight="1" x14ac:dyDescent="0.25">
      <c r="A22" s="735" t="s">
        <v>34</v>
      </c>
      <c r="B22" s="337" t="s">
        <v>232</v>
      </c>
      <c r="C22" s="736"/>
      <c r="D22" s="736"/>
      <c r="E22" s="78"/>
      <c r="F22" s="337" t="s">
        <v>156</v>
      </c>
      <c r="G22" s="736">
        <f>'Z_1.1.sz.mell.'!C137</f>
        <v>638000</v>
      </c>
      <c r="H22" s="736">
        <f>'Z_1.1.sz.mell.'!D137</f>
        <v>0</v>
      </c>
      <c r="I22" s="736">
        <f>'Z_1.1.sz.mell.'!E137</f>
        <v>0</v>
      </c>
      <c r="J22" s="1752"/>
    </row>
    <row r="23" spans="1:10" ht="12.9" customHeight="1" x14ac:dyDescent="0.25">
      <c r="A23" s="735" t="s">
        <v>35</v>
      </c>
      <c r="B23" s="345" t="s">
        <v>238</v>
      </c>
      <c r="C23" s="736"/>
      <c r="D23" s="736"/>
      <c r="E23" s="78"/>
      <c r="F23" s="336" t="s">
        <v>234</v>
      </c>
      <c r="G23" s="736"/>
      <c r="H23" s="736"/>
      <c r="I23" s="855"/>
      <c r="J23" s="1752"/>
    </row>
    <row r="24" spans="1:10" ht="12.9" customHeight="1" x14ac:dyDescent="0.25">
      <c r="A24" s="735" t="s">
        <v>36</v>
      </c>
      <c r="B24" s="337" t="s">
        <v>378</v>
      </c>
      <c r="C24" s="339">
        <f>SUM(C25:C26)</f>
        <v>0</v>
      </c>
      <c r="D24" s="339">
        <f t="shared" ref="D24:E24" si="3">SUM(D25:D26)</f>
        <v>27392030</v>
      </c>
      <c r="E24" s="339">
        <f t="shared" si="3"/>
        <v>27392030</v>
      </c>
      <c r="F24" s="337" t="s">
        <v>191</v>
      </c>
      <c r="G24" s="736"/>
      <c r="H24" s="736"/>
      <c r="I24" s="855"/>
      <c r="J24" s="1752"/>
    </row>
    <row r="25" spans="1:10" ht="12.9" customHeight="1" x14ac:dyDescent="0.25">
      <c r="A25" s="733" t="s">
        <v>37</v>
      </c>
      <c r="B25" s="336" t="s">
        <v>376</v>
      </c>
      <c r="C25" s="738">
        <f>'Z_1.1.sz.mell.'!C71</f>
        <v>0</v>
      </c>
      <c r="D25" s="738">
        <f>'Z_1.1.sz.mell.'!D71</f>
        <v>25102000</v>
      </c>
      <c r="E25" s="738">
        <f>'Z_1.1.sz.mell.'!E71</f>
        <v>25102000</v>
      </c>
      <c r="F25" s="330" t="s">
        <v>463</v>
      </c>
      <c r="G25" s="738"/>
      <c r="H25" s="738"/>
      <c r="I25" s="854"/>
      <c r="J25" s="1752"/>
    </row>
    <row r="26" spans="1:10" ht="12.9" customHeight="1" x14ac:dyDescent="0.25">
      <c r="A26" s="735" t="s">
        <v>38</v>
      </c>
      <c r="B26" s="345" t="s">
        <v>867</v>
      </c>
      <c r="C26" s="736">
        <f>'Z_1.1.sz.mell.'!C82</f>
        <v>0</v>
      </c>
      <c r="D26" s="736">
        <f>'Z_1.1.sz.mell.'!D82</f>
        <v>2290030</v>
      </c>
      <c r="E26" s="736">
        <f>'Z_1.1.sz.mell.'!E82</f>
        <v>2290030</v>
      </c>
      <c r="F26" s="332" t="s">
        <v>469</v>
      </c>
      <c r="G26" s="736"/>
      <c r="H26" s="736"/>
      <c r="I26" s="855"/>
      <c r="J26" s="1752"/>
    </row>
    <row r="27" spans="1:10" ht="12.9" customHeight="1" x14ac:dyDescent="0.25">
      <c r="A27" s="331" t="s">
        <v>39</v>
      </c>
      <c r="B27" s="337" t="s">
        <v>474</v>
      </c>
      <c r="C27" s="736"/>
      <c r="D27" s="736"/>
      <c r="E27" s="78"/>
      <c r="F27" s="332" t="s">
        <v>470</v>
      </c>
      <c r="G27" s="736"/>
      <c r="H27" s="736"/>
      <c r="I27" s="855"/>
      <c r="J27" s="1752"/>
    </row>
    <row r="28" spans="1:10" ht="12.9" customHeight="1" thickBot="1" x14ac:dyDescent="0.3">
      <c r="A28" s="391" t="s">
        <v>40</v>
      </c>
      <c r="B28" s="336" t="s">
        <v>334</v>
      </c>
      <c r="C28" s="738"/>
      <c r="D28" s="738"/>
      <c r="E28" s="312"/>
      <c r="F28" s="429" t="s">
        <v>1134</v>
      </c>
      <c r="G28" s="738">
        <f>'Z_1.1.sz.mell.'!C147</f>
        <v>0</v>
      </c>
      <c r="H28" s="738">
        <f>'Z_1.1.sz.mell.'!D147</f>
        <v>3846171</v>
      </c>
      <c r="I28" s="738">
        <f>'Z_1.1.sz.mell.'!E147</f>
        <v>1881073</v>
      </c>
      <c r="J28" s="1752"/>
    </row>
    <row r="29" spans="1:10" ht="24" customHeight="1" thickBot="1" x14ac:dyDescent="0.3">
      <c r="A29" s="334" t="s">
        <v>41</v>
      </c>
      <c r="B29" s="125" t="s">
        <v>482</v>
      </c>
      <c r="C29" s="311">
        <f>C19+C24+C27+C28</f>
        <v>54988666</v>
      </c>
      <c r="D29" s="311">
        <f t="shared" ref="D29:E29" si="4">D19+D24+D27+D28</f>
        <v>68959410</v>
      </c>
      <c r="E29" s="311">
        <f t="shared" si="4"/>
        <v>126976085</v>
      </c>
      <c r="F29" s="125" t="s">
        <v>484</v>
      </c>
      <c r="G29" s="311">
        <f>SUM(G19:G28)</f>
        <v>638000</v>
      </c>
      <c r="H29" s="311">
        <f t="shared" ref="H29:I29" si="5">SUM(H19:H28)</f>
        <v>29685684</v>
      </c>
      <c r="I29" s="311">
        <f t="shared" si="5"/>
        <v>27659782</v>
      </c>
      <c r="J29" s="1752"/>
    </row>
    <row r="30" spans="1:10" ht="13.8" thickBot="1" x14ac:dyDescent="0.3">
      <c r="A30" s="334" t="s">
        <v>42</v>
      </c>
      <c r="B30" s="340" t="s">
        <v>483</v>
      </c>
      <c r="C30" s="740">
        <f>C18+C29</f>
        <v>164323707</v>
      </c>
      <c r="D30" s="740">
        <f t="shared" ref="D30:E30" si="6">D18+D29</f>
        <v>193765048</v>
      </c>
      <c r="E30" s="740">
        <f t="shared" si="6"/>
        <v>250095124</v>
      </c>
      <c r="F30" s="340" t="s">
        <v>485</v>
      </c>
      <c r="G30" s="741">
        <f t="shared" ref="G30:H30" si="7">+G18+G29</f>
        <v>164323707</v>
      </c>
      <c r="H30" s="741">
        <f t="shared" si="7"/>
        <v>193765048</v>
      </c>
      <c r="I30" s="741">
        <f>+I18+I29</f>
        <v>159518077</v>
      </c>
      <c r="J30" s="1752"/>
    </row>
    <row r="31" spans="1:10" ht="13.8" thickBot="1" x14ac:dyDescent="0.3">
      <c r="A31" s="334" t="s">
        <v>43</v>
      </c>
      <c r="B31" s="340" t="s">
        <v>168</v>
      </c>
      <c r="C31" s="741">
        <f>IF(C18-G18&lt;0,G18-C18,"-")</f>
        <v>54350666</v>
      </c>
      <c r="D31" s="741">
        <f>IF(D18-H18&lt;0,H18-D18,"-")</f>
        <v>39273726</v>
      </c>
      <c r="E31" s="741">
        <f>IF(E18-I18&lt;0,I18-E18,"-")</f>
        <v>8739256</v>
      </c>
      <c r="F31" s="340" t="s">
        <v>169</v>
      </c>
      <c r="G31" s="741" t="str">
        <f t="shared" ref="G31:H31" si="8">IF(C18-G18&gt;0,C18-G18,"-")</f>
        <v>-</v>
      </c>
      <c r="H31" s="741" t="str">
        <f t="shared" si="8"/>
        <v>-</v>
      </c>
      <c r="I31" s="741" t="str">
        <f>IF(E18-I18&gt;0,E18-I18,"-")</f>
        <v>-</v>
      </c>
      <c r="J31" s="1752"/>
    </row>
    <row r="32" spans="1:10" ht="13.8" thickBot="1" x14ac:dyDescent="0.3">
      <c r="A32" s="334" t="s">
        <v>44</v>
      </c>
      <c r="B32" s="340" t="s">
        <v>566</v>
      </c>
      <c r="C32" s="740" t="str">
        <f>IF(C30-G30&lt;0,G30-C30,"-")</f>
        <v>-</v>
      </c>
      <c r="D32" s="740" t="str">
        <f>IF(D30-H30&lt;0,H30-D30,"-")</f>
        <v>-</v>
      </c>
      <c r="E32" s="740" t="str">
        <f>IF(E30-I30&lt;0,I30-E30,"-")</f>
        <v>-</v>
      </c>
      <c r="F32" s="340" t="s">
        <v>567</v>
      </c>
      <c r="G32" s="740" t="str">
        <f t="shared" ref="G32:H32" si="9">IF(C30-G30&gt;0,C30-G30,"-")</f>
        <v>-</v>
      </c>
      <c r="H32" s="740" t="str">
        <f t="shared" si="9"/>
        <v>-</v>
      </c>
      <c r="I32" s="740">
        <f>IF(E30-I30&gt;0,E30-I30,"-")</f>
        <v>90577047</v>
      </c>
      <c r="J32" s="1752"/>
    </row>
    <row r="33" spans="2:10" ht="17.399999999999999" x14ac:dyDescent="0.25">
      <c r="B33" s="1557"/>
      <c r="C33" s="1557"/>
      <c r="D33" s="1557"/>
      <c r="E33" s="1557"/>
      <c r="F33" s="1557"/>
      <c r="J33" s="1752"/>
    </row>
    <row r="34" spans="2:10" x14ac:dyDescent="0.25">
      <c r="B34" s="1538" t="s">
        <v>1352</v>
      </c>
      <c r="C34" s="1528">
        <f>C30+'Z_2.2.sz.mell'!C31</f>
        <v>267163968</v>
      </c>
      <c r="D34" s="1528">
        <f>D30+'Z_2.2.sz.mell'!D31</f>
        <v>370971751</v>
      </c>
      <c r="E34" s="1528">
        <f>E30+'Z_2.2.sz.mell'!E31</f>
        <v>362955806</v>
      </c>
    </row>
    <row r="35" spans="2:10" x14ac:dyDescent="0.25">
      <c r="B35" s="1538" t="s">
        <v>1353</v>
      </c>
      <c r="C35" s="1528">
        <f>G30+'Z_2.2.sz.mell'!G31</f>
        <v>267163968</v>
      </c>
      <c r="D35" s="1528">
        <f>H30+'Z_2.2.sz.mell'!H31</f>
        <v>370971751</v>
      </c>
      <c r="E35" s="1528">
        <f>I30+'Z_2.2.sz.mell'!I31</f>
        <v>244697789</v>
      </c>
    </row>
  </sheetData>
  <mergeCells count="3">
    <mergeCell ref="J1:J33"/>
    <mergeCell ref="A3:A4"/>
    <mergeCell ref="B33:F33"/>
  </mergeCells>
  <printOptions horizontalCentered="1"/>
  <pageMargins left="0.78740157480314965" right="0.78740157480314965" top="1.0629921259842521" bottom="0.98425196850393704" header="0.78740157480314965" footer="0.78740157480314965"/>
  <pageSetup paperSize="9" scale="69" orientation="landscape" verticalDpi="30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1-000000000000}">
  <sheetPr>
    <tabColor theme="5"/>
  </sheetPr>
  <dimension ref="A1:J33"/>
  <sheetViews>
    <sheetView view="pageBreakPreview" zoomScale="75" zoomScaleNormal="100" zoomScaleSheetLayoutView="75" workbookViewId="0">
      <selection activeCell="A6" sqref="A6:E6"/>
    </sheetView>
  </sheetViews>
  <sheetFormatPr defaultColWidth="9.33203125" defaultRowHeight="13.2" x14ac:dyDescent="0.25"/>
  <cols>
    <col min="1" max="1" width="6.77734375" style="53" customWidth="1"/>
    <col min="2" max="2" width="49.77734375" style="184" customWidth="1"/>
    <col min="3" max="5" width="15.44140625" style="53" customWidth="1"/>
    <col min="6" max="6" width="49.77734375" style="53" customWidth="1"/>
    <col min="7" max="9" width="15.44140625" style="53" customWidth="1"/>
    <col min="10" max="10" width="4.77734375" style="53" customWidth="1"/>
    <col min="11" max="16384" width="9.33203125" style="53"/>
  </cols>
  <sheetData>
    <row r="1" spans="1:10" ht="31.2" x14ac:dyDescent="0.25">
      <c r="A1" s="623"/>
      <c r="B1" s="719" t="s">
        <v>158</v>
      </c>
      <c r="C1" s="837"/>
      <c r="D1" s="837"/>
      <c r="E1" s="837"/>
      <c r="F1" s="837"/>
      <c r="G1" s="837"/>
      <c r="H1" s="837"/>
      <c r="I1" s="837"/>
      <c r="J1" s="1752" t="str">
        <f>CONCATENATE("2.2. melléklet ",Z_ALAPADATOK!A8," ",Z_ALAPADATOK!B8," ",Z_ALAPADATOK!C8," ",Z_ALAPADATOK!D8," ",Z_ALAPADATOK!E8," ",Z_ALAPADATOK!F8," ",Z_ALAPADATOK!G8," ",Z_ALAPADATOK!H8)</f>
        <v>2.2. melléklet a Hercegkút Község Önkormányzat Polgármesterének 6 / 2020 ( VI.17. ) önkormányzati rendelethez</v>
      </c>
    </row>
    <row r="2" spans="1:10" ht="14.4" thickBot="1" x14ac:dyDescent="0.3">
      <c r="A2" s="623"/>
      <c r="B2" s="638"/>
      <c r="C2" s="623"/>
      <c r="D2" s="623"/>
      <c r="E2" s="623"/>
      <c r="F2" s="623"/>
      <c r="G2" s="838"/>
      <c r="H2" s="838"/>
      <c r="I2" s="838" t="str">
        <f>'Z_2.1.sz.mell'!I2</f>
        <v xml:space="preserve"> Forintban!</v>
      </c>
      <c r="J2" s="1752"/>
    </row>
    <row r="3" spans="1:10" ht="13.5" customHeight="1" thickBot="1" x14ac:dyDescent="0.3">
      <c r="A3" s="1753" t="s">
        <v>68</v>
      </c>
      <c r="B3" s="839" t="s">
        <v>55</v>
      </c>
      <c r="C3" s="840"/>
      <c r="D3" s="841"/>
      <c r="E3" s="841"/>
      <c r="F3" s="839" t="s">
        <v>56</v>
      </c>
      <c r="G3" s="842"/>
      <c r="H3" s="843"/>
      <c r="I3" s="844"/>
      <c r="J3" s="1752"/>
    </row>
    <row r="4" spans="1:10" s="323" customFormat="1" ht="34.799999999999997" thickBot="1" x14ac:dyDescent="0.3">
      <c r="A4" s="1754"/>
      <c r="B4" s="640" t="s">
        <v>60</v>
      </c>
      <c r="C4" s="186" t="str">
        <f>+CONCATENATE('Z_1.1.sz.mell.'!C8," eredeti előirányzat")</f>
        <v>2019. évi eredeti előirányzat</v>
      </c>
      <c r="D4" s="1420" t="str">
        <f>+CONCATENATE('Z_1.1.sz.mell.'!C8," módosított előirányzat")</f>
        <v>2019. évi módosított előirányzat</v>
      </c>
      <c r="E4" s="845" t="str">
        <f>CONCATENATE('Z_2.1.sz.mell'!E4)</f>
        <v>2019. XII. 31.
teljesítés</v>
      </c>
      <c r="F4" s="640" t="s">
        <v>60</v>
      </c>
      <c r="G4" s="641" t="str">
        <f>+C4</f>
        <v>2019. évi eredeti előirányzat</v>
      </c>
      <c r="H4" s="641" t="str">
        <f>+D4</f>
        <v>2019. évi módosított előirányzat</v>
      </c>
      <c r="I4" s="846" t="str">
        <f>+E4</f>
        <v>2019. XII. 31.
teljesítés</v>
      </c>
      <c r="J4" s="1752"/>
    </row>
    <row r="5" spans="1:10" s="323" customFormat="1" ht="13.8" thickBot="1" x14ac:dyDescent="0.3">
      <c r="A5" s="847" t="s">
        <v>492</v>
      </c>
      <c r="B5" s="848" t="s">
        <v>493</v>
      </c>
      <c r="C5" s="326" t="s">
        <v>494</v>
      </c>
      <c r="D5" s="326" t="s">
        <v>496</v>
      </c>
      <c r="E5" s="849" t="s">
        <v>495</v>
      </c>
      <c r="F5" s="848" t="s">
        <v>497</v>
      </c>
      <c r="G5" s="849" t="s">
        <v>498</v>
      </c>
      <c r="H5" s="856" t="s">
        <v>499</v>
      </c>
      <c r="I5" s="857" t="s">
        <v>735</v>
      </c>
      <c r="J5" s="1752"/>
    </row>
    <row r="6" spans="1:10" ht="12.9" customHeight="1" x14ac:dyDescent="0.25">
      <c r="A6" s="329" t="s">
        <v>18</v>
      </c>
      <c r="B6" s="330" t="s">
        <v>381</v>
      </c>
      <c r="C6" s="730">
        <f>'Z_1.2.sz.mell.'!C25</f>
        <v>58244872</v>
      </c>
      <c r="D6" s="730">
        <f>'Z_1.2.sz.mell.'!D25</f>
        <v>89837682</v>
      </c>
      <c r="E6" s="730">
        <f>'Z_1.2.sz.mell.'!E25</f>
        <v>89837682</v>
      </c>
      <c r="F6" s="330" t="s">
        <v>229</v>
      </c>
      <c r="G6" s="730">
        <f>'Z_1.2.sz.mell.'!C122</f>
        <v>78096049</v>
      </c>
      <c r="H6" s="730">
        <f>'Z_1.2.sz.mell.'!D122</f>
        <v>117065131</v>
      </c>
      <c r="I6" s="730">
        <f>'Z_1.2.sz.mell.'!E122</f>
        <v>60561056</v>
      </c>
      <c r="J6" s="1752"/>
    </row>
    <row r="7" spans="1:10" x14ac:dyDescent="0.25">
      <c r="A7" s="331" t="s">
        <v>19</v>
      </c>
      <c r="B7" s="332" t="s">
        <v>382</v>
      </c>
      <c r="C7" s="730">
        <f>'Z_1.2.sz.mell.'!C26</f>
        <v>0</v>
      </c>
      <c r="D7" s="730">
        <f>'Z_1.2.sz.mell.'!D26</f>
        <v>31592810</v>
      </c>
      <c r="E7" s="730">
        <f>'Z_1.2.sz.mell.'!E26</f>
        <v>35024166</v>
      </c>
      <c r="F7" s="332" t="s">
        <v>387</v>
      </c>
      <c r="G7" s="730">
        <f>'Z_1.2.sz.mell.'!C123</f>
        <v>0</v>
      </c>
      <c r="H7" s="730">
        <f>'Z_1.2.sz.mell.'!D123</f>
        <v>0</v>
      </c>
      <c r="I7" s="730">
        <f>'Z_1.2.sz.mell.'!E123</f>
        <v>0</v>
      </c>
      <c r="J7" s="1752"/>
    </row>
    <row r="8" spans="1:10" ht="12.9" customHeight="1" x14ac:dyDescent="0.25">
      <c r="A8" s="331" t="s">
        <v>20</v>
      </c>
      <c r="B8" s="332" t="s">
        <v>10</v>
      </c>
      <c r="C8" s="1384">
        <f>'Z_1.2.sz.mell.'!C52</f>
        <v>0</v>
      </c>
      <c r="D8" s="1384">
        <f>'Z_1.2.sz.mell.'!D52</f>
        <v>6000000</v>
      </c>
      <c r="E8" s="1384">
        <f>'Z_1.2.sz.mell.'!E52</f>
        <v>6000000</v>
      </c>
      <c r="F8" s="332" t="s">
        <v>186</v>
      </c>
      <c r="G8" s="730">
        <f>'Z_1.2.sz.mell.'!C124</f>
        <v>24744212</v>
      </c>
      <c r="H8" s="730">
        <f>'Z_1.2.sz.mell.'!D124</f>
        <v>60077572</v>
      </c>
      <c r="I8" s="730">
        <f>'Z_1.2.sz.mell.'!E124</f>
        <v>24568656</v>
      </c>
      <c r="J8" s="1752"/>
    </row>
    <row r="9" spans="1:10" ht="12.9" customHeight="1" x14ac:dyDescent="0.25">
      <c r="A9" s="331" t="s">
        <v>21</v>
      </c>
      <c r="B9" s="332" t="s">
        <v>383</v>
      </c>
      <c r="C9" s="1384">
        <f>'Z_1.2.sz.mell.'!C63</f>
        <v>0</v>
      </c>
      <c r="D9" s="1384">
        <f>'Z_1.2.sz.mell.'!D63</f>
        <v>23352346</v>
      </c>
      <c r="E9" s="1384">
        <f>'Z_1.2.sz.mell.'!E63</f>
        <v>17023000</v>
      </c>
      <c r="F9" s="332" t="s">
        <v>388</v>
      </c>
      <c r="G9" s="730">
        <f>'Z_1.2.sz.mell.'!C125</f>
        <v>0</v>
      </c>
      <c r="H9" s="730">
        <f>'Z_1.2.sz.mell.'!D125</f>
        <v>0</v>
      </c>
      <c r="I9" s="730">
        <f>'Z_1.2.sz.mell.'!E125</f>
        <v>0</v>
      </c>
      <c r="J9" s="1752"/>
    </row>
    <row r="10" spans="1:10" ht="12.75" customHeight="1" x14ac:dyDescent="0.25">
      <c r="A10" s="331" t="s">
        <v>22</v>
      </c>
      <c r="B10" s="332" t="s">
        <v>384</v>
      </c>
      <c r="C10" s="1384">
        <f>'Z_1.2.sz.mell.'!C59</f>
        <v>0</v>
      </c>
      <c r="D10" s="1384">
        <f>'Z_1.2.sz.mell.'!D59</f>
        <v>0</v>
      </c>
      <c r="E10" s="1384">
        <f>'Z_1.2.sz.mell.'!E59</f>
        <v>0</v>
      </c>
      <c r="F10" s="332" t="s">
        <v>231</v>
      </c>
      <c r="G10" s="1384">
        <f>'Z_1.2.sz.mell.'!C126</f>
        <v>0</v>
      </c>
      <c r="H10" s="1384">
        <f>'Z_1.2.sz.mell.'!D126</f>
        <v>64000</v>
      </c>
      <c r="I10" s="1384">
        <f>'Z_1.2.sz.mell.'!E126</f>
        <v>50000</v>
      </c>
      <c r="J10" s="1752"/>
    </row>
    <row r="11" spans="1:10" ht="12.9" customHeight="1" x14ac:dyDescent="0.25">
      <c r="A11" s="331" t="s">
        <v>23</v>
      </c>
      <c r="B11" s="332" t="s">
        <v>385</v>
      </c>
      <c r="C11" s="1385"/>
      <c r="D11" s="1385"/>
      <c r="E11" s="309"/>
      <c r="F11" s="430"/>
      <c r="G11" s="1384"/>
      <c r="H11" s="1384"/>
      <c r="I11" s="852"/>
      <c r="J11" s="1752"/>
    </row>
    <row r="12" spans="1:10" ht="12.9" customHeight="1" x14ac:dyDescent="0.25">
      <c r="A12" s="331" t="s">
        <v>24</v>
      </c>
      <c r="B12" s="45"/>
      <c r="C12" s="1384"/>
      <c r="D12" s="1384"/>
      <c r="E12" s="308"/>
      <c r="F12" s="430"/>
      <c r="G12" s="1384"/>
      <c r="H12" s="1384"/>
      <c r="I12" s="852"/>
      <c r="J12" s="1752"/>
    </row>
    <row r="13" spans="1:10" ht="12.9" customHeight="1" x14ac:dyDescent="0.25">
      <c r="A13" s="331" t="s">
        <v>25</v>
      </c>
      <c r="B13" s="45"/>
      <c r="C13" s="1384"/>
      <c r="D13" s="1384"/>
      <c r="E13" s="308"/>
      <c r="F13" s="431"/>
      <c r="G13" s="1384"/>
      <c r="H13" s="1384"/>
      <c r="I13" s="852"/>
      <c r="J13" s="1752"/>
    </row>
    <row r="14" spans="1:10" ht="12.9" customHeight="1" x14ac:dyDescent="0.25">
      <c r="A14" s="331" t="s">
        <v>26</v>
      </c>
      <c r="B14" s="428"/>
      <c r="C14" s="1385"/>
      <c r="D14" s="1385"/>
      <c r="E14" s="309"/>
      <c r="F14" s="430"/>
      <c r="G14" s="1384"/>
      <c r="H14" s="1384"/>
      <c r="I14" s="852"/>
      <c r="J14" s="1752"/>
    </row>
    <row r="15" spans="1:10" x14ac:dyDescent="0.25">
      <c r="A15" s="331" t="s">
        <v>27</v>
      </c>
      <c r="B15" s="45"/>
      <c r="C15" s="1385"/>
      <c r="D15" s="1385"/>
      <c r="E15" s="309"/>
      <c r="F15" s="430"/>
      <c r="G15" s="1384"/>
      <c r="H15" s="1384"/>
      <c r="I15" s="852"/>
      <c r="J15" s="1752"/>
    </row>
    <row r="16" spans="1:10" ht="12.9" customHeight="1" thickBot="1" x14ac:dyDescent="0.3">
      <c r="A16" s="391" t="s">
        <v>28</v>
      </c>
      <c r="B16" s="429"/>
      <c r="C16" s="1386"/>
      <c r="D16" s="1386"/>
      <c r="E16" s="393"/>
      <c r="F16" s="392" t="s">
        <v>50</v>
      </c>
      <c r="G16" s="1388"/>
      <c r="H16" s="1388"/>
      <c r="I16" s="858"/>
      <c r="J16" s="1752"/>
    </row>
    <row r="17" spans="1:10" ht="15.9" customHeight="1" thickBot="1" x14ac:dyDescent="0.3">
      <c r="A17" s="334" t="s">
        <v>29</v>
      </c>
      <c r="B17" s="125" t="s">
        <v>395</v>
      </c>
      <c r="C17" s="311">
        <f>C6+C8+C9+C11</f>
        <v>58244872</v>
      </c>
      <c r="D17" s="311">
        <f t="shared" ref="D17:E17" si="0">D6+D8+D9+D11</f>
        <v>119190028</v>
      </c>
      <c r="E17" s="311">
        <f t="shared" si="0"/>
        <v>112860682</v>
      </c>
      <c r="F17" s="125" t="s">
        <v>396</v>
      </c>
      <c r="G17" s="311">
        <f>G6+G8+G10</f>
        <v>102840261</v>
      </c>
      <c r="H17" s="311">
        <f t="shared" ref="H17:I17" si="1">H6+H8+H10</f>
        <v>177206703</v>
      </c>
      <c r="I17" s="311">
        <f t="shared" si="1"/>
        <v>85179712</v>
      </c>
      <c r="J17" s="1752"/>
    </row>
    <row r="18" spans="1:10" ht="12.9" customHeight="1" x14ac:dyDescent="0.25">
      <c r="A18" s="329" t="s">
        <v>30</v>
      </c>
      <c r="B18" s="344" t="s">
        <v>246</v>
      </c>
      <c r="C18" s="351">
        <f>SUM(C19:C23)</f>
        <v>44595389</v>
      </c>
      <c r="D18" s="351">
        <f t="shared" ref="D18:E18" si="2">SUM(D19:D23)</f>
        <v>58016675</v>
      </c>
      <c r="E18" s="351">
        <f t="shared" si="2"/>
        <v>0</v>
      </c>
      <c r="F18" s="337" t="s">
        <v>190</v>
      </c>
      <c r="G18" s="1389"/>
      <c r="H18" s="1389"/>
      <c r="I18" s="859"/>
      <c r="J18" s="1752"/>
    </row>
    <row r="19" spans="1:10" ht="12.9" customHeight="1" x14ac:dyDescent="0.25">
      <c r="A19" s="331" t="s">
        <v>31</v>
      </c>
      <c r="B19" s="345" t="s">
        <v>235</v>
      </c>
      <c r="C19" s="736">
        <v>44595389</v>
      </c>
      <c r="D19" s="736">
        <v>58016675</v>
      </c>
      <c r="E19" s="78"/>
      <c r="F19" s="337" t="s">
        <v>193</v>
      </c>
      <c r="G19" s="736"/>
      <c r="H19" s="736"/>
      <c r="I19" s="855"/>
      <c r="J19" s="1752"/>
    </row>
    <row r="20" spans="1:10" ht="12.9" customHeight="1" x14ac:dyDescent="0.25">
      <c r="A20" s="329" t="s">
        <v>32</v>
      </c>
      <c r="B20" s="345" t="s">
        <v>236</v>
      </c>
      <c r="C20" s="736"/>
      <c r="D20" s="736"/>
      <c r="E20" s="78"/>
      <c r="F20" s="337" t="s">
        <v>155</v>
      </c>
      <c r="G20" s="736"/>
      <c r="H20" s="736"/>
      <c r="I20" s="855"/>
      <c r="J20" s="1752"/>
    </row>
    <row r="21" spans="1:10" ht="12.9" customHeight="1" x14ac:dyDescent="0.25">
      <c r="A21" s="331" t="s">
        <v>33</v>
      </c>
      <c r="B21" s="345" t="s">
        <v>237</v>
      </c>
      <c r="C21" s="736"/>
      <c r="D21" s="736"/>
      <c r="E21" s="78"/>
      <c r="F21" s="337" t="s">
        <v>156</v>
      </c>
      <c r="G21" s="736"/>
      <c r="H21" s="736"/>
      <c r="I21" s="855"/>
      <c r="J21" s="1752"/>
    </row>
    <row r="22" spans="1:10" ht="12.9" customHeight="1" x14ac:dyDescent="0.25">
      <c r="A22" s="329" t="s">
        <v>34</v>
      </c>
      <c r="B22" s="345" t="s">
        <v>238</v>
      </c>
      <c r="C22" s="736"/>
      <c r="D22" s="736"/>
      <c r="E22" s="78"/>
      <c r="F22" s="336" t="s">
        <v>234</v>
      </c>
      <c r="G22" s="736"/>
      <c r="H22" s="736"/>
      <c r="I22" s="855"/>
      <c r="J22" s="1752"/>
    </row>
    <row r="23" spans="1:10" ht="12.9" customHeight="1" x14ac:dyDescent="0.25">
      <c r="A23" s="331" t="s">
        <v>35</v>
      </c>
      <c r="B23" s="346" t="s">
        <v>239</v>
      </c>
      <c r="C23" s="736"/>
      <c r="D23" s="736"/>
      <c r="E23" s="736"/>
      <c r="F23" s="337" t="s">
        <v>194</v>
      </c>
      <c r="G23" s="736"/>
      <c r="H23" s="736"/>
      <c r="I23" s="855"/>
      <c r="J23" s="1752"/>
    </row>
    <row r="24" spans="1:10" ht="12.9" customHeight="1" x14ac:dyDescent="0.25">
      <c r="A24" s="329" t="s">
        <v>36</v>
      </c>
      <c r="B24" s="347" t="s">
        <v>240</v>
      </c>
      <c r="C24" s="339">
        <f>SUM(C25:C29)</f>
        <v>0</v>
      </c>
      <c r="D24" s="339">
        <f t="shared" ref="D24:E24" si="3">SUM(D25:D29)</f>
        <v>0</v>
      </c>
      <c r="E24" s="339">
        <f t="shared" si="3"/>
        <v>0</v>
      </c>
      <c r="F24" s="348" t="s">
        <v>192</v>
      </c>
      <c r="G24" s="736"/>
      <c r="H24" s="736"/>
      <c r="I24" s="855"/>
      <c r="J24" s="1752"/>
    </row>
    <row r="25" spans="1:10" ht="12.9" customHeight="1" x14ac:dyDescent="0.25">
      <c r="A25" s="331" t="s">
        <v>37</v>
      </c>
      <c r="B25" s="346" t="s">
        <v>241</v>
      </c>
      <c r="C25" s="736"/>
      <c r="D25" s="736"/>
      <c r="E25" s="78"/>
      <c r="F25" s="348" t="s">
        <v>389</v>
      </c>
      <c r="G25" s="736"/>
      <c r="H25" s="736"/>
      <c r="I25" s="855"/>
      <c r="J25" s="1752"/>
    </row>
    <row r="26" spans="1:10" ht="12.9" customHeight="1" x14ac:dyDescent="0.25">
      <c r="A26" s="329" t="s">
        <v>38</v>
      </c>
      <c r="B26" s="346" t="s">
        <v>242</v>
      </c>
      <c r="C26" s="736">
        <f>'Z_1.2.sz.mell.'!C71</f>
        <v>0</v>
      </c>
      <c r="D26" s="736"/>
      <c r="E26" s="736"/>
      <c r="F26" s="343"/>
      <c r="G26" s="736"/>
      <c r="H26" s="736"/>
      <c r="I26" s="855"/>
      <c r="J26" s="1752"/>
    </row>
    <row r="27" spans="1:10" ht="12.9" customHeight="1" x14ac:dyDescent="0.25">
      <c r="A27" s="331" t="s">
        <v>39</v>
      </c>
      <c r="B27" s="345" t="s">
        <v>243</v>
      </c>
      <c r="C27" s="736"/>
      <c r="D27" s="736"/>
      <c r="E27" s="78"/>
      <c r="F27" s="121"/>
      <c r="G27" s="736"/>
      <c r="H27" s="736"/>
      <c r="I27" s="855"/>
      <c r="J27" s="1752"/>
    </row>
    <row r="28" spans="1:10" ht="12.9" customHeight="1" x14ac:dyDescent="0.25">
      <c r="A28" s="329" t="s">
        <v>40</v>
      </c>
      <c r="B28" s="349" t="s">
        <v>244</v>
      </c>
      <c r="C28" s="736"/>
      <c r="D28" s="736"/>
      <c r="E28" s="78"/>
      <c r="F28" s="45"/>
      <c r="G28" s="736"/>
      <c r="H28" s="736"/>
      <c r="I28" s="855"/>
      <c r="J28" s="1752"/>
    </row>
    <row r="29" spans="1:10" ht="12.9" customHeight="1" thickBot="1" x14ac:dyDescent="0.3">
      <c r="A29" s="331" t="s">
        <v>41</v>
      </c>
      <c r="B29" s="350" t="s">
        <v>245</v>
      </c>
      <c r="C29" s="736"/>
      <c r="D29" s="736"/>
      <c r="E29" s="78"/>
      <c r="F29" s="121"/>
      <c r="G29" s="736"/>
      <c r="H29" s="736"/>
      <c r="I29" s="855"/>
      <c r="J29" s="1752"/>
    </row>
    <row r="30" spans="1:10" ht="21.75" customHeight="1" thickBot="1" x14ac:dyDescent="0.3">
      <c r="A30" s="334" t="s">
        <v>42</v>
      </c>
      <c r="B30" s="125" t="s">
        <v>386</v>
      </c>
      <c r="C30" s="311">
        <f>C18+C24</f>
        <v>44595389</v>
      </c>
      <c r="D30" s="311">
        <f t="shared" ref="D30:E30" si="4">D18+D24</f>
        <v>58016675</v>
      </c>
      <c r="E30" s="311">
        <f t="shared" si="4"/>
        <v>0</v>
      </c>
      <c r="F30" s="125" t="s">
        <v>390</v>
      </c>
      <c r="G30" s="311">
        <f>SUM(G18:G29)</f>
        <v>0</v>
      </c>
      <c r="H30" s="311">
        <f t="shared" ref="H30:I30" si="5">SUM(H18:H29)</f>
        <v>0</v>
      </c>
      <c r="I30" s="311">
        <f t="shared" si="5"/>
        <v>0</v>
      </c>
      <c r="J30" s="1752"/>
    </row>
    <row r="31" spans="1:10" ht="13.8" thickBot="1" x14ac:dyDescent="0.3">
      <c r="A31" s="334" t="s">
        <v>43</v>
      </c>
      <c r="B31" s="340" t="s">
        <v>391</v>
      </c>
      <c r="C31" s="740">
        <f>C17+C30</f>
        <v>102840261</v>
      </c>
      <c r="D31" s="740">
        <f t="shared" ref="D31:E31" si="6">D17+D30</f>
        <v>177206703</v>
      </c>
      <c r="E31" s="740">
        <f t="shared" si="6"/>
        <v>112860682</v>
      </c>
      <c r="F31" s="340" t="s">
        <v>392</v>
      </c>
      <c r="G31" s="740">
        <f>G17+G30</f>
        <v>102840261</v>
      </c>
      <c r="H31" s="740">
        <f t="shared" ref="H31:I31" si="7">H17+H30</f>
        <v>177206703</v>
      </c>
      <c r="I31" s="740">
        <f t="shared" si="7"/>
        <v>85179712</v>
      </c>
      <c r="J31" s="1752"/>
    </row>
    <row r="32" spans="1:10" ht="13.8" thickBot="1" x14ac:dyDescent="0.3">
      <c r="A32" s="334" t="s">
        <v>44</v>
      </c>
      <c r="B32" s="340" t="s">
        <v>168</v>
      </c>
      <c r="C32" s="741">
        <f t="shared" ref="C32:D32" si="8">IF(C17-G17&lt;0,G17-C17,"-")</f>
        <v>44595389</v>
      </c>
      <c r="D32" s="741">
        <f t="shared" si="8"/>
        <v>58016675</v>
      </c>
      <c r="E32" s="741" t="str">
        <f>IF(E17-I17&lt;0,I17-E17,"-")</f>
        <v>-</v>
      </c>
      <c r="F32" s="340" t="s">
        <v>169</v>
      </c>
      <c r="G32" s="741" t="str">
        <f t="shared" ref="G32:H32" si="9">IF(C17-G17&gt;0,C17-G17,"-")</f>
        <v>-</v>
      </c>
      <c r="H32" s="741" t="str">
        <f t="shared" si="9"/>
        <v>-</v>
      </c>
      <c r="I32" s="741">
        <f>IF(E17-I17&gt;0,E17-I17,"-")</f>
        <v>27680970</v>
      </c>
      <c r="J32" s="1752"/>
    </row>
    <row r="33" spans="1:10" ht="13.8" thickBot="1" x14ac:dyDescent="0.3">
      <c r="A33" s="334" t="s">
        <v>45</v>
      </c>
      <c r="B33" s="340" t="s">
        <v>566</v>
      </c>
      <c r="C33" s="740" t="str">
        <f t="shared" ref="C33:D33" si="10">IF(C31-G31&lt;0,G31-C31,"-")</f>
        <v>-</v>
      </c>
      <c r="D33" s="740" t="str">
        <f t="shared" si="10"/>
        <v>-</v>
      </c>
      <c r="E33" s="740" t="str">
        <f>IF(E31-I31&lt;0,I31-E31,"-")</f>
        <v>-</v>
      </c>
      <c r="F33" s="340" t="s">
        <v>567</v>
      </c>
      <c r="G33" s="740" t="str">
        <f t="shared" ref="G33:H33" si="11">IF(C31-G31&gt;0,C31-G31,"-")</f>
        <v>-</v>
      </c>
      <c r="H33" s="740" t="str">
        <f t="shared" si="11"/>
        <v>-</v>
      </c>
      <c r="I33" s="740">
        <f>IF(E31-I31&gt;0,E31-I31,"-")</f>
        <v>27680970</v>
      </c>
      <c r="J33" s="1752"/>
    </row>
  </sheetData>
  <sheetProtection formatCells="0"/>
  <mergeCells count="2">
    <mergeCell ref="J1:J33"/>
    <mergeCell ref="A3:A4"/>
  </mergeCells>
  <printOptions horizontalCentered="1"/>
  <pageMargins left="0.78740157480314965" right="0.78740157480314965" top="1.0629921259842521" bottom="0.98425196850393704" header="0.78740157480314965" footer="0.78740157480314965"/>
  <pageSetup paperSize="9" scale="70" orientation="landscape" verticalDpi="30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1-000000000000}">
  <sheetPr>
    <tabColor theme="5"/>
    <pageSetUpPr fitToPage="1"/>
  </sheetPr>
  <dimension ref="A1:E38"/>
  <sheetViews>
    <sheetView tabSelected="1" view="pageBreakPreview" zoomScale="60" zoomScaleNormal="120" workbookViewId="0">
      <selection activeCell="H29" sqref="H29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665" t="s">
        <v>816</v>
      </c>
      <c r="B1" s="204"/>
      <c r="C1" s="204"/>
      <c r="D1" s="204"/>
      <c r="E1" s="750" t="s">
        <v>154</v>
      </c>
    </row>
    <row r="2" spans="1:5" x14ac:dyDescent="0.25">
      <c r="A2" s="204"/>
      <c r="B2" s="204"/>
      <c r="C2" s="204"/>
      <c r="D2" s="204"/>
      <c r="E2" s="204"/>
    </row>
    <row r="3" spans="1:5" x14ac:dyDescent="0.25">
      <c r="A3" s="666"/>
      <c r="B3" s="751"/>
      <c r="C3" s="666"/>
      <c r="D3" s="752"/>
      <c r="E3" s="751"/>
    </row>
    <row r="4" spans="1:5" ht="15.6" x14ac:dyDescent="0.3">
      <c r="A4" s="667" t="str">
        <f>+Z_ÖSSZEFÜGGÉSEK!A6</f>
        <v>2019. évi eredeti előirányzat BEVÉTELEK</v>
      </c>
      <c r="B4" s="753"/>
      <c r="C4" s="668"/>
      <c r="D4" s="752"/>
      <c r="E4" s="751"/>
    </row>
    <row r="5" spans="1:5" x14ac:dyDescent="0.25">
      <c r="A5" s="666"/>
      <c r="B5" s="751"/>
      <c r="C5" s="666"/>
      <c r="D5" s="752"/>
      <c r="E5" s="751"/>
    </row>
    <row r="6" spans="1:5" x14ac:dyDescent="0.25">
      <c r="A6" s="666" t="s">
        <v>543</v>
      </c>
      <c r="B6" s="751">
        <f>+'Z_1.1.sz.mell.'!C68</f>
        <v>167579913</v>
      </c>
      <c r="C6" s="666" t="s">
        <v>698</v>
      </c>
      <c r="D6" s="752">
        <f>+'Z_2.1.sz.mell'!C18+'Z_2.2.sz.mell'!C17</f>
        <v>167579913</v>
      </c>
      <c r="E6" s="751">
        <f>+B6-D6</f>
        <v>0</v>
      </c>
    </row>
    <row r="7" spans="1:5" x14ac:dyDescent="0.25">
      <c r="A7" s="666" t="s">
        <v>544</v>
      </c>
      <c r="B7" s="751">
        <f>+'Z_1.1.sz.mell.'!C92</f>
        <v>99584055</v>
      </c>
      <c r="C7" s="666" t="s">
        <v>700</v>
      </c>
      <c r="D7" s="752">
        <f>+'Z_2.1.sz.mell'!C29+'Z_2.2.sz.mell'!C30</f>
        <v>99584055</v>
      </c>
      <c r="E7" s="751">
        <f>+B7-D7</f>
        <v>0</v>
      </c>
    </row>
    <row r="8" spans="1:5" x14ac:dyDescent="0.25">
      <c r="A8" s="666" t="s">
        <v>545</v>
      </c>
      <c r="B8" s="751">
        <f>+'Z_1.1.sz.mell.'!C93</f>
        <v>267163968</v>
      </c>
      <c r="C8" s="666" t="s">
        <v>702</v>
      </c>
      <c r="D8" s="752">
        <f>+'Z_2.1.sz.mell'!C30+'Z_2.2.sz.mell'!C31</f>
        <v>267163968</v>
      </c>
      <c r="E8" s="751">
        <f>+B8-D8</f>
        <v>0</v>
      </c>
    </row>
    <row r="9" spans="1:5" x14ac:dyDescent="0.25">
      <c r="A9" s="666"/>
      <c r="B9" s="751"/>
      <c r="C9" s="666"/>
      <c r="D9" s="752"/>
      <c r="E9" s="751"/>
    </row>
    <row r="10" spans="1:5" ht="15.6" x14ac:dyDescent="0.3">
      <c r="A10" s="667" t="str">
        <f>+Z_ÖSSZEFÜGGÉSEK!A13</f>
        <v>2019. évi módosított előirányzat BEVÉTELEK</v>
      </c>
      <c r="B10" s="753"/>
      <c r="C10" s="668"/>
      <c r="D10" s="752"/>
      <c r="E10" s="751"/>
    </row>
    <row r="11" spans="1:5" x14ac:dyDescent="0.25">
      <c r="A11" s="666"/>
      <c r="B11" s="751"/>
      <c r="C11" s="666"/>
      <c r="D11" s="752"/>
      <c r="E11" s="751"/>
    </row>
    <row r="12" spans="1:5" x14ac:dyDescent="0.25">
      <c r="A12" s="666" t="s">
        <v>703</v>
      </c>
      <c r="B12" s="751">
        <f>+'Z_1.1.sz.mell.'!D68</f>
        <v>243995666</v>
      </c>
      <c r="C12" s="666" t="s">
        <v>704</v>
      </c>
      <c r="D12" s="752">
        <f>+'Z_2.1.sz.mell'!D18+'Z_2.2.sz.mell'!D17</f>
        <v>243995666</v>
      </c>
      <c r="E12" s="751">
        <f>+B12-D12</f>
        <v>0</v>
      </c>
    </row>
    <row r="13" spans="1:5" x14ac:dyDescent="0.25">
      <c r="A13" s="666" t="s">
        <v>705</v>
      </c>
      <c r="B13" s="751">
        <f>+'Z_1.1.sz.mell.'!D92</f>
        <v>126976085</v>
      </c>
      <c r="C13" s="666" t="s">
        <v>706</v>
      </c>
      <c r="D13" s="752">
        <f>+'Z_2.1.sz.mell'!D29+'Z_2.2.sz.mell'!D30</f>
        <v>126976085</v>
      </c>
      <c r="E13" s="751">
        <f>+B13-D13</f>
        <v>0</v>
      </c>
    </row>
    <row r="14" spans="1:5" x14ac:dyDescent="0.25">
      <c r="A14" s="666" t="s">
        <v>707</v>
      </c>
      <c r="B14" s="751">
        <f>+'Z_1.1.sz.mell.'!D93</f>
        <v>370971751</v>
      </c>
      <c r="C14" s="666" t="s">
        <v>708</v>
      </c>
      <c r="D14" s="752">
        <f>+'Z_2.1.sz.mell'!D30+'Z_2.2.sz.mell'!D31</f>
        <v>370971751</v>
      </c>
      <c r="E14" s="751">
        <f>+B14-D14</f>
        <v>0</v>
      </c>
    </row>
    <row r="15" spans="1:5" x14ac:dyDescent="0.25">
      <c r="A15" s="666"/>
      <c r="B15" s="751"/>
      <c r="C15" s="666"/>
      <c r="D15" s="752"/>
      <c r="E15" s="751"/>
    </row>
    <row r="16" spans="1:5" ht="13.8" x14ac:dyDescent="0.25">
      <c r="A16" s="754" t="str">
        <f>+Z_ÖSSZEFÜGGÉSEK!A19</f>
        <v>2019.évi teljesített BEVÉTELEK</v>
      </c>
      <c r="B16" s="209"/>
      <c r="C16" s="668"/>
      <c r="D16" s="752"/>
      <c r="E16" s="751"/>
    </row>
    <row r="17" spans="1:5" x14ac:dyDescent="0.25">
      <c r="A17" s="666"/>
      <c r="B17" s="751"/>
      <c r="C17" s="666"/>
      <c r="D17" s="752"/>
      <c r="E17" s="751"/>
    </row>
    <row r="18" spans="1:5" x14ac:dyDescent="0.25">
      <c r="A18" s="666" t="s">
        <v>709</v>
      </c>
      <c r="B18" s="751">
        <f>+'Z_1.1.sz.mell.'!E68</f>
        <v>235979721</v>
      </c>
      <c r="C18" s="666" t="s">
        <v>710</v>
      </c>
      <c r="D18" s="752">
        <f>+'Z_2.1.sz.mell'!E18+'Z_2.2.sz.mell'!E17</f>
        <v>235979721</v>
      </c>
      <c r="E18" s="751">
        <f>+B18-D18</f>
        <v>0</v>
      </c>
    </row>
    <row r="19" spans="1:5" x14ac:dyDescent="0.25">
      <c r="A19" s="666" t="s">
        <v>711</v>
      </c>
      <c r="B19" s="751">
        <f>+'Z_1.1.sz.mell.'!E92</f>
        <v>126976085</v>
      </c>
      <c r="C19" s="666" t="s">
        <v>712</v>
      </c>
      <c r="D19" s="752">
        <f>+'Z_2.1.sz.mell'!E29+'Z_2.2.sz.mell'!E30</f>
        <v>126976085</v>
      </c>
      <c r="E19" s="751">
        <f>+B19-D19</f>
        <v>0</v>
      </c>
    </row>
    <row r="20" spans="1:5" x14ac:dyDescent="0.25">
      <c r="A20" s="666" t="s">
        <v>713</v>
      </c>
      <c r="B20" s="751">
        <f>+'Z_1.1.sz.mell.'!E93</f>
        <v>362955806</v>
      </c>
      <c r="C20" s="666" t="s">
        <v>714</v>
      </c>
      <c r="D20" s="752">
        <f>+'Z_2.1.sz.mell'!E30+'Z_2.2.sz.mell'!E31</f>
        <v>362955806</v>
      </c>
      <c r="E20" s="751">
        <f>+B20-D20</f>
        <v>0</v>
      </c>
    </row>
    <row r="21" spans="1:5" x14ac:dyDescent="0.25">
      <c r="A21" s="666"/>
      <c r="B21" s="751"/>
      <c r="C21" s="666"/>
      <c r="D21" s="752"/>
      <c r="E21" s="751"/>
    </row>
    <row r="22" spans="1:5" ht="15.6" x14ac:dyDescent="0.3">
      <c r="A22" s="667" t="str">
        <f>+Z_ÖSSZEFÜGGÉSEK!A25</f>
        <v>2019. évi eredeti előirányzat KIADÁSOK</v>
      </c>
      <c r="B22" s="753"/>
      <c r="C22" s="668"/>
      <c r="D22" s="752"/>
      <c r="E22" s="751"/>
    </row>
    <row r="23" spans="1:5" x14ac:dyDescent="0.25">
      <c r="A23" s="666"/>
      <c r="B23" s="751"/>
      <c r="C23" s="666"/>
      <c r="D23" s="752"/>
      <c r="E23" s="751"/>
    </row>
    <row r="24" spans="1:5" x14ac:dyDescent="0.25">
      <c r="A24" s="666" t="s">
        <v>546</v>
      </c>
      <c r="B24" s="751">
        <f>+'Z_1.1.sz.mell.'!C135</f>
        <v>266525968</v>
      </c>
      <c r="C24" s="666" t="s">
        <v>716</v>
      </c>
      <c r="D24" s="752">
        <f>+'Z_2.1.sz.mell'!G18+'Z_2.2.sz.mell'!G17</f>
        <v>266525968</v>
      </c>
      <c r="E24" s="751">
        <f>+B24-D24</f>
        <v>0</v>
      </c>
    </row>
    <row r="25" spans="1:5" x14ac:dyDescent="0.25">
      <c r="A25" s="666" t="s">
        <v>547</v>
      </c>
      <c r="B25" s="751">
        <f>+'Z_1.1.sz.mell.'!C160</f>
        <v>638000</v>
      </c>
      <c r="C25" s="666" t="s">
        <v>717</v>
      </c>
      <c r="D25" s="752">
        <f>+'Z_2.1.sz.mell'!G29+'Z_2.2.sz.mell'!G30</f>
        <v>638000</v>
      </c>
      <c r="E25" s="751">
        <f>+B25-D25</f>
        <v>0</v>
      </c>
    </row>
    <row r="26" spans="1:5" x14ac:dyDescent="0.25">
      <c r="A26" s="666" t="s">
        <v>548</v>
      </c>
      <c r="B26" s="751">
        <f>+'Z_1.1.sz.mell.'!C161</f>
        <v>267163968</v>
      </c>
      <c r="C26" s="666" t="s">
        <v>718</v>
      </c>
      <c r="D26" s="752">
        <f>+'Z_2.1.sz.mell'!G30+'Z_2.2.sz.mell'!G31</f>
        <v>267163968</v>
      </c>
      <c r="E26" s="751">
        <f>+B26-D26</f>
        <v>0</v>
      </c>
    </row>
    <row r="27" spans="1:5" x14ac:dyDescent="0.25">
      <c r="A27" s="666"/>
      <c r="B27" s="751"/>
      <c r="C27" s="666"/>
      <c r="D27" s="752"/>
      <c r="E27" s="751"/>
    </row>
    <row r="28" spans="1:5" ht="15.6" x14ac:dyDescent="0.3">
      <c r="A28" s="667" t="str">
        <f>+Z_ÖSSZEFÜGGÉSEK!A31</f>
        <v>2019. évi módosított előirányzat KIADÁSOK</v>
      </c>
      <c r="B28" s="753"/>
      <c r="C28" s="668"/>
      <c r="D28" s="752"/>
      <c r="E28" s="751"/>
    </row>
    <row r="29" spans="1:5" x14ac:dyDescent="0.25">
      <c r="A29" s="666"/>
      <c r="B29" s="751"/>
      <c r="C29" s="666"/>
      <c r="D29" s="752"/>
      <c r="E29" s="751"/>
    </row>
    <row r="30" spans="1:5" x14ac:dyDescent="0.25">
      <c r="A30" s="666" t="s">
        <v>719</v>
      </c>
      <c r="B30" s="751">
        <f>+'Z_1.1.sz.mell.'!D135</f>
        <v>341286067</v>
      </c>
      <c r="C30" s="666" t="s">
        <v>720</v>
      </c>
      <c r="D30" s="752">
        <f>+'Z_2.1.sz.mell'!H18+'Z_2.2.sz.mell'!H17</f>
        <v>341286067</v>
      </c>
      <c r="E30" s="751">
        <f>+B30-D30</f>
        <v>0</v>
      </c>
    </row>
    <row r="31" spans="1:5" x14ac:dyDescent="0.25">
      <c r="A31" s="666" t="s">
        <v>721</v>
      </c>
      <c r="B31" s="751">
        <f>+'Z_1.1.sz.mell.'!D160</f>
        <v>29685684</v>
      </c>
      <c r="C31" s="666" t="s">
        <v>722</v>
      </c>
      <c r="D31" s="752">
        <f>+'Z_2.1.sz.mell'!H29+'Z_2.2.sz.mell'!H30</f>
        <v>29685684</v>
      </c>
      <c r="E31" s="751">
        <f>+B31-D31</f>
        <v>0</v>
      </c>
    </row>
    <row r="32" spans="1:5" x14ac:dyDescent="0.25">
      <c r="A32" s="666" t="s">
        <v>723</v>
      </c>
      <c r="B32" s="751">
        <f>+'Z_1.1.sz.mell.'!D161</f>
        <v>370971751</v>
      </c>
      <c r="C32" s="666" t="s">
        <v>724</v>
      </c>
      <c r="D32" s="752">
        <f>+'Z_2.1.sz.mell'!H30+'Z_2.2.sz.mell'!H31</f>
        <v>370971751</v>
      </c>
      <c r="E32" s="751">
        <f>+B32-D32</f>
        <v>0</v>
      </c>
    </row>
    <row r="33" spans="1:5" x14ac:dyDescent="0.25">
      <c r="A33" s="666"/>
      <c r="B33" s="751"/>
      <c r="C33" s="666"/>
      <c r="D33" s="752"/>
      <c r="E33" s="751"/>
    </row>
    <row r="34" spans="1:5" ht="15.6" x14ac:dyDescent="0.3">
      <c r="A34" s="670" t="str">
        <f>+Z_ÖSSZEFÜGGÉSEK!A37</f>
        <v>2019.évi teljesített KIADÁSOK</v>
      </c>
      <c r="B34" s="753"/>
      <c r="C34" s="668"/>
      <c r="D34" s="752"/>
      <c r="E34" s="751"/>
    </row>
    <row r="35" spans="1:5" x14ac:dyDescent="0.25">
      <c r="A35" s="666"/>
      <c r="B35" s="751"/>
      <c r="C35" s="666"/>
      <c r="D35" s="752"/>
      <c r="E35" s="751"/>
    </row>
    <row r="36" spans="1:5" x14ac:dyDescent="0.25">
      <c r="A36" s="666" t="s">
        <v>725</v>
      </c>
      <c r="B36" s="751">
        <f>+'Z_1.1.sz.mell.'!E135</f>
        <v>217038007</v>
      </c>
      <c r="C36" s="666" t="s">
        <v>726</v>
      </c>
      <c r="D36" s="752">
        <f>+'Z_2.1.sz.mell'!I18+'Z_2.2.sz.mell'!I17</f>
        <v>217038007</v>
      </c>
      <c r="E36" s="751">
        <f>+B36-D36</f>
        <v>0</v>
      </c>
    </row>
    <row r="37" spans="1:5" x14ac:dyDescent="0.25">
      <c r="A37" s="666" t="s">
        <v>727</v>
      </c>
      <c r="B37" s="751">
        <f>+'Z_1.1.sz.mell.'!E160</f>
        <v>27659782</v>
      </c>
      <c r="C37" s="666" t="s">
        <v>728</v>
      </c>
      <c r="D37" s="752">
        <f>+'Z_2.1.sz.mell'!I29+'Z_2.2.sz.mell'!I30</f>
        <v>27659782</v>
      </c>
      <c r="E37" s="751">
        <f>+B37-D37</f>
        <v>0</v>
      </c>
    </row>
    <row r="38" spans="1:5" x14ac:dyDescent="0.25">
      <c r="A38" s="666" t="s">
        <v>752</v>
      </c>
      <c r="B38" s="751">
        <f>+'Z_1.1.sz.mell.'!E161</f>
        <v>244697789</v>
      </c>
      <c r="C38" s="666" t="s">
        <v>730</v>
      </c>
      <c r="D38" s="752">
        <f>+'Z_2.1.sz.mell'!I30+'Z_2.2.sz.mell'!I31</f>
        <v>244697789</v>
      </c>
      <c r="E38" s="751">
        <f>+B38-D38</f>
        <v>0</v>
      </c>
    </row>
  </sheetData>
  <sheetProtection sheet="1"/>
  <conditionalFormatting sqref="E3:E15">
    <cfRule type="cellIs" dxfId="5" priority="2" stopIfTrue="1" operator="notEqual">
      <formula>0</formula>
    </cfRule>
  </conditionalFormatting>
  <conditionalFormatting sqref="E3:E38">
    <cfRule type="cellIs" dxfId="4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1-000000000000}">
  <sheetPr>
    <tabColor theme="5"/>
  </sheetPr>
  <dimension ref="A1:G31"/>
  <sheetViews>
    <sheetView view="pageBreakPreview" zoomScale="60" zoomScaleNormal="120" workbookViewId="0">
      <selection activeCell="A6" sqref="A6:E6"/>
    </sheetView>
  </sheetViews>
  <sheetFormatPr defaultColWidth="9.33203125" defaultRowHeight="13.2" x14ac:dyDescent="0.25"/>
  <cols>
    <col min="1" max="1" width="47.109375" style="42" customWidth="1"/>
    <col min="2" max="2" width="15.6640625" style="41" customWidth="1"/>
    <col min="3" max="3" width="16.33203125" style="41" customWidth="1"/>
    <col min="4" max="5" width="18" style="41" customWidth="1"/>
    <col min="6" max="6" width="16.6640625" style="41" customWidth="1"/>
    <col min="7" max="7" width="18.77734375" style="53" customWidth="1"/>
    <col min="8" max="9" width="12.77734375" style="41" customWidth="1"/>
    <col min="10" max="10" width="13.77734375" style="41" customWidth="1"/>
    <col min="11" max="16384" width="9.33203125" style="41"/>
  </cols>
  <sheetData>
    <row r="1" spans="1:7" ht="13.8" x14ac:dyDescent="0.25">
      <c r="A1" s="638"/>
      <c r="B1" s="1575" t="str">
        <f>CONCATENATE("3. melléklet ",Z_ALAPADATOK!A8," ",Z_ALAPADATOK!B8," ",Z_ALAPADATOK!C8," ",Z_ALAPADATOK!D8," ",Z_ALAPADATOK!E8," ",Z_ALAPADATOK!F8," ",Z_ALAPADATOK!G8," ",Z_ALAPADATOK!H8)</f>
        <v>3. melléklet a Hercegkút Község Önkormányzat Polgármesterének 6 / 2020 ( VI.17. ) önkormányzati rendelethez</v>
      </c>
      <c r="C1" s="1576"/>
      <c r="D1" s="1576"/>
      <c r="E1" s="1576"/>
      <c r="F1" s="1576"/>
      <c r="G1" s="1576"/>
    </row>
    <row r="2" spans="1:7" x14ac:dyDescent="0.25">
      <c r="A2" s="638"/>
      <c r="B2" s="623"/>
      <c r="C2" s="623"/>
      <c r="D2" s="623"/>
      <c r="E2" s="623"/>
      <c r="F2" s="623"/>
      <c r="G2" s="623"/>
    </row>
    <row r="3" spans="1:7" ht="25.5" customHeight="1" x14ac:dyDescent="0.25">
      <c r="A3" s="1574" t="s">
        <v>818</v>
      </c>
      <c r="B3" s="1574"/>
      <c r="C3" s="1574"/>
      <c r="D3" s="1574"/>
      <c r="E3" s="1574"/>
      <c r="F3" s="1574"/>
      <c r="G3" s="1574"/>
    </row>
    <row r="4" spans="1:7" ht="22.5" customHeight="1" thickBot="1" x14ac:dyDescent="0.35">
      <c r="A4" s="638"/>
      <c r="B4" s="623"/>
      <c r="C4" s="623"/>
      <c r="D4" s="623"/>
      <c r="E4" s="623"/>
      <c r="F4" s="623"/>
      <c r="G4" s="639" t="str">
        <f>'Z_2.2.sz.mell'!I2</f>
        <v xml:space="preserve"> Forintban!</v>
      </c>
    </row>
    <row r="5" spans="1:7" s="44" customFormat="1" ht="44.4" customHeight="1" thickBot="1" x14ac:dyDescent="0.3">
      <c r="A5" s="640" t="s">
        <v>63</v>
      </c>
      <c r="B5" s="641" t="s">
        <v>64</v>
      </c>
      <c r="C5" s="641" t="s">
        <v>65</v>
      </c>
      <c r="D5" s="186" t="str">
        <f>+CONCATENATE("Felhasználás   ",LEFT(Z_ÖSSZEFÜGGÉSEK!A6,4)-1,". XII. 31-ig")</f>
        <v>Felhasználás   2018. XII. 31-ig</v>
      </c>
      <c r="E5" s="186" t="str">
        <f>+CONCATENATE(LEFT(Z_ÖSSZEFÜGGÉSEK!A6,4),". évi",CHAR(10),"módosított előirányzat")</f>
        <v>2019. évi
módosított előirányzat</v>
      </c>
      <c r="F5" s="186" t="str">
        <f>+CONCATENATE("Teljesítés",CHAR(10),LEFT(Z_ÖSSZEFÜGGÉSEK!A6,4),". XII. 31-ig")</f>
        <v>Teljesítés
2019. XII. 31-ig</v>
      </c>
      <c r="G5" s="50" t="str">
        <f>+CONCATENATE("Összes teljesítés",CHAR(10),LEFT(Z_ÖSSZEFÜGGÉSEK!A6,4),". XII. 31-ig")</f>
        <v>Összes teljesítés
2019. XII. 31-ig</v>
      </c>
    </row>
    <row r="6" spans="1:7" s="53" customFormat="1" ht="12" customHeight="1" thickBot="1" x14ac:dyDescent="0.3">
      <c r="A6" s="860" t="s">
        <v>492</v>
      </c>
      <c r="B6" s="861" t="s">
        <v>493</v>
      </c>
      <c r="C6" s="861" t="s">
        <v>494</v>
      </c>
      <c r="D6" s="861" t="s">
        <v>496</v>
      </c>
      <c r="E6" s="861" t="s">
        <v>495</v>
      </c>
      <c r="F6" s="861" t="s">
        <v>497</v>
      </c>
      <c r="G6" s="513" t="s">
        <v>797</v>
      </c>
    </row>
    <row r="7" spans="1:7" ht="15.9" customHeight="1" x14ac:dyDescent="0.25">
      <c r="A7" s="467" t="str">
        <f>'E_3.sz.mell.'!A7</f>
        <v>Beépítetlen ingatlanok vásárlása (87/1 hrsz.)</v>
      </c>
      <c r="B7" s="1487">
        <f>'E_3.sz.mell.'!B7</f>
        <v>5000000</v>
      </c>
      <c r="C7" s="1487" t="str">
        <f>'E_3.sz.mell.'!C7</f>
        <v>2019</v>
      </c>
      <c r="D7" s="1487">
        <f>'E_3.sz.mell.'!D7</f>
        <v>0</v>
      </c>
      <c r="E7" s="1487">
        <f>'E_3.sz.mell.'!E7</f>
        <v>5000000</v>
      </c>
      <c r="F7" s="1487">
        <f>E7</f>
        <v>5000000</v>
      </c>
      <c r="G7" s="1487">
        <f>D7+F7</f>
        <v>5000000</v>
      </c>
    </row>
    <row r="8" spans="1:7" ht="15.9" customHeight="1" x14ac:dyDescent="0.25">
      <c r="A8" s="467" t="str">
        <f>'E_3.sz.mell.'!A8</f>
        <v>Telekalakítás (87,88,87/1)</v>
      </c>
      <c r="B8" s="1487">
        <f>'E_3.sz.mell.'!B8</f>
        <v>36000</v>
      </c>
      <c r="C8" s="1487" t="str">
        <f>'E_3.sz.mell.'!C8</f>
        <v>2019</v>
      </c>
      <c r="D8" s="1487">
        <f>'E_3.sz.mell.'!D8</f>
        <v>0</v>
      </c>
      <c r="E8" s="1487">
        <f>'E_3.sz.mell.'!E8</f>
        <v>36000</v>
      </c>
      <c r="F8" s="1487">
        <f t="shared" ref="F8:F24" si="0">E8</f>
        <v>36000</v>
      </c>
      <c r="G8" s="1487">
        <f t="shared" ref="G8:G24" si="1">D8+F8</f>
        <v>36000</v>
      </c>
    </row>
    <row r="9" spans="1:7" ht="15.9" customHeight="1" x14ac:dyDescent="0.25">
      <c r="A9" s="467" t="str">
        <f>'E_3.sz.mell.'!A9</f>
        <v>Műfűves pályához ingatlanok vásárlása (063/3,063/4,063/5,063/15,063/16)</v>
      </c>
      <c r="B9" s="1487">
        <f>'E_3.sz.mell.'!B9</f>
        <v>1800000</v>
      </c>
      <c r="C9" s="1487" t="str">
        <f>'E_3.sz.mell.'!C9</f>
        <v>2019</v>
      </c>
      <c r="D9" s="1487">
        <f>'E_3.sz.mell.'!D9</f>
        <v>0</v>
      </c>
      <c r="E9" s="1487">
        <f>'E_3.sz.mell.'!E9</f>
        <v>1800000</v>
      </c>
      <c r="F9" s="1487">
        <f t="shared" si="0"/>
        <v>1800000</v>
      </c>
      <c r="G9" s="1487">
        <f t="shared" si="1"/>
        <v>1800000</v>
      </c>
    </row>
    <row r="10" spans="1:7" ht="15.9" customHeight="1" x14ac:dyDescent="0.25">
      <c r="A10" s="467" t="str">
        <f>'E_3.sz.mell.'!A10</f>
        <v>Temető felmérése</v>
      </c>
      <c r="B10" s="1487">
        <f>'E_3.sz.mell.'!B10</f>
        <v>118200</v>
      </c>
      <c r="C10" s="1487" t="str">
        <f>'E_3.sz.mell.'!C10</f>
        <v>2019</v>
      </c>
      <c r="D10" s="1487">
        <f>'E_3.sz.mell.'!D10</f>
        <v>0</v>
      </c>
      <c r="E10" s="1487">
        <f>'E_3.sz.mell.'!E10</f>
        <v>118200</v>
      </c>
      <c r="F10" s="1487">
        <f t="shared" si="0"/>
        <v>118200</v>
      </c>
      <c r="G10" s="1487">
        <f t="shared" si="1"/>
        <v>118200</v>
      </c>
    </row>
    <row r="11" spans="1:7" ht="15.9" customHeight="1" x14ac:dyDescent="0.25">
      <c r="A11" s="467" t="str">
        <f>'E_3.sz.mell.'!A11</f>
        <v>Ingatlanok váráslása (063/5,063/7)</v>
      </c>
      <c r="B11" s="1487">
        <f>'E_3.sz.mell.'!B11</f>
        <v>600000</v>
      </c>
      <c r="C11" s="1487" t="str">
        <f>'E_3.sz.mell.'!C11</f>
        <v>2019</v>
      </c>
      <c r="D11" s="1487">
        <f>'E_3.sz.mell.'!D11</f>
        <v>0</v>
      </c>
      <c r="E11" s="1487">
        <v>600000</v>
      </c>
      <c r="F11" s="1487">
        <f t="shared" si="0"/>
        <v>600000</v>
      </c>
      <c r="G11" s="1487">
        <f t="shared" si="1"/>
        <v>600000</v>
      </c>
    </row>
    <row r="12" spans="1:7" ht="15.9" customHeight="1" x14ac:dyDescent="0.25">
      <c r="A12" s="467" t="str">
        <f>'E_3.sz.mell.'!A12</f>
        <v>Talajvédelmi műszaki tevékenység</v>
      </c>
      <c r="B12" s="1487">
        <f>'E_3.sz.mell.'!B12</f>
        <v>80000</v>
      </c>
      <c r="C12" s="1487" t="str">
        <f>'E_3.sz.mell.'!C12</f>
        <v>2019</v>
      </c>
      <c r="D12" s="1487">
        <f>'E_3.sz.mell.'!D12</f>
        <v>0</v>
      </c>
      <c r="E12" s="1487">
        <f>'E_3.sz.mell.'!E12</f>
        <v>80000</v>
      </c>
      <c r="F12" s="1487">
        <f t="shared" si="0"/>
        <v>80000</v>
      </c>
      <c r="G12" s="1487">
        <f t="shared" si="1"/>
        <v>80000</v>
      </c>
    </row>
    <row r="13" spans="1:7" ht="15.9" customHeight="1" x14ac:dyDescent="0.25">
      <c r="A13" s="467" t="str">
        <f>'E_3.sz.mell.'!A13</f>
        <v>Örökségvédelmi hatástanulmány</v>
      </c>
      <c r="B13" s="1487">
        <f>'E_3.sz.mell.'!B13</f>
        <v>80000</v>
      </c>
      <c r="C13" s="1487" t="str">
        <f>'E_3.sz.mell.'!C13</f>
        <v>2019</v>
      </c>
      <c r="D13" s="1487">
        <f>'E_3.sz.mell.'!D13</f>
        <v>0</v>
      </c>
      <c r="E13" s="1487">
        <f>'E_3.sz.mell.'!E13</f>
        <v>80000</v>
      </c>
      <c r="F13" s="1487">
        <f t="shared" si="0"/>
        <v>80000</v>
      </c>
      <c r="G13" s="1487">
        <f t="shared" si="1"/>
        <v>80000</v>
      </c>
    </row>
    <row r="14" spans="1:7" ht="15.9" customHeight="1" x14ac:dyDescent="0.25">
      <c r="A14" s="467" t="str">
        <f>'E_3.sz.mell.'!A14</f>
        <v>Tájlház (134 hrsz)</v>
      </c>
      <c r="B14" s="1487">
        <f>'E_3.sz.mell.'!B14</f>
        <v>118110</v>
      </c>
      <c r="C14" s="1487" t="str">
        <f>'E_3.sz.mell.'!C14</f>
        <v>2018</v>
      </c>
      <c r="D14" s="1487">
        <f>'E_3.sz.mell.'!D14</f>
        <v>0</v>
      </c>
      <c r="E14" s="1487">
        <f>'E_3.sz.mell.'!E14</f>
        <v>118110</v>
      </c>
      <c r="F14" s="1487">
        <f t="shared" si="0"/>
        <v>118110</v>
      </c>
      <c r="G14" s="1487">
        <f t="shared" si="1"/>
        <v>118110</v>
      </c>
    </row>
    <row r="15" spans="1:7" ht="15.9" customHeight="1" x14ac:dyDescent="0.25">
      <c r="A15" s="467" t="str">
        <f>'E_3.sz.mell.'!A15</f>
        <v>Előzetes megvalósíthatósági tamulmány elkészítése</v>
      </c>
      <c r="B15" s="1487">
        <f>'E_3.sz.mell.'!B15</f>
        <v>8900000</v>
      </c>
      <c r="C15" s="1487" t="str">
        <f>'E_3.sz.mell.'!C15</f>
        <v>2019</v>
      </c>
      <c r="D15" s="1487">
        <f>'E_3.sz.mell.'!D15</f>
        <v>0</v>
      </c>
      <c r="E15" s="1487">
        <v>8900000</v>
      </c>
      <c r="F15" s="1487">
        <f t="shared" si="0"/>
        <v>8900000</v>
      </c>
      <c r="G15" s="1487">
        <f t="shared" si="1"/>
        <v>8900000</v>
      </c>
    </row>
    <row r="16" spans="1:7" ht="15.9" customHeight="1" x14ac:dyDescent="0.25">
      <c r="A16" s="467" t="str">
        <f>'E_3.sz.mell.'!A16</f>
        <v>Koncepcióterv "Borturisztikai Tematikus Park" kialakítása</v>
      </c>
      <c r="B16" s="1487">
        <f>'E_3.sz.mell.'!B16</f>
        <v>2900000</v>
      </c>
      <c r="C16" s="1487" t="str">
        <f>'E_3.sz.mell.'!C16</f>
        <v>2019</v>
      </c>
      <c r="D16" s="1487">
        <f>'E_3.sz.mell.'!D16</f>
        <v>0</v>
      </c>
      <c r="E16" s="1487">
        <v>2900000</v>
      </c>
      <c r="F16" s="1487">
        <f t="shared" si="0"/>
        <v>2900000</v>
      </c>
      <c r="G16" s="1487">
        <f t="shared" si="1"/>
        <v>2900000</v>
      </c>
    </row>
    <row r="17" spans="1:7" ht="15.9" customHeight="1" x14ac:dyDescent="0.25">
      <c r="A17" s="467" t="str">
        <f>'E_3.sz.mell.'!A17</f>
        <v>89. hrsz. Település óvodájáoz vezető járda építési munkálatai</v>
      </c>
      <c r="B17" s="1487">
        <f>'E_3.sz.mell.'!B17</f>
        <v>4633529</v>
      </c>
      <c r="C17" s="1487" t="str">
        <f>'E_3.sz.mell.'!C17</f>
        <v>2019</v>
      </c>
      <c r="D17" s="1487">
        <f>'E_3.sz.mell.'!D17</f>
        <v>0</v>
      </c>
      <c r="E17" s="1487">
        <f>'E_3.sz.mell.'!E17</f>
        <v>4633529</v>
      </c>
      <c r="F17" s="1487">
        <f t="shared" si="0"/>
        <v>4633529</v>
      </c>
      <c r="G17" s="1487">
        <f t="shared" si="1"/>
        <v>4633529</v>
      </c>
    </row>
    <row r="18" spans="1:7" ht="15.9" customHeight="1" x14ac:dyDescent="0.25">
      <c r="A18" s="467" t="str">
        <f>'E_3.sz.mell.'!A18</f>
        <v>Hercegkút járda építés</v>
      </c>
      <c r="B18" s="1487">
        <f>'E_3.sz.mell.'!B18</f>
        <v>1050000</v>
      </c>
      <c r="C18" s="1487" t="str">
        <f>'E_3.sz.mell.'!C18</f>
        <v>2019</v>
      </c>
      <c r="D18" s="1487">
        <f>'E_3.sz.mell.'!D18</f>
        <v>0</v>
      </c>
      <c r="E18" s="1487">
        <f>'E_3.sz.mell.'!E18</f>
        <v>1050000</v>
      </c>
      <c r="F18" s="1487">
        <f t="shared" si="0"/>
        <v>1050000</v>
      </c>
      <c r="G18" s="1487">
        <f t="shared" si="1"/>
        <v>1050000</v>
      </c>
    </row>
    <row r="19" spans="1:7" ht="15.9" customHeight="1" x14ac:dyDescent="0.25">
      <c r="A19" s="467" t="str">
        <f>'E_3.sz.mell.'!A19</f>
        <v>Térfigyelő kamerarendszer bővítése</v>
      </c>
      <c r="B19" s="1487">
        <f>'E_3.sz.mell.'!B19</f>
        <v>598170</v>
      </c>
      <c r="C19" s="1487" t="str">
        <f>'E_3.sz.mell.'!C19</f>
        <v>2019</v>
      </c>
      <c r="D19" s="1487">
        <f>'E_3.sz.mell.'!D19</f>
        <v>0</v>
      </c>
      <c r="E19" s="1487">
        <f>'E_3.sz.mell.'!E19</f>
        <v>598170</v>
      </c>
      <c r="F19" s="1487">
        <f t="shared" si="0"/>
        <v>598170</v>
      </c>
      <c r="G19" s="1487">
        <f t="shared" si="1"/>
        <v>598170</v>
      </c>
    </row>
    <row r="20" spans="1:7" ht="15.9" customHeight="1" x14ac:dyDescent="0.25">
      <c r="A20" s="467" t="str">
        <f>'E_3.sz.mell.'!A20</f>
        <v>TOP-411 orvosi rendelő kisértékűeszközeinek beszerzése, bővítése pályázatból</v>
      </c>
      <c r="B20" s="1487">
        <f>'E_3.sz.mell.'!B20</f>
        <v>1637134</v>
      </c>
      <c r="C20" s="1487" t="str">
        <f>'E_3.sz.mell.'!C20</f>
        <v>2019</v>
      </c>
      <c r="D20" s="1487">
        <f>'E_3.sz.mell.'!D20</f>
        <v>0</v>
      </c>
      <c r="E20" s="1487">
        <f>'E_3.sz.mell.'!E20</f>
        <v>1637134</v>
      </c>
      <c r="F20" s="1487">
        <f t="shared" si="0"/>
        <v>1637134</v>
      </c>
      <c r="G20" s="1487">
        <f t="shared" si="1"/>
        <v>1637134</v>
      </c>
    </row>
    <row r="21" spans="1:7" ht="15.9" customHeight="1" x14ac:dyDescent="0.25">
      <c r="A21" s="467" t="str">
        <f>'E_3.sz.mell.'!A21</f>
        <v>Egyéb kisértékű tárgyi eszközök beszerzése (hp. Vez. Egér, router, stb)</v>
      </c>
      <c r="B21" s="1487">
        <f>'E_3.sz.mell.'!B21</f>
        <v>238254</v>
      </c>
      <c r="C21" s="1487" t="str">
        <f>'E_3.sz.mell.'!C21</f>
        <v>2019</v>
      </c>
      <c r="D21" s="1487">
        <f>'E_3.sz.mell.'!D21</f>
        <v>0</v>
      </c>
      <c r="E21" s="1487">
        <f>'E_3.sz.mell.'!E21</f>
        <v>238254</v>
      </c>
      <c r="F21" s="1487">
        <f t="shared" si="0"/>
        <v>238254</v>
      </c>
      <c r="G21" s="1487">
        <f t="shared" si="1"/>
        <v>238254</v>
      </c>
    </row>
    <row r="22" spans="1:7" ht="15.9" customHeight="1" x14ac:dyDescent="0.25">
      <c r="A22" s="467" t="str">
        <f>'E_3.sz.mell.'!A22</f>
        <v>TOP-411 orvosi rendelő nagyértékű tárgyi eszközeinek beszerzése</v>
      </c>
      <c r="B22" s="1487">
        <f>'E_3.sz.mell.'!B22</f>
        <v>2167665</v>
      </c>
      <c r="C22" s="1487" t="str">
        <f>'E_3.sz.mell.'!C22</f>
        <v>2019</v>
      </c>
      <c r="D22" s="1487">
        <f>'E_3.sz.mell.'!D22</f>
        <v>0</v>
      </c>
      <c r="E22" s="1487">
        <f>'E_3.sz.mell.'!E22</f>
        <v>2167665</v>
      </c>
      <c r="F22" s="1487">
        <f t="shared" si="0"/>
        <v>2167665</v>
      </c>
      <c r="G22" s="1487">
        <f t="shared" si="1"/>
        <v>2167665</v>
      </c>
    </row>
    <row r="23" spans="1:7" ht="15.9" customHeight="1" x14ac:dyDescent="0.25">
      <c r="A23" s="467">
        <f>'E_3.sz.mell.'!A23</f>
        <v>0</v>
      </c>
      <c r="B23" s="1487">
        <f>'E_3.sz.mell.'!B23</f>
        <v>0</v>
      </c>
      <c r="C23" s="1487">
        <f>'E_3.sz.mell.'!C23</f>
        <v>0</v>
      </c>
      <c r="D23" s="1487">
        <f>'E_3.sz.mell.'!D23</f>
        <v>0</v>
      </c>
      <c r="E23" s="1487">
        <f>'E_3.sz.mell.'!E23</f>
        <v>0</v>
      </c>
      <c r="F23" s="1487">
        <f t="shared" si="0"/>
        <v>0</v>
      </c>
      <c r="G23" s="1487">
        <f t="shared" si="1"/>
        <v>0</v>
      </c>
    </row>
    <row r="24" spans="1:7" ht="15.9" customHeight="1" x14ac:dyDescent="0.25">
      <c r="A24" s="467">
        <f>'E_3.sz.mell.'!A24</f>
        <v>0</v>
      </c>
      <c r="B24" s="1487">
        <f>'E_3.sz.mell.'!B24</f>
        <v>0</v>
      </c>
      <c r="C24" s="1487">
        <f>'E_3.sz.mell.'!C24</f>
        <v>0</v>
      </c>
      <c r="D24" s="1487">
        <f>'E_3.sz.mell.'!D24</f>
        <v>0</v>
      </c>
      <c r="E24" s="1487">
        <f>'E_3.sz.mell.'!E24</f>
        <v>0</v>
      </c>
      <c r="F24" s="1487">
        <f t="shared" si="0"/>
        <v>0</v>
      </c>
      <c r="G24" s="1487">
        <f t="shared" si="1"/>
        <v>0</v>
      </c>
    </row>
    <row r="25" spans="1:7" s="1490" customFormat="1" ht="18" customHeight="1" x14ac:dyDescent="0.25">
      <c r="A25" s="1488" t="str">
        <f>'E_3.sz.mell.'!A25</f>
        <v>ÖSSZESEN:</v>
      </c>
      <c r="B25" s="1489">
        <f>SUM(B7:B24)</f>
        <v>29957062</v>
      </c>
      <c r="C25" s="1489">
        <f t="shared" ref="C25:G25" si="2">SUM(C7:C24)</f>
        <v>0</v>
      </c>
      <c r="D25" s="1489">
        <f t="shared" si="2"/>
        <v>0</v>
      </c>
      <c r="E25" s="1489">
        <f t="shared" si="2"/>
        <v>29957062</v>
      </c>
      <c r="F25" s="1489">
        <f t="shared" si="2"/>
        <v>29957062</v>
      </c>
      <c r="G25" s="1489">
        <f t="shared" si="2"/>
        <v>29957062</v>
      </c>
    </row>
    <row r="26" spans="1:7" x14ac:dyDescent="0.25">
      <c r="A26" s="41"/>
      <c r="G26" s="41"/>
    </row>
    <row r="27" spans="1:7" x14ac:dyDescent="0.25">
      <c r="A27" s="41"/>
      <c r="G27" s="41"/>
    </row>
    <row r="28" spans="1:7" x14ac:dyDescent="0.25">
      <c r="A28" s="41"/>
      <c r="G28" s="41"/>
    </row>
    <row r="29" spans="1:7" x14ac:dyDescent="0.25">
      <c r="A29" s="41"/>
      <c r="G29" s="41"/>
    </row>
    <row r="30" spans="1:7" x14ac:dyDescent="0.25">
      <c r="A30" s="41"/>
      <c r="G30" s="41"/>
    </row>
    <row r="31" spans="1:7" x14ac:dyDescent="0.25">
      <c r="A31" s="41"/>
      <c r="G31" s="41"/>
    </row>
  </sheetData>
  <mergeCells count="2">
    <mergeCell ref="B1:G1"/>
    <mergeCell ref="A3:G3"/>
  </mergeCells>
  <printOptions horizontalCentered="1"/>
  <pageMargins left="0.78740157480314965" right="0.78740157480314965" top="1.0629921259842521" bottom="0.98425196850393704" header="0.78740157480314965" footer="0.78740157480314965"/>
  <pageSetup paperSize="9" scale="61" orientation="portrait" horizontalDpi="300" verticalDpi="30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1-000000000000}">
  <sheetPr>
    <tabColor theme="5"/>
  </sheetPr>
  <dimension ref="A1:G25"/>
  <sheetViews>
    <sheetView view="pageBreakPreview" zoomScale="60" zoomScaleNormal="120" workbookViewId="0">
      <selection activeCell="A6" sqref="A6:E6"/>
    </sheetView>
  </sheetViews>
  <sheetFormatPr defaultColWidth="9.33203125" defaultRowHeight="13.2" x14ac:dyDescent="0.25"/>
  <cols>
    <col min="1" max="1" width="54.109375" style="42" customWidth="1"/>
    <col min="2" max="2" width="15.6640625" style="41" customWidth="1"/>
    <col min="3" max="3" width="16.33203125" style="41" customWidth="1"/>
    <col min="4" max="5" width="18" style="41" customWidth="1"/>
    <col min="6" max="6" width="16.6640625" style="41" customWidth="1"/>
    <col min="7" max="7" width="18.77734375" style="41" customWidth="1"/>
    <col min="8" max="9" width="12.77734375" style="41" customWidth="1"/>
    <col min="10" max="10" width="13.77734375" style="41" customWidth="1"/>
    <col min="11" max="16384" width="9.33203125" style="41"/>
  </cols>
  <sheetData>
    <row r="1" spans="1:7" ht="13.8" x14ac:dyDescent="0.25">
      <c r="A1" s="638"/>
      <c r="B1" s="1575" t="str">
        <f>CONCATENATE("4. melléklet ",Z_ALAPADATOK!A8," ",Z_ALAPADATOK!B8," ",Z_ALAPADATOK!C8," ",Z_ALAPADATOK!D8," ",Z_ALAPADATOK!E8," ",Z_ALAPADATOK!F8," ",Z_ALAPADATOK!G8," ",Z_ALAPADATOK!H8)</f>
        <v>4. melléklet a Hercegkút Község Önkormányzat Polgármesterének 6 / 2020 ( VI.17. ) önkormányzati rendelethez</v>
      </c>
      <c r="C1" s="1575"/>
      <c r="D1" s="1575"/>
      <c r="E1" s="1575"/>
      <c r="F1" s="1575"/>
      <c r="G1" s="1575"/>
    </row>
    <row r="2" spans="1:7" x14ac:dyDescent="0.25">
      <c r="A2" s="638"/>
      <c r="B2" s="623"/>
      <c r="C2" s="623"/>
      <c r="D2" s="623"/>
      <c r="E2" s="623"/>
      <c r="F2" s="623"/>
      <c r="G2" s="623"/>
    </row>
    <row r="3" spans="1:7" ht="24.75" customHeight="1" x14ac:dyDescent="0.25">
      <c r="A3" s="1574" t="s">
        <v>819</v>
      </c>
      <c r="B3" s="1574"/>
      <c r="C3" s="1574"/>
      <c r="D3" s="1574"/>
      <c r="E3" s="1574"/>
      <c r="F3" s="1574"/>
      <c r="G3" s="1574"/>
    </row>
    <row r="4" spans="1:7" ht="23.25" customHeight="1" thickBot="1" x14ac:dyDescent="0.35">
      <c r="A4" s="638"/>
      <c r="B4" s="623"/>
      <c r="C4" s="623"/>
      <c r="D4" s="623"/>
      <c r="E4" s="623"/>
      <c r="F4" s="623"/>
      <c r="G4" s="639" t="str">
        <f>'Z_3.sz.mell.'!G4</f>
        <v xml:space="preserve"> Forintban!</v>
      </c>
    </row>
    <row r="5" spans="1:7" s="44" customFormat="1" ht="48.75" customHeight="1" thickBot="1" x14ac:dyDescent="0.3">
      <c r="A5" s="640" t="s">
        <v>66</v>
      </c>
      <c r="B5" s="641" t="s">
        <v>64</v>
      </c>
      <c r="C5" s="641" t="s">
        <v>65</v>
      </c>
      <c r="D5" s="186" t="str">
        <f>+'Z_3.sz.mell.'!D5</f>
        <v>Felhasználás   2018. XII. 31-ig</v>
      </c>
      <c r="E5" s="186" t="str">
        <f>+CONCATENATE(LEFT(Z_ÖSSZEFÜGGÉSEK!A6,4),". évi",CHAR(10),"módosított előirányzat")</f>
        <v>2019. évi
módosított előirányzat</v>
      </c>
      <c r="F5" s="186" t="str">
        <f>+CONCATENATE("Teljesítés",CHAR(10),LEFT(Z_ÖSSZEFÜGGÉSEK!A6,4),". XII. 31-ig")</f>
        <v>Teljesítés
2019. XII. 31-ig</v>
      </c>
      <c r="G5" s="50" t="str">
        <f>+CONCATENATE("Összes teljesítés",CHAR(10),LEFT(Z_ÖSSZEFÜGGÉSEK!A6,4),". XII. 31-ig")</f>
        <v>Összes teljesítés
2019. XII. 31-ig</v>
      </c>
    </row>
    <row r="6" spans="1:7" s="53" customFormat="1" ht="15.15" customHeight="1" thickBot="1" x14ac:dyDescent="0.3">
      <c r="A6" s="860" t="s">
        <v>492</v>
      </c>
      <c r="B6" s="861" t="s">
        <v>493</v>
      </c>
      <c r="C6" s="861" t="s">
        <v>494</v>
      </c>
      <c r="D6" s="861" t="s">
        <v>496</v>
      </c>
      <c r="E6" s="861" t="s">
        <v>495</v>
      </c>
      <c r="F6" s="861" t="s">
        <v>497</v>
      </c>
      <c r="G6" s="862" t="s">
        <v>797</v>
      </c>
    </row>
    <row r="7" spans="1:7" ht="15.9" customHeight="1" x14ac:dyDescent="0.25">
      <c r="A7" s="60" t="str">
        <f>'E_4.sz.mell.'!A7</f>
        <v>85. hrsz. Posta épületének felújítása közfoglalkoztatásban</v>
      </c>
      <c r="B7" s="1491">
        <f>'E_4.sz.mell.'!B7</f>
        <v>1701856</v>
      </c>
      <c r="C7" s="1491">
        <f>'E_4.sz.mell.'!C7</f>
        <v>0</v>
      </c>
      <c r="D7" s="1491">
        <f>'E_4.sz.mell.'!D7</f>
        <v>0</v>
      </c>
      <c r="E7" s="1491">
        <f>'E_4.sz.mell.'!E7</f>
        <v>1701856</v>
      </c>
      <c r="F7" s="1491">
        <f>E7</f>
        <v>1701856</v>
      </c>
      <c r="G7" s="1491">
        <f>F7</f>
        <v>1701856</v>
      </c>
    </row>
    <row r="8" spans="1:7" ht="15.9" customHeight="1" x14ac:dyDescent="0.25">
      <c r="A8" s="60" t="str">
        <f>'E_4.sz.mell.'!A8</f>
        <v>TOP-411 orvosi rendelő felújítási munkálatai</v>
      </c>
      <c r="B8" s="1491">
        <f>'E_4.sz.mell.'!B8</f>
        <v>18205579</v>
      </c>
      <c r="C8" s="1491">
        <f>'E_4.sz.mell.'!C8</f>
        <v>0</v>
      </c>
      <c r="D8" s="1491">
        <f>'E_4.sz.mell.'!D8</f>
        <v>0</v>
      </c>
      <c r="E8" s="1491">
        <f>'E_4.sz.mell.'!E8</f>
        <v>18205579</v>
      </c>
      <c r="F8" s="1491">
        <f t="shared" ref="F8:G8" si="0">E8</f>
        <v>18205579</v>
      </c>
      <c r="G8" s="1491">
        <f t="shared" si="0"/>
        <v>18205579</v>
      </c>
    </row>
    <row r="9" spans="1:7" ht="15.9" customHeight="1" x14ac:dyDescent="0.25">
      <c r="A9" s="60" t="str">
        <f>'E_4.sz.mell.'!A9</f>
        <v>29. hrsz. Lakóépület felújítási munkálata</v>
      </c>
      <c r="B9" s="1491">
        <f>'E_4.sz.mell.'!B9</f>
        <v>1265332</v>
      </c>
      <c r="C9" s="1491">
        <f>'E_4.sz.mell.'!C9</f>
        <v>0</v>
      </c>
      <c r="D9" s="1491">
        <f>'E_4.sz.mell.'!D9</f>
        <v>0</v>
      </c>
      <c r="E9" s="1491">
        <f>'E_4.sz.mell.'!E9</f>
        <v>1265332</v>
      </c>
      <c r="F9" s="1491">
        <f t="shared" ref="F9:G9" si="1">E9</f>
        <v>1265332</v>
      </c>
      <c r="G9" s="1491">
        <f t="shared" si="1"/>
        <v>1265332</v>
      </c>
    </row>
    <row r="10" spans="1:7" ht="15.9" customHeight="1" x14ac:dyDescent="0.25">
      <c r="A10" s="60"/>
      <c r="B10" s="61"/>
      <c r="C10" s="1289"/>
      <c r="D10" s="61"/>
      <c r="E10" s="61"/>
      <c r="F10" s="61"/>
      <c r="G10" s="62"/>
    </row>
    <row r="11" spans="1:7" ht="15.9" customHeight="1" x14ac:dyDescent="0.25">
      <c r="A11" s="60"/>
      <c r="B11" s="61"/>
      <c r="C11" s="1289"/>
      <c r="D11" s="61"/>
      <c r="E11" s="61"/>
      <c r="F11" s="61"/>
      <c r="G11" s="62"/>
    </row>
    <row r="12" spans="1:7" ht="15.9" customHeight="1" x14ac:dyDescent="0.25">
      <c r="A12" s="60"/>
      <c r="B12" s="61"/>
      <c r="C12" s="1289"/>
      <c r="D12" s="61"/>
      <c r="E12" s="61"/>
      <c r="F12" s="61"/>
      <c r="G12" s="62"/>
    </row>
    <row r="13" spans="1:7" ht="15.9" customHeight="1" x14ac:dyDescent="0.25">
      <c r="A13" s="60"/>
      <c r="B13" s="61"/>
      <c r="C13" s="1289"/>
      <c r="D13" s="61"/>
      <c r="E13" s="61"/>
      <c r="F13" s="61"/>
      <c r="G13" s="62"/>
    </row>
    <row r="14" spans="1:7" ht="15.9" customHeight="1" x14ac:dyDescent="0.25">
      <c r="A14" s="60"/>
      <c r="B14" s="61"/>
      <c r="C14" s="1289"/>
      <c r="D14" s="61"/>
      <c r="E14" s="61"/>
      <c r="F14" s="61"/>
      <c r="G14" s="62"/>
    </row>
    <row r="15" spans="1:7" ht="15.9" customHeight="1" x14ac:dyDescent="0.25">
      <c r="A15" s="60"/>
      <c r="B15" s="61"/>
      <c r="C15" s="1289"/>
      <c r="D15" s="61"/>
      <c r="E15" s="61"/>
      <c r="F15" s="61"/>
      <c r="G15" s="62"/>
    </row>
    <row r="16" spans="1:7" ht="15.9" customHeight="1" x14ac:dyDescent="0.25">
      <c r="A16" s="60"/>
      <c r="B16" s="61"/>
      <c r="C16" s="1289"/>
      <c r="D16" s="61"/>
      <c r="E16" s="61"/>
      <c r="F16" s="61"/>
      <c r="G16" s="62"/>
    </row>
    <row r="17" spans="1:7" ht="15.9" customHeight="1" x14ac:dyDescent="0.25">
      <c r="A17" s="60"/>
      <c r="B17" s="61"/>
      <c r="C17" s="1289"/>
      <c r="D17" s="61"/>
      <c r="E17" s="61"/>
      <c r="F17" s="61"/>
      <c r="G17" s="62"/>
    </row>
    <row r="18" spans="1:7" ht="15.9" customHeight="1" x14ac:dyDescent="0.25">
      <c r="A18" s="60"/>
      <c r="B18" s="61"/>
      <c r="C18" s="1289"/>
      <c r="D18" s="61"/>
      <c r="E18" s="61"/>
      <c r="F18" s="61"/>
      <c r="G18" s="62"/>
    </row>
    <row r="19" spans="1:7" ht="15.9" customHeight="1" x14ac:dyDescent="0.25">
      <c r="A19" s="60"/>
      <c r="B19" s="61"/>
      <c r="C19" s="1289"/>
      <c r="D19" s="61"/>
      <c r="E19" s="61"/>
      <c r="F19" s="61"/>
      <c r="G19" s="62"/>
    </row>
    <row r="20" spans="1:7" ht="15.9" customHeight="1" x14ac:dyDescent="0.25">
      <c r="A20" s="60"/>
      <c r="B20" s="61"/>
      <c r="C20" s="1289"/>
      <c r="D20" s="61"/>
      <c r="E20" s="61"/>
      <c r="F20" s="61"/>
      <c r="G20" s="62"/>
    </row>
    <row r="21" spans="1:7" ht="15.9" customHeight="1" x14ac:dyDescent="0.25">
      <c r="A21" s="60"/>
      <c r="B21" s="61"/>
      <c r="C21" s="1289"/>
      <c r="D21" s="61"/>
      <c r="E21" s="61"/>
      <c r="F21" s="61"/>
      <c r="G21" s="62"/>
    </row>
    <row r="22" spans="1:7" ht="15.9" customHeight="1" x14ac:dyDescent="0.25">
      <c r="A22" s="60"/>
      <c r="B22" s="61"/>
      <c r="C22" s="1289"/>
      <c r="D22" s="61"/>
      <c r="E22" s="61"/>
      <c r="F22" s="61"/>
      <c r="G22" s="62"/>
    </row>
    <row r="23" spans="1:7" ht="15.9" customHeight="1" x14ac:dyDescent="0.25">
      <c r="A23" s="60"/>
      <c r="B23" s="61"/>
      <c r="C23" s="1289"/>
      <c r="D23" s="61"/>
      <c r="E23" s="61"/>
      <c r="F23" s="61"/>
      <c r="G23" s="62"/>
    </row>
    <row r="24" spans="1:7" ht="15.9" customHeight="1" thickBot="1" x14ac:dyDescent="0.3">
      <c r="A24" s="60"/>
      <c r="B24" s="61"/>
      <c r="C24" s="1289"/>
      <c r="D24" s="61"/>
      <c r="E24" s="61"/>
      <c r="F24" s="61"/>
      <c r="G24" s="62"/>
    </row>
    <row r="25" spans="1:7" s="59" customFormat="1" ht="18" customHeight="1" thickBot="1" x14ac:dyDescent="0.3">
      <c r="A25" s="187" t="e">
        <f>#REF!</f>
        <v>#REF!</v>
      </c>
      <c r="B25" s="188">
        <f>SUM(B7:B24)</f>
        <v>21172767</v>
      </c>
      <c r="C25" s="119"/>
      <c r="D25" s="188">
        <f>SUM(D7:D24)</f>
        <v>0</v>
      </c>
      <c r="E25" s="188">
        <f t="shared" ref="E25:G25" si="2">SUM(E7:E24)</f>
        <v>21172767</v>
      </c>
      <c r="F25" s="188">
        <f t="shared" si="2"/>
        <v>21172767</v>
      </c>
      <c r="G25" s="188">
        <f t="shared" si="2"/>
        <v>21172767</v>
      </c>
    </row>
  </sheetData>
  <mergeCells count="2">
    <mergeCell ref="B1:G1"/>
    <mergeCell ref="A3:G3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1" orientation="landscape" horizontalDpi="300" verticalDpi="30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1-000000000000}">
  <sheetPr>
    <tabColor theme="5"/>
  </sheetPr>
  <dimension ref="A1:M111"/>
  <sheetViews>
    <sheetView view="pageBreakPreview" topLeftCell="A85" zoomScaleNormal="120" zoomScaleSheetLayoutView="100" workbookViewId="0">
      <selection activeCell="A6" sqref="A6:E6"/>
    </sheetView>
  </sheetViews>
  <sheetFormatPr defaultColWidth="9.33203125" defaultRowHeight="13.2" x14ac:dyDescent="0.25"/>
  <cols>
    <col min="1" max="1" width="37.33203125" style="46" customWidth="1"/>
    <col min="2" max="2" width="12.88671875" style="46" customWidth="1"/>
    <col min="3" max="3" width="12.5546875" style="46" customWidth="1"/>
    <col min="4" max="4" width="12.33203125" style="46" customWidth="1"/>
    <col min="5" max="5" width="14.21875" style="46" customWidth="1"/>
    <col min="6" max="13" width="10" style="46" customWidth="1"/>
    <col min="14" max="14" width="4" style="46" customWidth="1"/>
    <col min="15" max="16384" width="9.33203125" style="46"/>
  </cols>
  <sheetData>
    <row r="1" spans="1:13" ht="13.8" x14ac:dyDescent="0.25">
      <c r="A1" s="1755" t="str">
        <f>CONCATENATE("5. melléklet ",Z_ALAPADATOK!A8," ",Z_ALAPADATOK!B8," ",Z_ALAPADATOK!C8," ",Z_ALAPADATOK!D8," ",Z_ALAPADATOK!E8," ",Z_ALAPADATOK!F8," ",Z_ALAPADATOK!G8," ",Z_ALAPADATOK!H8)</f>
        <v>5. melléklet a Hercegkút Község Önkormányzat Polgármesterének 6 / 2020 ( VI.17. ) önkormányzati rendelethez</v>
      </c>
      <c r="B1" s="1755"/>
      <c r="C1" s="1755"/>
      <c r="D1" s="1755"/>
      <c r="E1" s="1755"/>
      <c r="F1" s="1492"/>
      <c r="G1" s="1492"/>
      <c r="H1" s="1492"/>
      <c r="I1" s="1492"/>
      <c r="J1" s="1492"/>
      <c r="K1" s="1492"/>
      <c r="L1" s="1492"/>
      <c r="M1" s="1492"/>
    </row>
    <row r="2" spans="1:13" ht="13.8" x14ac:dyDescent="0.25">
      <c r="A2" s="1450"/>
      <c r="B2" s="1451"/>
      <c r="C2" s="1451"/>
      <c r="D2" s="1451"/>
      <c r="E2" s="1451"/>
    </row>
    <row r="3" spans="1:13" ht="15.6" x14ac:dyDescent="0.3">
      <c r="A3" s="1583" t="s">
        <v>666</v>
      </c>
      <c r="B3" s="1584"/>
      <c r="C3" s="1584"/>
      <c r="D3" s="1584"/>
      <c r="E3" s="1584"/>
    </row>
    <row r="4" spans="1:13" ht="15.6" x14ac:dyDescent="0.3">
      <c r="A4" s="1583" t="s">
        <v>667</v>
      </c>
      <c r="B4" s="1583"/>
      <c r="C4" s="1583"/>
      <c r="D4" s="1583"/>
      <c r="E4" s="1583"/>
    </row>
    <row r="5" spans="1:13" ht="24.6" customHeight="1" x14ac:dyDescent="0.3">
      <c r="A5" s="559" t="s">
        <v>137</v>
      </c>
      <c r="B5" s="1580" t="s">
        <v>1117</v>
      </c>
      <c r="C5" s="1580"/>
      <c r="D5" s="1580"/>
      <c r="E5" s="1580"/>
    </row>
    <row r="6" spans="1:13" ht="14.4" thickBot="1" x14ac:dyDescent="0.35">
      <c r="A6" s="159"/>
      <c r="B6" s="159"/>
      <c r="C6" s="159"/>
      <c r="D6" s="1582" t="str">
        <f>'KV_7.sz.mell.'!F5</f>
        <v>Forintban!</v>
      </c>
      <c r="E6" s="1582"/>
    </row>
    <row r="7" spans="1:13" ht="13.8" thickBot="1" x14ac:dyDescent="0.3">
      <c r="A7" s="644" t="s">
        <v>130</v>
      </c>
      <c r="B7" s="645" t="str">
        <f>CONCATENATE((LEFT(KV_ÖSSZEFÜGGÉSEK!A5,4)),".")</f>
        <v>2019.</v>
      </c>
      <c r="C7" s="645" t="str">
        <f>CONCATENATE((LEFT(KV_ÖSSZEFÜGGÉSEK!A5,4))+1,".")</f>
        <v>2020.</v>
      </c>
      <c r="D7" s="645" t="str">
        <f>CONCATENATE((LEFT(KV_ÖSSZEFÜGGÉSEK!A5,4))+1,". után")</f>
        <v>2020. után</v>
      </c>
      <c r="E7" s="646" t="s">
        <v>51</v>
      </c>
    </row>
    <row r="8" spans="1:13" x14ac:dyDescent="0.25">
      <c r="A8" s="213" t="s">
        <v>131</v>
      </c>
      <c r="B8" s="87"/>
      <c r="C8" s="87"/>
      <c r="D8" s="87"/>
      <c r="E8" s="214">
        <f t="shared" ref="E8:E14" si="0">SUM(B8:D8)</f>
        <v>0</v>
      </c>
    </row>
    <row r="9" spans="1:13" x14ac:dyDescent="0.25">
      <c r="A9" s="215" t="s">
        <v>144</v>
      </c>
      <c r="B9" s="88"/>
      <c r="C9" s="88"/>
      <c r="D9" s="88"/>
      <c r="E9" s="216">
        <f t="shared" si="0"/>
        <v>0</v>
      </c>
    </row>
    <row r="10" spans="1:13" x14ac:dyDescent="0.25">
      <c r="A10" s="217" t="s">
        <v>132</v>
      </c>
      <c r="B10" s="89">
        <v>54813516</v>
      </c>
      <c r="C10" s="89">
        <v>54813516</v>
      </c>
      <c r="D10" s="89"/>
      <c r="E10" s="218">
        <f t="shared" si="0"/>
        <v>109627032</v>
      </c>
    </row>
    <row r="11" spans="1:13" x14ac:dyDescent="0.25">
      <c r="A11" s="217" t="s">
        <v>146</v>
      </c>
      <c r="B11" s="89"/>
      <c r="C11" s="89"/>
      <c r="D11" s="89"/>
      <c r="E11" s="218">
        <f t="shared" si="0"/>
        <v>0</v>
      </c>
    </row>
    <row r="12" spans="1:13" x14ac:dyDescent="0.25">
      <c r="A12" s="217" t="s">
        <v>133</v>
      </c>
      <c r="B12" s="89"/>
      <c r="C12" s="89"/>
      <c r="D12" s="89"/>
      <c r="E12" s="218">
        <f t="shared" si="0"/>
        <v>0</v>
      </c>
    </row>
    <row r="13" spans="1:13" x14ac:dyDescent="0.25">
      <c r="A13" s="217" t="s">
        <v>134</v>
      </c>
      <c r="B13" s="89"/>
      <c r="C13" s="89"/>
      <c r="D13" s="89"/>
      <c r="E13" s="218">
        <f t="shared" si="0"/>
        <v>0</v>
      </c>
    </row>
    <row r="14" spans="1:13" ht="13.8" thickBot="1" x14ac:dyDescent="0.3">
      <c r="A14" s="90"/>
      <c r="B14" s="91"/>
      <c r="C14" s="91"/>
      <c r="D14" s="91"/>
      <c r="E14" s="218">
        <f t="shared" si="0"/>
        <v>0</v>
      </c>
    </row>
    <row r="15" spans="1:13" ht="13.8" thickBot="1" x14ac:dyDescent="0.3">
      <c r="A15" s="219" t="s">
        <v>136</v>
      </c>
      <c r="B15" s="220">
        <f>B8+SUM(B10:B14)</f>
        <v>54813516</v>
      </c>
      <c r="C15" s="220">
        <f>C8+SUM(C10:C14)</f>
        <v>54813516</v>
      </c>
      <c r="D15" s="220">
        <f>D8+SUM(D10:D14)</f>
        <v>0</v>
      </c>
      <c r="E15" s="221">
        <f>E8+SUM(E10:E14)</f>
        <v>109627032</v>
      </c>
    </row>
    <row r="16" spans="1:13" ht="13.8" thickBot="1" x14ac:dyDescent="0.3">
      <c r="A16" s="49"/>
      <c r="B16" s="49"/>
      <c r="C16" s="49"/>
      <c r="D16" s="49"/>
      <c r="E16" s="49"/>
    </row>
    <row r="17" spans="1:5" ht="13.8" thickBot="1" x14ac:dyDescent="0.3">
      <c r="A17" s="210" t="s">
        <v>135</v>
      </c>
      <c r="B17" s="211" t="str">
        <f>+B7</f>
        <v>2019.</v>
      </c>
      <c r="C17" s="211" t="str">
        <f>+C7</f>
        <v>2020.</v>
      </c>
      <c r="D17" s="211" t="str">
        <f>+D7</f>
        <v>2020. után</v>
      </c>
      <c r="E17" s="212" t="s">
        <v>51</v>
      </c>
    </row>
    <row r="18" spans="1:5" ht="13.8" thickBot="1" x14ac:dyDescent="0.3">
      <c r="A18" s="213" t="s">
        <v>140</v>
      </c>
      <c r="B18" s="87"/>
      <c r="C18" s="87"/>
      <c r="D18" s="87"/>
      <c r="E18" s="214">
        <f t="shared" ref="E18:E23" si="1">SUM(B18:D18)</f>
        <v>0</v>
      </c>
    </row>
    <row r="19" spans="1:5" x14ac:dyDescent="0.25">
      <c r="A19" s="222" t="s">
        <v>141</v>
      </c>
      <c r="B19" s="89"/>
      <c r="C19" s="89">
        <v>109627032</v>
      </c>
      <c r="D19" s="89"/>
      <c r="E19" s="214">
        <f t="shared" si="1"/>
        <v>109627032</v>
      </c>
    </row>
    <row r="20" spans="1:5" x14ac:dyDescent="0.25">
      <c r="A20" s="217" t="s">
        <v>142</v>
      </c>
      <c r="B20" s="89"/>
      <c r="C20" s="89"/>
      <c r="D20" s="89"/>
      <c r="E20" s="218">
        <f t="shared" si="1"/>
        <v>0</v>
      </c>
    </row>
    <row r="21" spans="1:5" x14ac:dyDescent="0.25">
      <c r="A21" s="217" t="s">
        <v>143</v>
      </c>
      <c r="B21" s="89"/>
      <c r="C21" s="89"/>
      <c r="D21" s="89"/>
      <c r="E21" s="218">
        <f t="shared" si="1"/>
        <v>0</v>
      </c>
    </row>
    <row r="22" spans="1:5" x14ac:dyDescent="0.25">
      <c r="A22" s="92"/>
      <c r="B22" s="89"/>
      <c r="C22" s="89"/>
      <c r="D22" s="89"/>
      <c r="E22" s="218">
        <f t="shared" si="1"/>
        <v>0</v>
      </c>
    </row>
    <row r="23" spans="1:5" ht="13.8" thickBot="1" x14ac:dyDescent="0.3">
      <c r="A23" s="90"/>
      <c r="B23" s="91"/>
      <c r="C23" s="91"/>
      <c r="D23" s="91"/>
      <c r="E23" s="218">
        <f t="shared" si="1"/>
        <v>0</v>
      </c>
    </row>
    <row r="24" spans="1:5" ht="13.8" thickBot="1" x14ac:dyDescent="0.3">
      <c r="A24" s="219" t="s">
        <v>52</v>
      </c>
      <c r="B24" s="220">
        <f>SUM(B18:B23)</f>
        <v>0</v>
      </c>
      <c r="C24" s="220">
        <f>SUM(C18:C23)</f>
        <v>109627032</v>
      </c>
      <c r="D24" s="220">
        <f>SUM(D18:D23)</f>
        <v>0</v>
      </c>
      <c r="E24" s="221">
        <f>SUM(E18:E23)</f>
        <v>109627032</v>
      </c>
    </row>
    <row r="25" spans="1:5" x14ac:dyDescent="0.25">
      <c r="A25" s="209"/>
      <c r="B25" s="209"/>
      <c r="C25" s="209"/>
      <c r="D25" s="209"/>
      <c r="E25" s="209"/>
    </row>
    <row r="26" spans="1:5" ht="25.8" customHeight="1" x14ac:dyDescent="0.3">
      <c r="A26" s="559" t="s">
        <v>137</v>
      </c>
      <c r="B26" s="1580" t="s">
        <v>1118</v>
      </c>
      <c r="C26" s="1580"/>
      <c r="D26" s="1580"/>
      <c r="E26" s="1580"/>
    </row>
    <row r="27" spans="1:5" ht="14.4" thickBot="1" x14ac:dyDescent="0.35">
      <c r="A27" s="209"/>
      <c r="B27" s="209"/>
      <c r="C27" s="209"/>
      <c r="D27" s="1577" t="str">
        <f>D6</f>
        <v>Forintban!</v>
      </c>
      <c r="E27" s="1577"/>
    </row>
    <row r="28" spans="1:5" ht="13.8" thickBot="1" x14ac:dyDescent="0.3">
      <c r="A28" s="210" t="s">
        <v>130</v>
      </c>
      <c r="B28" s="211" t="str">
        <f>+B17</f>
        <v>2019.</v>
      </c>
      <c r="C28" s="211" t="str">
        <f>+C17</f>
        <v>2020.</v>
      </c>
      <c r="D28" s="211" t="str">
        <f>+D17</f>
        <v>2020. után</v>
      </c>
      <c r="E28" s="212" t="s">
        <v>51</v>
      </c>
    </row>
    <row r="29" spans="1:5" x14ac:dyDescent="0.25">
      <c r="A29" s="213" t="s">
        <v>131</v>
      </c>
      <c r="B29" s="87"/>
      <c r="C29" s="87"/>
      <c r="D29" s="87"/>
      <c r="E29" s="214">
        <f t="shared" ref="E29:E35" si="2">SUM(B29:D29)</f>
        <v>0</v>
      </c>
    </row>
    <row r="30" spans="1:5" x14ac:dyDescent="0.25">
      <c r="A30" s="215" t="s">
        <v>144</v>
      </c>
      <c r="B30" s="88"/>
      <c r="C30" s="88"/>
      <c r="D30" s="88"/>
      <c r="E30" s="216">
        <f t="shared" si="2"/>
        <v>0</v>
      </c>
    </row>
    <row r="31" spans="1:5" x14ac:dyDescent="0.25">
      <c r="A31" s="217" t="s">
        <v>132</v>
      </c>
      <c r="B31" s="89">
        <v>668404</v>
      </c>
      <c r="C31" s="89"/>
      <c r="D31" s="89"/>
      <c r="E31" s="218">
        <f t="shared" si="2"/>
        <v>668404</v>
      </c>
    </row>
    <row r="32" spans="1:5" x14ac:dyDescent="0.25">
      <c r="A32" s="217" t="s">
        <v>146</v>
      </c>
      <c r="B32" s="89"/>
      <c r="C32" s="89"/>
      <c r="D32" s="89"/>
      <c r="E32" s="218">
        <f t="shared" si="2"/>
        <v>0</v>
      </c>
    </row>
    <row r="33" spans="1:5" x14ac:dyDescent="0.25">
      <c r="A33" s="217" t="s">
        <v>133</v>
      </c>
      <c r="B33" s="89"/>
      <c r="C33" s="89"/>
      <c r="D33" s="89"/>
      <c r="E33" s="218">
        <f t="shared" si="2"/>
        <v>0</v>
      </c>
    </row>
    <row r="34" spans="1:5" x14ac:dyDescent="0.25">
      <c r="A34" s="217" t="s">
        <v>134</v>
      </c>
      <c r="B34" s="89"/>
      <c r="C34" s="89"/>
      <c r="D34" s="89"/>
      <c r="E34" s="218">
        <f t="shared" si="2"/>
        <v>0</v>
      </c>
    </row>
    <row r="35" spans="1:5" ht="13.8" thickBot="1" x14ac:dyDescent="0.3">
      <c r="A35" s="90"/>
      <c r="B35" s="91"/>
      <c r="C35" s="91"/>
      <c r="D35" s="91"/>
      <c r="E35" s="218">
        <f t="shared" si="2"/>
        <v>0</v>
      </c>
    </row>
    <row r="36" spans="1:5" ht="13.8" thickBot="1" x14ac:dyDescent="0.3">
      <c r="A36" s="219" t="s">
        <v>136</v>
      </c>
      <c r="B36" s="220">
        <f>B29+SUM(B31:B35)</f>
        <v>668404</v>
      </c>
      <c r="C36" s="220">
        <f>C29+SUM(C31:C35)</f>
        <v>0</v>
      </c>
      <c r="D36" s="220">
        <f>D29+SUM(D31:D35)</f>
        <v>0</v>
      </c>
      <c r="E36" s="221">
        <f>E29+SUM(E31:E35)</f>
        <v>668404</v>
      </c>
    </row>
    <row r="37" spans="1:5" ht="13.8" thickBot="1" x14ac:dyDescent="0.3">
      <c r="A37" s="49"/>
      <c r="B37" s="49"/>
      <c r="C37" s="49"/>
      <c r="D37" s="49"/>
      <c r="E37" s="49"/>
    </row>
    <row r="38" spans="1:5" ht="13.8" thickBot="1" x14ac:dyDescent="0.3">
      <c r="A38" s="210" t="s">
        <v>135</v>
      </c>
      <c r="B38" s="211" t="str">
        <f>+B28</f>
        <v>2019.</v>
      </c>
      <c r="C38" s="211" t="str">
        <f>+C28</f>
        <v>2020.</v>
      </c>
      <c r="D38" s="211" t="str">
        <f>+D28</f>
        <v>2020. után</v>
      </c>
      <c r="E38" s="212" t="s">
        <v>51</v>
      </c>
    </row>
    <row r="39" spans="1:5" x14ac:dyDescent="0.25">
      <c r="A39" s="213" t="s">
        <v>140</v>
      </c>
      <c r="B39" s="87"/>
      <c r="C39" s="87"/>
      <c r="D39" s="87"/>
      <c r="E39" s="214">
        <f>SUM(B39:D39)</f>
        <v>0</v>
      </c>
    </row>
    <row r="40" spans="1:5" x14ac:dyDescent="0.25">
      <c r="A40" s="222" t="s">
        <v>141</v>
      </c>
      <c r="B40" s="89"/>
      <c r="C40" s="89"/>
      <c r="D40" s="89"/>
      <c r="E40" s="218">
        <f>SUM(B40:D40)</f>
        <v>0</v>
      </c>
    </row>
    <row r="41" spans="1:5" x14ac:dyDescent="0.25">
      <c r="A41" s="217" t="s">
        <v>142</v>
      </c>
      <c r="B41" s="89"/>
      <c r="C41" s="89"/>
      <c r="D41" s="89"/>
      <c r="E41" s="218">
        <f>SUM(B41:D41)</f>
        <v>0</v>
      </c>
    </row>
    <row r="42" spans="1:5" x14ac:dyDescent="0.25">
      <c r="A42" s="217" t="s">
        <v>143</v>
      </c>
      <c r="B42" s="89"/>
      <c r="C42" s="89"/>
      <c r="D42" s="89"/>
      <c r="E42" s="218">
        <f>SUM(B42:D42)</f>
        <v>0</v>
      </c>
    </row>
    <row r="43" spans="1:5" ht="13.8" thickBot="1" x14ac:dyDescent="0.3">
      <c r="A43" s="90"/>
      <c r="B43" s="91"/>
      <c r="C43" s="91"/>
      <c r="D43" s="91"/>
      <c r="E43" s="218">
        <f>SUM(B43:D43)</f>
        <v>0</v>
      </c>
    </row>
    <row r="44" spans="1:5" ht="13.8" thickBot="1" x14ac:dyDescent="0.3">
      <c r="A44" s="219" t="s">
        <v>52</v>
      </c>
      <c r="B44" s="220">
        <f>SUM(B39:B43)</f>
        <v>0</v>
      </c>
      <c r="C44" s="220">
        <f>SUM(C39:C43)</f>
        <v>0</v>
      </c>
      <c r="D44" s="220">
        <f>SUM(D39:D43)</f>
        <v>0</v>
      </c>
      <c r="E44" s="221">
        <f>SUM(E39:E43)</f>
        <v>0</v>
      </c>
    </row>
    <row r="45" spans="1:5" x14ac:dyDescent="0.25">
      <c r="A45" s="1444"/>
      <c r="B45" s="1445"/>
      <c r="C45" s="1445"/>
      <c r="D45" s="1445"/>
      <c r="E45" s="1445"/>
    </row>
    <row r="46" spans="1:5" ht="15.6" x14ac:dyDescent="0.3">
      <c r="A46" s="559" t="s">
        <v>137</v>
      </c>
      <c r="B46" s="1580" t="s">
        <v>1119</v>
      </c>
      <c r="C46" s="1580"/>
      <c r="D46" s="1580"/>
      <c r="E46" s="1580"/>
    </row>
    <row r="47" spans="1:5" ht="14.4" thickBot="1" x14ac:dyDescent="0.35">
      <c r="A47" s="209"/>
      <c r="B47" s="209"/>
      <c r="C47" s="209"/>
      <c r="D47" s="1577" t="str">
        <f>D6</f>
        <v>Forintban!</v>
      </c>
      <c r="E47" s="1577"/>
    </row>
    <row r="48" spans="1:5" ht="13.8" thickBot="1" x14ac:dyDescent="0.3">
      <c r="A48" s="210" t="s">
        <v>130</v>
      </c>
      <c r="B48" s="211" t="str">
        <f>+B38</f>
        <v>2019.</v>
      </c>
      <c r="C48" s="211" t="str">
        <f t="shared" ref="C48:D48" si="3">+C38</f>
        <v>2020.</v>
      </c>
      <c r="D48" s="211" t="str">
        <f t="shared" si="3"/>
        <v>2020. után</v>
      </c>
      <c r="E48" s="212" t="s">
        <v>51</v>
      </c>
    </row>
    <row r="49" spans="1:5" x14ac:dyDescent="0.25">
      <c r="A49" s="213" t="s">
        <v>131</v>
      </c>
      <c r="B49" s="87"/>
      <c r="C49" s="87"/>
      <c r="D49" s="87"/>
      <c r="E49" s="214">
        <f t="shared" ref="E49:E55" si="4">SUM(B49:D49)</f>
        <v>0</v>
      </c>
    </row>
    <row r="50" spans="1:5" x14ac:dyDescent="0.25">
      <c r="A50" s="215" t="s">
        <v>144</v>
      </c>
      <c r="B50" s="88"/>
      <c r="C50" s="88"/>
      <c r="D50" s="88"/>
      <c r="E50" s="216">
        <f t="shared" si="4"/>
        <v>0</v>
      </c>
    </row>
    <row r="51" spans="1:5" x14ac:dyDescent="0.25">
      <c r="A51" s="217" t="s">
        <v>132</v>
      </c>
      <c r="B51" s="89">
        <v>27110243</v>
      </c>
      <c r="C51" s="89"/>
      <c r="D51" s="89"/>
      <c r="E51" s="218">
        <f t="shared" si="4"/>
        <v>27110243</v>
      </c>
    </row>
    <row r="52" spans="1:5" x14ac:dyDescent="0.25">
      <c r="A52" s="217" t="s">
        <v>146</v>
      </c>
      <c r="B52" s="89"/>
      <c r="C52" s="89"/>
      <c r="D52" s="89"/>
      <c r="E52" s="218">
        <f t="shared" si="4"/>
        <v>0</v>
      </c>
    </row>
    <row r="53" spans="1:5" x14ac:dyDescent="0.25">
      <c r="A53" s="217" t="s">
        <v>133</v>
      </c>
      <c r="B53" s="89"/>
      <c r="C53" s="89"/>
      <c r="D53" s="89"/>
      <c r="E53" s="218">
        <f t="shared" si="4"/>
        <v>0</v>
      </c>
    </row>
    <row r="54" spans="1:5" x14ac:dyDescent="0.25">
      <c r="A54" s="217" t="s">
        <v>134</v>
      </c>
      <c r="B54" s="89"/>
      <c r="C54" s="89"/>
      <c r="D54" s="89"/>
      <c r="E54" s="218">
        <f t="shared" si="4"/>
        <v>0</v>
      </c>
    </row>
    <row r="55" spans="1:5" ht="13.8" thickBot="1" x14ac:dyDescent="0.3">
      <c r="A55" s="90"/>
      <c r="B55" s="91"/>
      <c r="C55" s="91"/>
      <c r="D55" s="91"/>
      <c r="E55" s="218">
        <f t="shared" si="4"/>
        <v>0</v>
      </c>
    </row>
    <row r="56" spans="1:5" ht="13.8" thickBot="1" x14ac:dyDescent="0.3">
      <c r="A56" s="219" t="s">
        <v>136</v>
      </c>
      <c r="B56" s="220">
        <f>B49+SUM(B51:B55)</f>
        <v>27110243</v>
      </c>
      <c r="C56" s="220">
        <f>C49+SUM(C51:C55)</f>
        <v>0</v>
      </c>
      <c r="D56" s="220">
        <f>D49+SUM(D51:D55)</f>
        <v>0</v>
      </c>
      <c r="E56" s="221">
        <f>E49+SUM(E51:E55)</f>
        <v>27110243</v>
      </c>
    </row>
    <row r="57" spans="1:5" ht="13.8" thickBot="1" x14ac:dyDescent="0.3">
      <c r="A57" s="49"/>
      <c r="B57" s="49"/>
      <c r="C57" s="49"/>
      <c r="D57" s="49"/>
      <c r="E57" s="49"/>
    </row>
    <row r="58" spans="1:5" ht="13.8" thickBot="1" x14ac:dyDescent="0.3">
      <c r="A58" s="210" t="s">
        <v>135</v>
      </c>
      <c r="B58" s="211" t="str">
        <f>+B48</f>
        <v>2019.</v>
      </c>
      <c r="C58" s="211" t="str">
        <f>+C48</f>
        <v>2020.</v>
      </c>
      <c r="D58" s="211" t="str">
        <f>+D48</f>
        <v>2020. után</v>
      </c>
      <c r="E58" s="212" t="s">
        <v>51</v>
      </c>
    </row>
    <row r="59" spans="1:5" x14ac:dyDescent="0.25">
      <c r="A59" s="213" t="s">
        <v>140</v>
      </c>
      <c r="B59" s="87"/>
      <c r="C59" s="87"/>
      <c r="D59" s="87"/>
      <c r="E59" s="214">
        <f>SUM(B59:D59)</f>
        <v>0</v>
      </c>
    </row>
    <row r="60" spans="1:5" x14ac:dyDescent="0.25">
      <c r="A60" s="222" t="s">
        <v>141</v>
      </c>
      <c r="B60" s="89">
        <v>4832095</v>
      </c>
      <c r="C60" s="89"/>
      <c r="D60" s="89"/>
      <c r="E60" s="218">
        <f>SUM(B60:D60)</f>
        <v>4832095</v>
      </c>
    </row>
    <row r="61" spans="1:5" x14ac:dyDescent="0.25">
      <c r="A61" s="217" t="s">
        <v>142</v>
      </c>
      <c r="B61" s="89">
        <v>34963</v>
      </c>
      <c r="C61" s="89"/>
      <c r="D61" s="89"/>
      <c r="E61" s="218">
        <f>SUM(B61:D61)</f>
        <v>34963</v>
      </c>
    </row>
    <row r="62" spans="1:5" x14ac:dyDescent="0.25">
      <c r="A62" s="217" t="s">
        <v>143</v>
      </c>
      <c r="B62" s="89"/>
      <c r="C62" s="89"/>
      <c r="D62" s="89"/>
      <c r="E62" s="218">
        <f>SUM(B62:D62)</f>
        <v>0</v>
      </c>
    </row>
    <row r="63" spans="1:5" ht="13.8" thickBot="1" x14ac:dyDescent="0.3">
      <c r="A63" s="90" t="s">
        <v>186</v>
      </c>
      <c r="B63" s="91">
        <v>22243185</v>
      </c>
      <c r="C63" s="91"/>
      <c r="D63" s="91"/>
      <c r="E63" s="218">
        <f>SUM(B63:D63)</f>
        <v>22243185</v>
      </c>
    </row>
    <row r="64" spans="1:5" ht="13.8" thickBot="1" x14ac:dyDescent="0.3">
      <c r="A64" s="219" t="s">
        <v>52</v>
      </c>
      <c r="B64" s="220">
        <f>SUM(B59:B63)</f>
        <v>27110243</v>
      </c>
      <c r="C64" s="220">
        <f>SUM(C59:C63)</f>
        <v>0</v>
      </c>
      <c r="D64" s="220">
        <f>SUM(D59:D63)</f>
        <v>0</v>
      </c>
      <c r="E64" s="221">
        <f>SUM(E59:E63)</f>
        <v>27110243</v>
      </c>
    </row>
    <row r="65" spans="1:5" x14ac:dyDescent="0.25">
      <c r="A65" s="209"/>
      <c r="B65" s="209"/>
      <c r="C65" s="209"/>
      <c r="D65" s="209"/>
      <c r="E65" s="209"/>
    </row>
    <row r="66" spans="1:5" ht="31.2" customHeight="1" x14ac:dyDescent="0.3">
      <c r="A66" s="559" t="s">
        <v>137</v>
      </c>
      <c r="B66" s="1580" t="s">
        <v>1120</v>
      </c>
      <c r="C66" s="1580"/>
      <c r="D66" s="1580"/>
      <c r="E66" s="1580"/>
    </row>
    <row r="67" spans="1:5" ht="14.4" thickBot="1" x14ac:dyDescent="0.35">
      <c r="A67" s="209"/>
      <c r="B67" s="209"/>
      <c r="C67" s="209"/>
      <c r="D67" s="1577" t="str">
        <f>D6</f>
        <v>Forintban!</v>
      </c>
      <c r="E67" s="1577"/>
    </row>
    <row r="68" spans="1:5" ht="13.8" thickBot="1" x14ac:dyDescent="0.3">
      <c r="A68" s="210" t="s">
        <v>130</v>
      </c>
      <c r="B68" s="211" t="str">
        <f>+B58</f>
        <v>2019.</v>
      </c>
      <c r="C68" s="211" t="str">
        <f t="shared" ref="C68:D68" si="5">+C58</f>
        <v>2020.</v>
      </c>
      <c r="D68" s="211" t="str">
        <f t="shared" si="5"/>
        <v>2020. után</v>
      </c>
      <c r="E68" s="212" t="s">
        <v>51</v>
      </c>
    </row>
    <row r="69" spans="1:5" x14ac:dyDescent="0.25">
      <c r="A69" s="213" t="s">
        <v>131</v>
      </c>
      <c r="B69" s="87"/>
      <c r="C69" s="87"/>
      <c r="D69" s="87"/>
      <c r="E69" s="214">
        <f t="shared" ref="E69:E75" si="6">SUM(B69:D69)</f>
        <v>0</v>
      </c>
    </row>
    <row r="70" spans="1:5" x14ac:dyDescent="0.25">
      <c r="A70" s="215" t="s">
        <v>144</v>
      </c>
      <c r="B70" s="88"/>
      <c r="C70" s="88"/>
      <c r="D70" s="88"/>
      <c r="E70" s="216">
        <f t="shared" si="6"/>
        <v>0</v>
      </c>
    </row>
    <row r="71" spans="1:5" x14ac:dyDescent="0.25">
      <c r="A71" s="217" t="s">
        <v>132</v>
      </c>
      <c r="B71" s="89">
        <v>11612484</v>
      </c>
      <c r="C71" s="89"/>
      <c r="D71" s="89"/>
      <c r="E71" s="218">
        <f t="shared" si="6"/>
        <v>11612484</v>
      </c>
    </row>
    <row r="72" spans="1:5" x14ac:dyDescent="0.25">
      <c r="A72" s="217" t="s">
        <v>146</v>
      </c>
      <c r="B72" s="89"/>
      <c r="C72" s="89"/>
      <c r="D72" s="89"/>
      <c r="E72" s="218">
        <f t="shared" si="6"/>
        <v>0</v>
      </c>
    </row>
    <row r="73" spans="1:5" x14ac:dyDescent="0.25">
      <c r="A73" s="217" t="s">
        <v>133</v>
      </c>
      <c r="B73" s="89"/>
      <c r="C73" s="89"/>
      <c r="D73" s="89"/>
      <c r="E73" s="218">
        <f t="shared" si="6"/>
        <v>0</v>
      </c>
    </row>
    <row r="74" spans="1:5" x14ac:dyDescent="0.25">
      <c r="A74" s="217" t="s">
        <v>134</v>
      </c>
      <c r="B74" s="89"/>
      <c r="C74" s="89"/>
      <c r="D74" s="89"/>
      <c r="E74" s="218">
        <f t="shared" si="6"/>
        <v>0</v>
      </c>
    </row>
    <row r="75" spans="1:5" ht="13.8" thickBot="1" x14ac:dyDescent="0.3">
      <c r="A75" s="90"/>
      <c r="B75" s="91"/>
      <c r="C75" s="91"/>
      <c r="D75" s="91"/>
      <c r="E75" s="218">
        <f t="shared" si="6"/>
        <v>0</v>
      </c>
    </row>
    <row r="76" spans="1:5" ht="13.8" thickBot="1" x14ac:dyDescent="0.3">
      <c r="A76" s="219" t="s">
        <v>136</v>
      </c>
      <c r="B76" s="220">
        <f>B69+SUM(B71:B75)</f>
        <v>11612484</v>
      </c>
      <c r="C76" s="220">
        <f>C69+SUM(C71:C75)</f>
        <v>0</v>
      </c>
      <c r="D76" s="220">
        <f>D69+SUM(D71:D75)</f>
        <v>0</v>
      </c>
      <c r="E76" s="221">
        <f>E69+SUM(E71:E75)</f>
        <v>11612484</v>
      </c>
    </row>
    <row r="77" spans="1:5" ht="13.8" thickBot="1" x14ac:dyDescent="0.3">
      <c r="A77" s="49"/>
      <c r="B77" s="49"/>
      <c r="C77" s="49"/>
      <c r="D77" s="49"/>
      <c r="E77" s="49"/>
    </row>
    <row r="78" spans="1:5" ht="13.8" thickBot="1" x14ac:dyDescent="0.3">
      <c r="A78" s="210" t="s">
        <v>135</v>
      </c>
      <c r="B78" s="211" t="str">
        <f>+B68</f>
        <v>2019.</v>
      </c>
      <c r="C78" s="211" t="str">
        <f>+C68</f>
        <v>2020.</v>
      </c>
      <c r="D78" s="211" t="str">
        <f>+D68</f>
        <v>2020. után</v>
      </c>
      <c r="E78" s="212" t="s">
        <v>51</v>
      </c>
    </row>
    <row r="79" spans="1:5" x14ac:dyDescent="0.25">
      <c r="A79" s="213" t="s">
        <v>140</v>
      </c>
      <c r="B79" s="87">
        <v>1745469</v>
      </c>
      <c r="C79" s="87"/>
      <c r="D79" s="87"/>
      <c r="E79" s="214">
        <f>SUM(B79:D79)</f>
        <v>1745469</v>
      </c>
    </row>
    <row r="80" spans="1:5" x14ac:dyDescent="0.25">
      <c r="A80" s="222" t="s">
        <v>141</v>
      </c>
      <c r="B80" s="89">
        <v>5884582</v>
      </c>
      <c r="C80" s="89"/>
      <c r="D80" s="89"/>
      <c r="E80" s="218">
        <f>SUM(B80:D80)</f>
        <v>5884582</v>
      </c>
    </row>
    <row r="81" spans="1:5" x14ac:dyDescent="0.25">
      <c r="A81" s="217" t="s">
        <v>142</v>
      </c>
      <c r="B81" s="89">
        <v>3982433</v>
      </c>
      <c r="C81" s="89"/>
      <c r="D81" s="89"/>
      <c r="E81" s="218">
        <f>SUM(B81:D81)</f>
        <v>3982433</v>
      </c>
    </row>
    <row r="82" spans="1:5" x14ac:dyDescent="0.25">
      <c r="A82" s="217" t="s">
        <v>143</v>
      </c>
      <c r="B82" s="89"/>
      <c r="C82" s="89"/>
      <c r="D82" s="89"/>
      <c r="E82" s="218">
        <f>SUM(B82:D82)</f>
        <v>0</v>
      </c>
    </row>
    <row r="83" spans="1:5" ht="13.8" thickBot="1" x14ac:dyDescent="0.3">
      <c r="A83" s="90" t="s">
        <v>186</v>
      </c>
      <c r="B83" s="91"/>
      <c r="C83" s="91"/>
      <c r="D83" s="91"/>
      <c r="E83" s="218">
        <f>SUM(B83:D83)</f>
        <v>0</v>
      </c>
    </row>
    <row r="84" spans="1:5" ht="13.8" thickBot="1" x14ac:dyDescent="0.3">
      <c r="A84" s="219" t="s">
        <v>52</v>
      </c>
      <c r="B84" s="220">
        <f>SUM(B79:B83)</f>
        <v>11612484</v>
      </c>
      <c r="C84" s="220">
        <f>SUM(C79:C83)</f>
        <v>0</v>
      </c>
      <c r="D84" s="220">
        <f>SUM(D79:D83)</f>
        <v>0</v>
      </c>
      <c r="E84" s="221">
        <f>SUM(E79:E83)</f>
        <v>11612484</v>
      </c>
    </row>
    <row r="85" spans="1:5" x14ac:dyDescent="0.25">
      <c r="A85" s="1444"/>
      <c r="B85" s="1445"/>
      <c r="C85" s="1445"/>
      <c r="D85" s="1445"/>
      <c r="E85" s="1445"/>
    </row>
    <row r="86" spans="1:5" ht="34.799999999999997" customHeight="1" x14ac:dyDescent="0.3">
      <c r="A86" s="559" t="s">
        <v>137</v>
      </c>
      <c r="B86" s="1580" t="s">
        <v>1121</v>
      </c>
      <c r="C86" s="1580"/>
      <c r="D86" s="1580"/>
      <c r="E86" s="1580"/>
    </row>
    <row r="87" spans="1:5" ht="14.4" thickBot="1" x14ac:dyDescent="0.35">
      <c r="A87" s="209"/>
      <c r="B87" s="209"/>
      <c r="C87" s="209"/>
      <c r="D87" s="1577" t="str">
        <f>D6</f>
        <v>Forintban!</v>
      </c>
      <c r="E87" s="1577"/>
    </row>
    <row r="88" spans="1:5" ht="13.8" thickBot="1" x14ac:dyDescent="0.3">
      <c r="A88" s="210" t="s">
        <v>130</v>
      </c>
      <c r="B88" s="211" t="str">
        <f>+B78</f>
        <v>2019.</v>
      </c>
      <c r="C88" s="211" t="str">
        <f t="shared" ref="C88:D88" si="7">+C78</f>
        <v>2020.</v>
      </c>
      <c r="D88" s="211" t="str">
        <f t="shared" si="7"/>
        <v>2020. után</v>
      </c>
      <c r="E88" s="212" t="s">
        <v>51</v>
      </c>
    </row>
    <row r="89" spans="1:5" x14ac:dyDescent="0.25">
      <c r="A89" s="213" t="s">
        <v>131</v>
      </c>
      <c r="B89" s="87"/>
      <c r="C89" s="87"/>
      <c r="D89" s="87"/>
      <c r="E89" s="214">
        <f t="shared" ref="E89:E95" si="8">SUM(B89:D89)</f>
        <v>0</v>
      </c>
    </row>
    <row r="90" spans="1:5" x14ac:dyDescent="0.25">
      <c r="A90" s="215" t="s">
        <v>144</v>
      </c>
      <c r="B90" s="88"/>
      <c r="C90" s="88"/>
      <c r="D90" s="88"/>
      <c r="E90" s="216">
        <f t="shared" si="8"/>
        <v>0</v>
      </c>
    </row>
    <row r="91" spans="1:5" x14ac:dyDescent="0.25">
      <c r="A91" s="217" t="s">
        <v>132</v>
      </c>
      <c r="B91" s="89">
        <v>7220499</v>
      </c>
      <c r="C91" s="89"/>
      <c r="D91" s="89"/>
      <c r="E91" s="218">
        <f t="shared" si="8"/>
        <v>7220499</v>
      </c>
    </row>
    <row r="92" spans="1:5" x14ac:dyDescent="0.25">
      <c r="A92" s="217" t="s">
        <v>146</v>
      </c>
      <c r="B92" s="89"/>
      <c r="C92" s="89"/>
      <c r="D92" s="89"/>
      <c r="E92" s="218">
        <f t="shared" si="8"/>
        <v>0</v>
      </c>
    </row>
    <row r="93" spans="1:5" x14ac:dyDescent="0.25">
      <c r="A93" s="217" t="s">
        <v>133</v>
      </c>
      <c r="B93" s="89"/>
      <c r="C93" s="89"/>
      <c r="D93" s="89"/>
      <c r="E93" s="218">
        <f t="shared" si="8"/>
        <v>0</v>
      </c>
    </row>
    <row r="94" spans="1:5" x14ac:dyDescent="0.25">
      <c r="A94" s="217" t="s">
        <v>134</v>
      </c>
      <c r="B94" s="89"/>
      <c r="C94" s="89"/>
      <c r="D94" s="89"/>
      <c r="E94" s="218">
        <f t="shared" si="8"/>
        <v>0</v>
      </c>
    </row>
    <row r="95" spans="1:5" ht="13.8" thickBot="1" x14ac:dyDescent="0.3">
      <c r="A95" s="90"/>
      <c r="B95" s="91"/>
      <c r="C95" s="91"/>
      <c r="D95" s="91"/>
      <c r="E95" s="218">
        <f t="shared" si="8"/>
        <v>0</v>
      </c>
    </row>
    <row r="96" spans="1:5" ht="13.8" thickBot="1" x14ac:dyDescent="0.3">
      <c r="A96" s="219" t="s">
        <v>136</v>
      </c>
      <c r="B96" s="220">
        <f>B89+SUM(B91:B95)</f>
        <v>7220499</v>
      </c>
      <c r="C96" s="220">
        <f>C89+SUM(C91:C95)</f>
        <v>0</v>
      </c>
      <c r="D96" s="220">
        <f>D89+SUM(D91:D95)</f>
        <v>0</v>
      </c>
      <c r="E96" s="221">
        <f>E89+SUM(E91:E95)</f>
        <v>7220499</v>
      </c>
    </row>
    <row r="97" spans="1:5" ht="13.8" thickBot="1" x14ac:dyDescent="0.3">
      <c r="A97" s="49"/>
      <c r="B97" s="49"/>
      <c r="C97" s="49"/>
      <c r="D97" s="49"/>
      <c r="E97" s="49"/>
    </row>
    <row r="98" spans="1:5" ht="13.8" thickBot="1" x14ac:dyDescent="0.3">
      <c r="A98" s="210" t="s">
        <v>135</v>
      </c>
      <c r="B98" s="211" t="str">
        <f>+B88</f>
        <v>2019.</v>
      </c>
      <c r="C98" s="211" t="str">
        <f>+C88</f>
        <v>2020.</v>
      </c>
      <c r="D98" s="211" t="str">
        <f>+D88</f>
        <v>2020. után</v>
      </c>
      <c r="E98" s="212" t="s">
        <v>51</v>
      </c>
    </row>
    <row r="99" spans="1:5" x14ac:dyDescent="0.25">
      <c r="A99" s="213" t="s">
        <v>140</v>
      </c>
      <c r="B99" s="87">
        <v>4505069</v>
      </c>
      <c r="C99" s="87"/>
      <c r="D99" s="87"/>
      <c r="E99" s="214">
        <f>SUM(B99:D99)</f>
        <v>4505069</v>
      </c>
    </row>
    <row r="100" spans="1:5" x14ac:dyDescent="0.25">
      <c r="A100" s="222" t="s">
        <v>141</v>
      </c>
      <c r="B100" s="89">
        <v>598170</v>
      </c>
      <c r="C100" s="89"/>
      <c r="D100" s="89"/>
      <c r="E100" s="218">
        <f>SUM(B100:D100)</f>
        <v>598170</v>
      </c>
    </row>
    <row r="101" spans="1:5" x14ac:dyDescent="0.25">
      <c r="A101" s="217" t="s">
        <v>142</v>
      </c>
      <c r="B101" s="89">
        <v>2117260</v>
      </c>
      <c r="C101" s="89"/>
      <c r="D101" s="89"/>
      <c r="E101" s="218">
        <f>SUM(B101:D101)</f>
        <v>2117260</v>
      </c>
    </row>
    <row r="102" spans="1:5" x14ac:dyDescent="0.25">
      <c r="A102" s="217" t="s">
        <v>143</v>
      </c>
      <c r="B102" s="89"/>
      <c r="C102" s="89"/>
      <c r="D102" s="89"/>
      <c r="E102" s="218">
        <f>SUM(B102:D102)</f>
        <v>0</v>
      </c>
    </row>
    <row r="103" spans="1:5" ht="13.8" thickBot="1" x14ac:dyDescent="0.3">
      <c r="A103" s="90" t="s">
        <v>186</v>
      </c>
      <c r="B103" s="91"/>
      <c r="C103" s="91"/>
      <c r="D103" s="91"/>
      <c r="E103" s="218">
        <f>SUM(B103:D103)</f>
        <v>0</v>
      </c>
    </row>
    <row r="104" spans="1:5" ht="13.8" thickBot="1" x14ac:dyDescent="0.3">
      <c r="A104" s="219" t="s">
        <v>52</v>
      </c>
      <c r="B104" s="220">
        <f>SUM(B99:B103)</f>
        <v>7220499</v>
      </c>
      <c r="C104" s="220">
        <f>SUM(C99:C103)</f>
        <v>0</v>
      </c>
      <c r="D104" s="220">
        <f>SUM(D99:D103)</f>
        <v>0</v>
      </c>
      <c r="E104" s="221">
        <f>SUM(E99:E103)</f>
        <v>7220499</v>
      </c>
    </row>
    <row r="105" spans="1:5" x14ac:dyDescent="0.25">
      <c r="A105" s="1444"/>
      <c r="B105" s="1445"/>
      <c r="C105" s="1445"/>
      <c r="D105" s="1445"/>
      <c r="E105" s="1445"/>
    </row>
    <row r="106" spans="1:5" ht="13.8" x14ac:dyDescent="0.25">
      <c r="A106" s="1588" t="str">
        <f>+CONCATENATE("Önkormányzaton kívüli EU-s projektekhez történő hozzájárulás ",LEFT(KV_ÖSSZEFÜGGÉSEK!A5,4),". évi előirányzat")</f>
        <v>Önkormányzaton kívüli EU-s projektekhez történő hozzájárulás 2019. évi előirányzat</v>
      </c>
      <c r="B106" s="1588"/>
      <c r="C106" s="1588"/>
      <c r="D106" s="1588"/>
      <c r="E106" s="1588"/>
    </row>
    <row r="107" spans="1:5" ht="13.8" thickBot="1" x14ac:dyDescent="0.3">
      <c r="A107" s="209"/>
      <c r="B107" s="209"/>
      <c r="C107" s="209"/>
      <c r="D107" s="209"/>
      <c r="E107" s="209"/>
    </row>
    <row r="108" spans="1:5" ht="13.8" thickBot="1" x14ac:dyDescent="0.3">
      <c r="A108" s="1602" t="s">
        <v>138</v>
      </c>
      <c r="B108" s="1603"/>
      <c r="C108" s="1604"/>
      <c r="D108" s="1605" t="s">
        <v>564</v>
      </c>
      <c r="E108" s="1606"/>
    </row>
    <row r="109" spans="1:5" x14ac:dyDescent="0.25">
      <c r="A109" s="1599"/>
      <c r="B109" s="1600"/>
      <c r="C109" s="1601"/>
      <c r="D109" s="1591"/>
      <c r="E109" s="1592"/>
    </row>
    <row r="110" spans="1:5" ht="13.8" thickBot="1" x14ac:dyDescent="0.3">
      <c r="A110" s="1596"/>
      <c r="B110" s="1597"/>
      <c r="C110" s="1598"/>
      <c r="D110" s="1589"/>
      <c r="E110" s="1590"/>
    </row>
    <row r="111" spans="1:5" ht="13.8" thickBot="1" x14ac:dyDescent="0.3">
      <c r="A111" s="1593" t="s">
        <v>52</v>
      </c>
      <c r="B111" s="1594"/>
      <c r="C111" s="1595"/>
      <c r="D111" s="1586">
        <f>SUM(D109:E110)</f>
        <v>0</v>
      </c>
      <c r="E111" s="1587"/>
    </row>
  </sheetData>
  <mergeCells count="22">
    <mergeCell ref="D27:E27"/>
    <mergeCell ref="A3:E3"/>
    <mergeCell ref="A4:E4"/>
    <mergeCell ref="B5:E5"/>
    <mergeCell ref="D6:E6"/>
    <mergeCell ref="B26:E26"/>
    <mergeCell ref="A110:C110"/>
    <mergeCell ref="D110:E110"/>
    <mergeCell ref="A111:C111"/>
    <mergeCell ref="D111:E111"/>
    <mergeCell ref="A1:E1"/>
    <mergeCell ref="D87:E87"/>
    <mergeCell ref="A106:E106"/>
    <mergeCell ref="A108:C108"/>
    <mergeCell ref="D108:E108"/>
    <mergeCell ref="A109:C109"/>
    <mergeCell ref="D109:E109"/>
    <mergeCell ref="B46:E46"/>
    <mergeCell ref="D47:E47"/>
    <mergeCell ref="B66:E66"/>
    <mergeCell ref="D67:E67"/>
    <mergeCell ref="B86:E86"/>
  </mergeCells>
  <conditionalFormatting sqref="B44:D45 D111:E111 E29:E36 B36:D36 E39:E45 B24:E24 E8:E15 B15:D15 E18:E23">
    <cfRule type="cellIs" dxfId="3" priority="4" stopIfTrue="1" operator="equal">
      <formula>0</formula>
    </cfRule>
  </conditionalFormatting>
  <conditionalFormatting sqref="B64:D64 E49:E56 B56:D56 E59:E64">
    <cfRule type="cellIs" dxfId="2" priority="3" stopIfTrue="1" operator="equal">
      <formula>0</formula>
    </cfRule>
  </conditionalFormatting>
  <conditionalFormatting sqref="B84:D85 E69:E76 B76:D76 E79:E85 B105:E105">
    <cfRule type="cellIs" dxfId="1" priority="2" stopIfTrue="1" operator="equal">
      <formula>0</formula>
    </cfRule>
  </conditionalFormatting>
  <conditionalFormatting sqref="B104:D104 E89:E96 B96:D96 E99:E104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9" orientation="portrait" r:id="rId1"/>
  <headerFooter alignWithMargins="0"/>
  <rowBreaks count="1" manualBreakCount="1">
    <brk id="54" max="4" man="1"/>
  </rowBreak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1-000000000000}">
  <sheetPr>
    <tabColor theme="5"/>
  </sheetPr>
  <dimension ref="A1:K158"/>
  <sheetViews>
    <sheetView view="pageBreakPreview" topLeftCell="A121" zoomScaleNormal="120" zoomScaleSheetLayoutView="100" workbookViewId="0">
      <selection activeCell="A6" sqref="A6:E6"/>
    </sheetView>
  </sheetViews>
  <sheetFormatPr defaultColWidth="9.33203125" defaultRowHeight="13.2" x14ac:dyDescent="0.25"/>
  <cols>
    <col min="1" max="1" width="16.109375" style="388" customWidth="1"/>
    <col min="2" max="2" width="63.77734375" style="389" customWidth="1"/>
    <col min="3" max="3" width="14.109375" style="390" customWidth="1"/>
    <col min="4" max="5" width="14.109375" style="3" customWidth="1"/>
    <col min="6" max="16384" width="9.33203125" style="3"/>
  </cols>
  <sheetData>
    <row r="1" spans="1:5" s="2" customFormat="1" ht="16.5" customHeight="1" thickBot="1" x14ac:dyDescent="0.3">
      <c r="A1" s="594"/>
      <c r="B1" s="1756" t="str">
        <f>CONCATENATE("6.1. melléklet ",Z_ALAPADATOK!A8," ",Z_ALAPADATOK!B8," ",Z_ALAPADATOK!C8," ",Z_ALAPADATOK!D8," ",Z_ALAPADATOK!E8," ",Z_ALAPADATOK!F8," ",Z_ALAPADATOK!G8," ",Z_ALAPADATOK!H8)</f>
        <v>6.1. melléklet a Hercegkút Község Önkormányzat Polgármesterének 6 / 2020 ( VI.17. ) önkormányzati rendelethez</v>
      </c>
      <c r="C1" s="1757"/>
      <c r="D1" s="1757"/>
      <c r="E1" s="1757"/>
    </row>
    <row r="2" spans="1:5" s="93" customFormat="1" ht="21.15" customHeight="1" thickBot="1" x14ac:dyDescent="0.3">
      <c r="A2" s="864" t="s">
        <v>60</v>
      </c>
      <c r="B2" s="1758" t="str">
        <f>CONCATENATE(Z_ALAPADATOK!A3)</f>
        <v>Hercegkút Község Önkormányzata</v>
      </c>
      <c r="C2" s="1758"/>
      <c r="D2" s="1758"/>
      <c r="E2" s="865" t="s">
        <v>53</v>
      </c>
    </row>
    <row r="3" spans="1:5" s="93" customFormat="1" ht="23.4" thickBot="1" x14ac:dyDescent="0.3">
      <c r="A3" s="864" t="s">
        <v>202</v>
      </c>
      <c r="B3" s="1758" t="s">
        <v>397</v>
      </c>
      <c r="C3" s="1758"/>
      <c r="D3" s="1758"/>
      <c r="E3" s="866" t="s">
        <v>53</v>
      </c>
    </row>
    <row r="4" spans="1:5" s="94" customFormat="1" ht="15.9" customHeight="1" thickBot="1" x14ac:dyDescent="0.35">
      <c r="A4" s="602"/>
      <c r="B4" s="602"/>
      <c r="C4" s="603"/>
      <c r="D4" s="867"/>
      <c r="E4" s="868" t="str">
        <f>'Z_4.sz.mell.'!G4</f>
        <v xml:space="preserve"> Forintban!</v>
      </c>
    </row>
    <row r="5" spans="1:5" ht="23.4" thickBot="1" x14ac:dyDescent="0.3">
      <c r="A5" s="604" t="s">
        <v>204</v>
      </c>
      <c r="B5" s="605" t="s">
        <v>562</v>
      </c>
      <c r="C5" s="605" t="s">
        <v>799</v>
      </c>
      <c r="D5" s="869" t="s">
        <v>800</v>
      </c>
      <c r="E5" s="870" t="str">
        <f>+CONCATENATE("Teljesítés",CHAR(10),LEFT(Z_ÖSSZEFÜGGÉSEK!A6,4),". XII. 31.")</f>
        <v>Teljesítés
2019. XII. 31.</v>
      </c>
    </row>
    <row r="6" spans="1:5" s="67" customFormat="1" ht="12.9" customHeight="1" thickBot="1" x14ac:dyDescent="0.3">
      <c r="A6" s="192" t="s">
        <v>492</v>
      </c>
      <c r="B6" s="193" t="s">
        <v>493</v>
      </c>
      <c r="C6" s="193" t="s">
        <v>494</v>
      </c>
      <c r="D6" s="871" t="s">
        <v>496</v>
      </c>
      <c r="E6" s="194" t="s">
        <v>495</v>
      </c>
    </row>
    <row r="7" spans="1:5" s="67" customFormat="1" ht="15.9" customHeight="1" thickBot="1" x14ac:dyDescent="0.3">
      <c r="A7" s="1714" t="s">
        <v>55</v>
      </c>
      <c r="B7" s="1759"/>
      <c r="C7" s="1759"/>
      <c r="D7" s="1759"/>
      <c r="E7" s="1760"/>
    </row>
    <row r="8" spans="1:5" s="67" customFormat="1" ht="12" customHeight="1" thickBot="1" x14ac:dyDescent="0.3">
      <c r="A8" s="32" t="s">
        <v>18</v>
      </c>
      <c r="B8" s="21" t="s">
        <v>251</v>
      </c>
      <c r="C8" s="263">
        <f t="shared" ref="C8:D8" si="0">+C9+C10+C11+C12+C13+C14</f>
        <v>57122434</v>
      </c>
      <c r="D8" s="263">
        <f t="shared" si="0"/>
        <v>60665753</v>
      </c>
      <c r="E8" s="263">
        <f>+E9+E10+E11+E12+E13+E14</f>
        <v>60665753</v>
      </c>
    </row>
    <row r="9" spans="1:5" s="95" customFormat="1" ht="12" customHeight="1" x14ac:dyDescent="0.2">
      <c r="A9" s="432" t="s">
        <v>97</v>
      </c>
      <c r="B9" s="413" t="s">
        <v>252</v>
      </c>
      <c r="C9" s="1381">
        <f>'E_5.1.sz.mell'!C9</f>
        <v>9645910</v>
      </c>
      <c r="D9" s="1381">
        <f>'E_5.1.sz.mell'!K9</f>
        <v>9779681</v>
      </c>
      <c r="E9" s="265">
        <v>9779681</v>
      </c>
    </row>
    <row r="10" spans="1:5" s="96" customFormat="1" ht="12" customHeight="1" x14ac:dyDescent="0.2">
      <c r="A10" s="433" t="s">
        <v>98</v>
      </c>
      <c r="B10" s="414" t="s">
        <v>253</v>
      </c>
      <c r="C10" s="1382">
        <f>'E_5.1.sz.mell'!C10</f>
        <v>30141200</v>
      </c>
      <c r="D10" s="1382">
        <f>'E_5.1.sz.mell'!K10</f>
        <v>30239766</v>
      </c>
      <c r="E10" s="264">
        <v>30239766</v>
      </c>
    </row>
    <row r="11" spans="1:5" s="96" customFormat="1" ht="12" customHeight="1" x14ac:dyDescent="0.2">
      <c r="A11" s="433" t="s">
        <v>99</v>
      </c>
      <c r="B11" s="414" t="s">
        <v>254</v>
      </c>
      <c r="C11" s="1382">
        <f>'E_5.1.sz.mell'!C11</f>
        <v>15535324</v>
      </c>
      <c r="D11" s="1382">
        <f>'E_5.1.sz.mell'!K11</f>
        <v>17210242</v>
      </c>
      <c r="E11" s="264">
        <v>17210242</v>
      </c>
    </row>
    <row r="12" spans="1:5" s="96" customFormat="1" ht="12" customHeight="1" x14ac:dyDescent="0.2">
      <c r="A12" s="433" t="s">
        <v>100</v>
      </c>
      <c r="B12" s="414" t="s">
        <v>255</v>
      </c>
      <c r="C12" s="1382">
        <f>'E_5.1.sz.mell'!C12</f>
        <v>1800000</v>
      </c>
      <c r="D12" s="1382">
        <f>'E_5.1.sz.mell'!K12</f>
        <v>2044924</v>
      </c>
      <c r="E12" s="264">
        <v>2044924</v>
      </c>
    </row>
    <row r="13" spans="1:5" s="96" customFormat="1" ht="12" customHeight="1" x14ac:dyDescent="0.2">
      <c r="A13" s="433" t="s">
        <v>147</v>
      </c>
      <c r="B13" s="414" t="s">
        <v>505</v>
      </c>
      <c r="C13" s="1382">
        <f>'E_5.1.sz.mell'!C13</f>
        <v>0</v>
      </c>
      <c r="D13" s="1382">
        <f>'E_5.1.sz.mell'!K13</f>
        <v>1391140</v>
      </c>
      <c r="E13" s="264">
        <v>1391140</v>
      </c>
    </row>
    <row r="14" spans="1:5" s="95" customFormat="1" ht="12" customHeight="1" thickBot="1" x14ac:dyDescent="0.25">
      <c r="A14" s="434" t="s">
        <v>101</v>
      </c>
      <c r="B14" s="415" t="s">
        <v>432</v>
      </c>
      <c r="C14" s="1382">
        <f>'E_5.1.sz.mell'!C14</f>
        <v>0</v>
      </c>
      <c r="D14" s="1382">
        <f>'E_5.1.sz.mell'!K14</f>
        <v>0</v>
      </c>
      <c r="E14" s="264"/>
    </row>
    <row r="15" spans="1:5" s="95" customFormat="1" ht="12" customHeight="1" thickBot="1" x14ac:dyDescent="0.3">
      <c r="A15" s="32" t="s">
        <v>19</v>
      </c>
      <c r="B15" s="291" t="s">
        <v>256</v>
      </c>
      <c r="C15" s="263">
        <f t="shared" ref="C15" si="1">+C16+C17+C18+C19+C20</f>
        <v>17839904</v>
      </c>
      <c r="D15" s="263">
        <f>'E_5.1.sz.mell'!K15</f>
        <v>23567039</v>
      </c>
      <c r="E15" s="263">
        <f>+E16+E17+E18+E19+E20</f>
        <v>22656471</v>
      </c>
    </row>
    <row r="16" spans="1:5" s="95" customFormat="1" ht="12" customHeight="1" x14ac:dyDescent="0.2">
      <c r="A16" s="432" t="s">
        <v>103</v>
      </c>
      <c r="B16" s="413" t="s">
        <v>257</v>
      </c>
      <c r="C16" s="1381">
        <f>'E_5.1.sz.mell'!C16</f>
        <v>0</v>
      </c>
      <c r="D16" s="1381">
        <f>'E_5.1.sz.mell'!K16</f>
        <v>0</v>
      </c>
      <c r="E16" s="265"/>
    </row>
    <row r="17" spans="1:5" s="95" customFormat="1" ht="12" customHeight="1" x14ac:dyDescent="0.2">
      <c r="A17" s="433" t="s">
        <v>104</v>
      </c>
      <c r="B17" s="414" t="s">
        <v>258</v>
      </c>
      <c r="C17" s="1382">
        <f>'E_5.1.sz.mell'!C17</f>
        <v>0</v>
      </c>
      <c r="D17" s="1382">
        <f>'E_5.1.sz.mell'!K17</f>
        <v>0</v>
      </c>
      <c r="E17" s="264"/>
    </row>
    <row r="18" spans="1:5" s="95" customFormat="1" ht="12" customHeight="1" x14ac:dyDescent="0.2">
      <c r="A18" s="433" t="s">
        <v>105</v>
      </c>
      <c r="B18" s="414" t="s">
        <v>421</v>
      </c>
      <c r="C18" s="1382">
        <f>'E_5.1.sz.mell'!C18</f>
        <v>0</v>
      </c>
      <c r="D18" s="1382">
        <f>'E_5.1.sz.mell'!K18</f>
        <v>0</v>
      </c>
      <c r="E18" s="264"/>
    </row>
    <row r="19" spans="1:5" s="95" customFormat="1" ht="12" customHeight="1" x14ac:dyDescent="0.2">
      <c r="A19" s="433" t="s">
        <v>106</v>
      </c>
      <c r="B19" s="414" t="s">
        <v>422</v>
      </c>
      <c r="C19" s="1382">
        <f>'E_5.1.sz.mell'!C19</f>
        <v>0</v>
      </c>
      <c r="D19" s="1382">
        <f>'E_5.1.sz.mell'!K19</f>
        <v>0</v>
      </c>
      <c r="E19" s="264"/>
    </row>
    <row r="20" spans="1:5" s="95" customFormat="1" ht="12" customHeight="1" x14ac:dyDescent="0.2">
      <c r="A20" s="433" t="s">
        <v>107</v>
      </c>
      <c r="B20" s="414" t="s">
        <v>259</v>
      </c>
      <c r="C20" s="1382">
        <f>'E_5.1.sz.mell'!C20</f>
        <v>17839904</v>
      </c>
      <c r="D20" s="1382">
        <f>'E_5.1.sz.mell'!K20</f>
        <v>23567039</v>
      </c>
      <c r="E20" s="264">
        <v>22656471</v>
      </c>
    </row>
    <row r="21" spans="1:5" s="96" customFormat="1" ht="12" customHeight="1" thickBot="1" x14ac:dyDescent="0.25">
      <c r="A21" s="434" t="s">
        <v>116</v>
      </c>
      <c r="B21" s="415" t="s">
        <v>260</v>
      </c>
      <c r="C21" s="1383">
        <f>'E_5.1.sz.mell'!C21</f>
        <v>0</v>
      </c>
      <c r="D21" s="1383">
        <f>'E_5.1.sz.mell'!K21</f>
        <v>0</v>
      </c>
      <c r="E21" s="266"/>
    </row>
    <row r="22" spans="1:5" s="96" customFormat="1" ht="12" customHeight="1" thickBot="1" x14ac:dyDescent="0.3">
      <c r="A22" s="32" t="s">
        <v>20</v>
      </c>
      <c r="B22" s="21" t="s">
        <v>261</v>
      </c>
      <c r="C22" s="263">
        <f t="shared" ref="C22" si="2">+C23+C24+C25+C26+C27</f>
        <v>58244872</v>
      </c>
      <c r="D22" s="263">
        <f>'E_5.1.sz.mell'!K22</f>
        <v>89837682</v>
      </c>
      <c r="E22" s="263">
        <f>+E23+E24+E25+E26+E27</f>
        <v>89837682</v>
      </c>
    </row>
    <row r="23" spans="1:5" s="96" customFormat="1" ht="12" customHeight="1" x14ac:dyDescent="0.2">
      <c r="A23" s="432" t="s">
        <v>86</v>
      </c>
      <c r="B23" s="413" t="s">
        <v>262</v>
      </c>
      <c r="C23" s="1381">
        <f>'E_5.1.sz.mell'!C23</f>
        <v>0</v>
      </c>
      <c r="D23" s="1381">
        <f>'E_5.1.sz.mell'!K23</f>
        <v>834000</v>
      </c>
      <c r="E23" s="265">
        <v>834000</v>
      </c>
    </row>
    <row r="24" spans="1:5" s="95" customFormat="1" ht="12" customHeight="1" x14ac:dyDescent="0.2">
      <c r="A24" s="433" t="s">
        <v>87</v>
      </c>
      <c r="B24" s="414" t="s">
        <v>263</v>
      </c>
      <c r="C24" s="1382">
        <f>'E_5.1.sz.mell'!C24</f>
        <v>0</v>
      </c>
      <c r="D24" s="1382">
        <f>'E_5.1.sz.mell'!K24</f>
        <v>0</v>
      </c>
      <c r="E24" s="264"/>
    </row>
    <row r="25" spans="1:5" s="96" customFormat="1" ht="12" customHeight="1" x14ac:dyDescent="0.2">
      <c r="A25" s="433" t="s">
        <v>88</v>
      </c>
      <c r="B25" s="414" t="s">
        <v>423</v>
      </c>
      <c r="C25" s="1382">
        <f>'E_5.1.sz.mell'!C25</f>
        <v>0</v>
      </c>
      <c r="D25" s="1382">
        <f>'E_5.1.sz.mell'!K25</f>
        <v>0</v>
      </c>
      <c r="E25" s="264"/>
    </row>
    <row r="26" spans="1:5" s="96" customFormat="1" ht="12" customHeight="1" x14ac:dyDescent="0.2">
      <c r="A26" s="433" t="s">
        <v>89</v>
      </c>
      <c r="B26" s="414" t="s">
        <v>424</v>
      </c>
      <c r="C26" s="1382">
        <f>'E_5.1.sz.mell'!C26</f>
        <v>0</v>
      </c>
      <c r="D26" s="1382">
        <f>'E_5.1.sz.mell'!K26</f>
        <v>0</v>
      </c>
      <c r="E26" s="264"/>
    </row>
    <row r="27" spans="1:5" s="96" customFormat="1" ht="12" customHeight="1" x14ac:dyDescent="0.2">
      <c r="A27" s="433" t="s">
        <v>170</v>
      </c>
      <c r="B27" s="414" t="s">
        <v>264</v>
      </c>
      <c r="C27" s="1382">
        <f>'E_5.1.sz.mell'!C27</f>
        <v>58244872</v>
      </c>
      <c r="D27" s="1382">
        <f>'E_5.1.sz.mell'!K27</f>
        <v>89003682</v>
      </c>
      <c r="E27" s="264">
        <v>89003682</v>
      </c>
    </row>
    <row r="28" spans="1:5" s="96" customFormat="1" ht="12" customHeight="1" thickBot="1" x14ac:dyDescent="0.25">
      <c r="A28" s="434" t="s">
        <v>171</v>
      </c>
      <c r="B28" s="415" t="s">
        <v>265</v>
      </c>
      <c r="C28" s="1383">
        <f>'E_5.1.sz.mell'!C28</f>
        <v>58244872</v>
      </c>
      <c r="D28" s="1383">
        <f>'E_5.1.sz.mell'!K28</f>
        <v>58244872</v>
      </c>
      <c r="E28" s="266"/>
    </row>
    <row r="29" spans="1:5" s="96" customFormat="1" ht="12" customHeight="1" thickBot="1" x14ac:dyDescent="0.3">
      <c r="A29" s="32" t="s">
        <v>172</v>
      </c>
      <c r="B29" s="21" t="s">
        <v>550</v>
      </c>
      <c r="C29" s="444">
        <f t="shared" ref="C29" si="3">SUM(C30:C36)</f>
        <v>6675000</v>
      </c>
      <c r="D29" s="444">
        <f>'E_5.1.sz.mell'!K29</f>
        <v>7480561</v>
      </c>
      <c r="E29" s="444">
        <f>SUM(E30:E36)</f>
        <v>7183721</v>
      </c>
    </row>
    <row r="30" spans="1:5" s="96" customFormat="1" ht="12" customHeight="1" x14ac:dyDescent="0.2">
      <c r="A30" s="432" t="s">
        <v>267</v>
      </c>
      <c r="B30" s="413" t="s">
        <v>1127</v>
      </c>
      <c r="C30" s="680">
        <f>'E_5.1.sz.mell'!C30</f>
        <v>1500000</v>
      </c>
      <c r="D30" s="680">
        <f>'E_5.1.sz.mell'!K30</f>
        <v>1530031</v>
      </c>
      <c r="E30" s="265"/>
    </row>
    <row r="31" spans="1:5" s="96" customFormat="1" ht="12" customHeight="1" x14ac:dyDescent="0.2">
      <c r="A31" s="433" t="s">
        <v>268</v>
      </c>
      <c r="B31" s="414" t="s">
        <v>555</v>
      </c>
      <c r="C31" s="698">
        <f>'E_5.1.sz.mell'!C31</f>
        <v>0</v>
      </c>
      <c r="D31" s="698">
        <f>'E_5.1.sz.mell'!K31</f>
        <v>0</v>
      </c>
      <c r="E31" s="264"/>
    </row>
    <row r="32" spans="1:5" s="96" customFormat="1" ht="12" customHeight="1" x14ac:dyDescent="0.2">
      <c r="A32" s="433" t="s">
        <v>269</v>
      </c>
      <c r="B32" s="414" t="s">
        <v>556</v>
      </c>
      <c r="C32" s="698">
        <f>'E_5.1.sz.mell'!C32</f>
        <v>0</v>
      </c>
      <c r="D32" s="698">
        <f>'E_5.1.sz.mell'!K32</f>
        <v>0</v>
      </c>
      <c r="E32" s="264"/>
    </row>
    <row r="33" spans="1:5" s="96" customFormat="1" ht="12" customHeight="1" x14ac:dyDescent="0.2">
      <c r="A33" s="433" t="s">
        <v>270</v>
      </c>
      <c r="B33" s="414" t="s">
        <v>557</v>
      </c>
      <c r="C33" s="698">
        <f>'E_5.1.sz.mell'!C33</f>
        <v>0</v>
      </c>
      <c r="D33" s="698">
        <f>'E_5.1.sz.mell'!K33</f>
        <v>0</v>
      </c>
      <c r="E33" s="264"/>
    </row>
    <row r="34" spans="1:5" s="96" customFormat="1" ht="12" customHeight="1" x14ac:dyDescent="0.2">
      <c r="A34" s="433" t="s">
        <v>551</v>
      </c>
      <c r="B34" s="414" t="s">
        <v>271</v>
      </c>
      <c r="C34" s="698">
        <f>'E_5.1.sz.mell'!C34</f>
        <v>5175000</v>
      </c>
      <c r="D34" s="698">
        <f>'E_5.1.sz.mell'!K34</f>
        <v>5634763</v>
      </c>
      <c r="E34" s="264">
        <v>5469593</v>
      </c>
    </row>
    <row r="35" spans="1:5" s="96" customFormat="1" ht="12" customHeight="1" x14ac:dyDescent="0.2">
      <c r="A35" s="433" t="s">
        <v>552</v>
      </c>
      <c r="B35" s="414" t="s">
        <v>272</v>
      </c>
      <c r="C35" s="698">
        <f>'E_5.1.sz.mell'!C35</f>
        <v>0</v>
      </c>
      <c r="D35" s="698">
        <f>'E_5.1.sz.mell'!K35</f>
        <v>0</v>
      </c>
      <c r="E35" s="264"/>
    </row>
    <row r="36" spans="1:5" s="96" customFormat="1" ht="12" customHeight="1" thickBot="1" x14ac:dyDescent="0.25">
      <c r="A36" s="434" t="s">
        <v>553</v>
      </c>
      <c r="B36" s="508" t="s">
        <v>273</v>
      </c>
      <c r="C36" s="700">
        <f>'E_5.1.sz.mell'!C36</f>
        <v>0</v>
      </c>
      <c r="D36" s="700">
        <f>'E_5.1.sz.mell'!K36</f>
        <v>315767</v>
      </c>
      <c r="E36" s="266">
        <v>1714128</v>
      </c>
    </row>
    <row r="37" spans="1:5" s="96" customFormat="1" ht="12" customHeight="1" thickBot="1" x14ac:dyDescent="0.3">
      <c r="A37" s="32" t="s">
        <v>22</v>
      </c>
      <c r="B37" s="21" t="s">
        <v>433</v>
      </c>
      <c r="C37" s="263">
        <f t="shared" ref="C37" si="4">SUM(C38:C48)</f>
        <v>5746500</v>
      </c>
      <c r="D37" s="263">
        <f>'E_5.1.sz.mell'!K37</f>
        <v>19078786</v>
      </c>
      <c r="E37" s="263">
        <f>SUM(E38:E48)</f>
        <v>18892985</v>
      </c>
    </row>
    <row r="38" spans="1:5" s="96" customFormat="1" ht="12" customHeight="1" x14ac:dyDescent="0.2">
      <c r="A38" s="432" t="s">
        <v>90</v>
      </c>
      <c r="B38" s="413" t="s">
        <v>276</v>
      </c>
      <c r="C38" s="1381">
        <f>'E_5.1.sz.mell'!C38</f>
        <v>0</v>
      </c>
      <c r="D38" s="1381">
        <f>'E_5.1.sz.mell'!K38</f>
        <v>56832</v>
      </c>
      <c r="E38" s="265">
        <v>56832</v>
      </c>
    </row>
    <row r="39" spans="1:5" s="96" customFormat="1" ht="12" customHeight="1" x14ac:dyDescent="0.2">
      <c r="A39" s="433" t="s">
        <v>91</v>
      </c>
      <c r="B39" s="414" t="s">
        <v>277</v>
      </c>
      <c r="C39" s="1382">
        <f>'E_5.1.sz.mell'!C39</f>
        <v>1425000</v>
      </c>
      <c r="D39" s="1382">
        <f>'E_5.1.sz.mell'!K39</f>
        <v>13886134</v>
      </c>
      <c r="E39" s="264">
        <v>13831524</v>
      </c>
    </row>
    <row r="40" spans="1:5" s="96" customFormat="1" ht="12" customHeight="1" x14ac:dyDescent="0.2">
      <c r="A40" s="433" t="s">
        <v>92</v>
      </c>
      <c r="B40" s="414" t="s">
        <v>278</v>
      </c>
      <c r="C40" s="1382">
        <f>'E_5.1.sz.mell'!C40</f>
        <v>3390000</v>
      </c>
      <c r="D40" s="1382">
        <f>'E_5.1.sz.mell'!K40</f>
        <v>2555041</v>
      </c>
      <c r="E40" s="264">
        <v>2454840</v>
      </c>
    </row>
    <row r="41" spans="1:5" s="96" customFormat="1" ht="12" customHeight="1" x14ac:dyDescent="0.2">
      <c r="A41" s="433" t="s">
        <v>174</v>
      </c>
      <c r="B41" s="414" t="s">
        <v>279</v>
      </c>
      <c r="C41" s="1382">
        <f>'E_5.1.sz.mell'!C41</f>
        <v>0</v>
      </c>
      <c r="D41" s="1382">
        <f>'E_5.1.sz.mell'!K41</f>
        <v>0</v>
      </c>
      <c r="E41" s="264"/>
    </row>
    <row r="42" spans="1:5" s="96" customFormat="1" ht="12" customHeight="1" x14ac:dyDescent="0.2">
      <c r="A42" s="433" t="s">
        <v>175</v>
      </c>
      <c r="B42" s="414" t="s">
        <v>280</v>
      </c>
      <c r="C42" s="1382">
        <f>'E_5.1.sz.mell'!C42</f>
        <v>0</v>
      </c>
      <c r="D42" s="1382">
        <f>'E_5.1.sz.mell'!K42</f>
        <v>0</v>
      </c>
      <c r="E42" s="264"/>
    </row>
    <row r="43" spans="1:5" s="96" customFormat="1" ht="12" customHeight="1" x14ac:dyDescent="0.2">
      <c r="A43" s="433" t="s">
        <v>176</v>
      </c>
      <c r="B43" s="414" t="s">
        <v>281</v>
      </c>
      <c r="C43" s="1382">
        <f>'E_5.1.sz.mell'!C43</f>
        <v>931500</v>
      </c>
      <c r="D43" s="1382">
        <f>'E_5.1.sz.mell'!K43</f>
        <v>2051550</v>
      </c>
      <c r="E43" s="264">
        <v>2020606</v>
      </c>
    </row>
    <row r="44" spans="1:5" s="96" customFormat="1" ht="12" customHeight="1" x14ac:dyDescent="0.2">
      <c r="A44" s="433" t="s">
        <v>177</v>
      </c>
      <c r="B44" s="414" t="s">
        <v>282</v>
      </c>
      <c r="C44" s="1382">
        <f>'E_5.1.sz.mell'!C44</f>
        <v>0</v>
      </c>
      <c r="D44" s="1382">
        <f>'E_5.1.sz.mell'!K44</f>
        <v>44000</v>
      </c>
      <c r="E44" s="264">
        <v>44000</v>
      </c>
    </row>
    <row r="45" spans="1:5" s="96" customFormat="1" ht="12" customHeight="1" x14ac:dyDescent="0.2">
      <c r="A45" s="433" t="s">
        <v>178</v>
      </c>
      <c r="B45" s="414" t="s">
        <v>558</v>
      </c>
      <c r="C45" s="1382">
        <f>'E_5.1.sz.mell'!C45</f>
        <v>0</v>
      </c>
      <c r="D45" s="1382">
        <f>'E_5.1.sz.mell'!K45</f>
        <v>124</v>
      </c>
      <c r="E45" s="264">
        <v>78</v>
      </c>
    </row>
    <row r="46" spans="1:5" s="96" customFormat="1" ht="12" customHeight="1" x14ac:dyDescent="0.2">
      <c r="A46" s="433" t="s">
        <v>274</v>
      </c>
      <c r="B46" s="414" t="s">
        <v>284</v>
      </c>
      <c r="C46" s="1390">
        <f>'E_5.1.sz.mell'!C46</f>
        <v>0</v>
      </c>
      <c r="D46" s="1390">
        <f>'E_5.1.sz.mell'!K46</f>
        <v>0</v>
      </c>
      <c r="E46" s="267"/>
    </row>
    <row r="47" spans="1:5" s="96" customFormat="1" ht="12" customHeight="1" x14ac:dyDescent="0.2">
      <c r="A47" s="434" t="s">
        <v>275</v>
      </c>
      <c r="B47" s="415" t="s">
        <v>435</v>
      </c>
      <c r="C47" s="1391">
        <f>'E_5.1.sz.mell'!C47</f>
        <v>0</v>
      </c>
      <c r="D47" s="1391">
        <f>'E_5.1.sz.mell'!K47</f>
        <v>0</v>
      </c>
      <c r="E47" s="268"/>
    </row>
    <row r="48" spans="1:5" s="96" customFormat="1" ht="12" customHeight="1" thickBot="1" x14ac:dyDescent="0.25">
      <c r="A48" s="434" t="s">
        <v>434</v>
      </c>
      <c r="B48" s="415" t="s">
        <v>285</v>
      </c>
      <c r="C48" s="1391">
        <f>'E_5.1.sz.mell'!C48</f>
        <v>0</v>
      </c>
      <c r="D48" s="1391">
        <f>'E_5.1.sz.mell'!K48</f>
        <v>485105</v>
      </c>
      <c r="E48" s="268">
        <v>485105</v>
      </c>
    </row>
    <row r="49" spans="1:5" s="96" customFormat="1" ht="12" customHeight="1" thickBot="1" x14ac:dyDescent="0.3">
      <c r="A49" s="32" t="s">
        <v>23</v>
      </c>
      <c r="B49" s="21" t="s">
        <v>286</v>
      </c>
      <c r="C49" s="263">
        <f t="shared" ref="C49" si="5">SUM(C50:C54)</f>
        <v>0</v>
      </c>
      <c r="D49" s="263">
        <f>'E_5.1.sz.mell'!K49</f>
        <v>6000000</v>
      </c>
      <c r="E49" s="263">
        <f>SUM(E50:E54)</f>
        <v>6000000</v>
      </c>
    </row>
    <row r="50" spans="1:5" s="96" customFormat="1" ht="12" customHeight="1" x14ac:dyDescent="0.2">
      <c r="A50" s="432" t="s">
        <v>93</v>
      </c>
      <c r="B50" s="413" t="s">
        <v>290</v>
      </c>
      <c r="C50" s="1392">
        <f>'E_5.1.sz.mell'!C50</f>
        <v>0</v>
      </c>
      <c r="D50" s="1392">
        <f>'E_5.1.sz.mell'!K50</f>
        <v>0</v>
      </c>
      <c r="E50" s="290"/>
    </row>
    <row r="51" spans="1:5" s="96" customFormat="1" ht="12" customHeight="1" x14ac:dyDescent="0.2">
      <c r="A51" s="433" t="s">
        <v>94</v>
      </c>
      <c r="B51" s="414" t="s">
        <v>291</v>
      </c>
      <c r="C51" s="1392">
        <f>'E_5.1.sz.mell'!C51</f>
        <v>0</v>
      </c>
      <c r="D51" s="1392">
        <f>'E_5.1.sz.mell'!K51</f>
        <v>6000000</v>
      </c>
      <c r="E51" s="290">
        <v>6000000</v>
      </c>
    </row>
    <row r="52" spans="1:5" s="96" customFormat="1" ht="12" customHeight="1" x14ac:dyDescent="0.2">
      <c r="A52" s="433" t="s">
        <v>287</v>
      </c>
      <c r="B52" s="414" t="s">
        <v>292</v>
      </c>
      <c r="C52" s="1390">
        <f>'E_5.1.sz.mell'!C52</f>
        <v>0</v>
      </c>
      <c r="D52" s="1390">
        <f>'E_5.1.sz.mell'!K52</f>
        <v>0</v>
      </c>
      <c r="E52" s="267"/>
    </row>
    <row r="53" spans="1:5" s="96" customFormat="1" ht="12" customHeight="1" x14ac:dyDescent="0.2">
      <c r="A53" s="433" t="s">
        <v>288</v>
      </c>
      <c r="B53" s="414" t="s">
        <v>293</v>
      </c>
      <c r="C53" s="1390">
        <f>'E_5.1.sz.mell'!C53</f>
        <v>0</v>
      </c>
      <c r="D53" s="1390">
        <f>'E_5.1.sz.mell'!K53</f>
        <v>0</v>
      </c>
      <c r="E53" s="267"/>
    </row>
    <row r="54" spans="1:5" s="96" customFormat="1" ht="12" customHeight="1" thickBot="1" x14ac:dyDescent="0.25">
      <c r="A54" s="434" t="s">
        <v>289</v>
      </c>
      <c r="B54" s="415" t="s">
        <v>294</v>
      </c>
      <c r="C54" s="1391">
        <f>'E_5.1.sz.mell'!C54</f>
        <v>0</v>
      </c>
      <c r="D54" s="1391">
        <f>'E_5.1.sz.mell'!K54</f>
        <v>0</v>
      </c>
      <c r="E54" s="268"/>
    </row>
    <row r="55" spans="1:5" s="96" customFormat="1" ht="12" customHeight="1" thickBot="1" x14ac:dyDescent="0.3">
      <c r="A55" s="32" t="s">
        <v>179</v>
      </c>
      <c r="B55" s="21" t="s">
        <v>295</v>
      </c>
      <c r="C55" s="263">
        <f t="shared" ref="C55" si="6">SUM(C56:C58)</f>
        <v>10626783</v>
      </c>
      <c r="D55" s="263">
        <f>'E_5.1.sz.mell'!K55</f>
        <v>2689079</v>
      </c>
      <c r="E55" s="263">
        <f>SUM(E56:E58)</f>
        <v>542170</v>
      </c>
    </row>
    <row r="56" spans="1:5" s="96" customFormat="1" ht="12" customHeight="1" x14ac:dyDescent="0.2">
      <c r="A56" s="432" t="s">
        <v>95</v>
      </c>
      <c r="B56" s="413" t="s">
        <v>296</v>
      </c>
      <c r="C56" s="1381">
        <f>'E_5.1.sz.mell'!C56</f>
        <v>0</v>
      </c>
      <c r="D56" s="1381">
        <f>'E_5.1.sz.mell'!K56</f>
        <v>0</v>
      </c>
      <c r="E56" s="265"/>
    </row>
    <row r="57" spans="1:5" s="96" customFormat="1" ht="12" customHeight="1" x14ac:dyDescent="0.2">
      <c r="A57" s="433" t="s">
        <v>96</v>
      </c>
      <c r="B57" s="414" t="s">
        <v>425</v>
      </c>
      <c r="C57" s="1382">
        <f>'E_5.1.sz.mell'!C57</f>
        <v>0</v>
      </c>
      <c r="D57" s="1382">
        <f>'E_5.1.sz.mell'!K57</f>
        <v>0</v>
      </c>
      <c r="E57" s="264"/>
    </row>
    <row r="58" spans="1:5" s="96" customFormat="1" ht="12" customHeight="1" x14ac:dyDescent="0.2">
      <c r="A58" s="433" t="s">
        <v>299</v>
      </c>
      <c r="B58" s="414" t="s">
        <v>297</v>
      </c>
      <c r="C58" s="1382">
        <f>'E_5.1.sz.mell'!C58</f>
        <v>10626783</v>
      </c>
      <c r="D58" s="1382">
        <f>'E_5.1.sz.mell'!K58</f>
        <v>2689079</v>
      </c>
      <c r="E58" s="264">
        <v>542170</v>
      </c>
    </row>
    <row r="59" spans="1:5" s="96" customFormat="1" ht="12" customHeight="1" thickBot="1" x14ac:dyDescent="0.25">
      <c r="A59" s="434" t="s">
        <v>300</v>
      </c>
      <c r="B59" s="415" t="s">
        <v>298</v>
      </c>
      <c r="C59" s="1383">
        <f>'E_5.1.sz.mell'!C59</f>
        <v>0</v>
      </c>
      <c r="D59" s="1383">
        <f>'E_5.1.sz.mell'!K59</f>
        <v>0</v>
      </c>
      <c r="E59" s="266"/>
    </row>
    <row r="60" spans="1:5" s="96" customFormat="1" ht="12" customHeight="1" thickBot="1" x14ac:dyDescent="0.3">
      <c r="A60" s="32" t="s">
        <v>25</v>
      </c>
      <c r="B60" s="291" t="s">
        <v>301</v>
      </c>
      <c r="C60" s="263">
        <f t="shared" ref="C60" si="7">SUM(C61:C63)</f>
        <v>0</v>
      </c>
      <c r="D60" s="263">
        <f>'E_5.1.sz.mell'!K60</f>
        <v>23352346</v>
      </c>
      <c r="E60" s="263">
        <f>SUM(E61:E63)</f>
        <v>17023000</v>
      </c>
    </row>
    <row r="61" spans="1:5" s="96" customFormat="1" ht="12" customHeight="1" x14ac:dyDescent="0.2">
      <c r="A61" s="432" t="s">
        <v>180</v>
      </c>
      <c r="B61" s="413" t="s">
        <v>303</v>
      </c>
      <c r="C61" s="1390">
        <f>'E_5.1.sz.mell'!C61</f>
        <v>0</v>
      </c>
      <c r="D61" s="1390">
        <f>'E_5.1.sz.mell'!K61</f>
        <v>0</v>
      </c>
      <c r="E61" s="267"/>
    </row>
    <row r="62" spans="1:5" s="96" customFormat="1" ht="12" customHeight="1" x14ac:dyDescent="0.2">
      <c r="A62" s="433" t="s">
        <v>181</v>
      </c>
      <c r="B62" s="414" t="s">
        <v>426</v>
      </c>
      <c r="C62" s="1390">
        <f>'E_5.1.sz.mell'!C62</f>
        <v>0</v>
      </c>
      <c r="D62" s="1390">
        <f>'E_5.1.sz.mell'!K62</f>
        <v>0</v>
      </c>
      <c r="E62" s="267"/>
    </row>
    <row r="63" spans="1:5" s="96" customFormat="1" ht="12" customHeight="1" x14ac:dyDescent="0.2">
      <c r="A63" s="433" t="s">
        <v>230</v>
      </c>
      <c r="B63" s="414" t="s">
        <v>304</v>
      </c>
      <c r="C63" s="1390">
        <f>'E_5.1.sz.mell'!C63</f>
        <v>0</v>
      </c>
      <c r="D63" s="1390">
        <f>'E_5.1.sz.mell'!K63</f>
        <v>23352346</v>
      </c>
      <c r="E63" s="267">
        <v>17023000</v>
      </c>
    </row>
    <row r="64" spans="1:5" s="96" customFormat="1" ht="12" customHeight="1" thickBot="1" x14ac:dyDescent="0.25">
      <c r="A64" s="434" t="s">
        <v>302</v>
      </c>
      <c r="B64" s="415" t="s">
        <v>305</v>
      </c>
      <c r="C64" s="1390">
        <f>'E_5.1.sz.mell'!C64</f>
        <v>0</v>
      </c>
      <c r="D64" s="1390">
        <f>'E_5.1.sz.mell'!K64</f>
        <v>0</v>
      </c>
      <c r="E64" s="267"/>
    </row>
    <row r="65" spans="1:5" s="96" customFormat="1" ht="12" customHeight="1" thickBot="1" x14ac:dyDescent="0.3">
      <c r="A65" s="32" t="s">
        <v>26</v>
      </c>
      <c r="B65" s="21" t="s">
        <v>306</v>
      </c>
      <c r="C65" s="444">
        <f t="shared" ref="C65" si="8">+C8+C15+C22+C29+C37+C49+C55+C60</f>
        <v>156255493</v>
      </c>
      <c r="D65" s="444">
        <f>'E_5.1.sz.mell'!K65</f>
        <v>232671246</v>
      </c>
      <c r="E65" s="444">
        <f>+E8+E15+E22+E29+E37+E49+E55+E60</f>
        <v>222801782</v>
      </c>
    </row>
    <row r="66" spans="1:5" s="96" customFormat="1" ht="12" customHeight="1" thickBot="1" x14ac:dyDescent="0.25">
      <c r="A66" s="435" t="s">
        <v>393</v>
      </c>
      <c r="B66" s="291" t="s">
        <v>308</v>
      </c>
      <c r="C66" s="263">
        <f t="shared" ref="C66" si="9">SUM(C67:C69)</f>
        <v>0</v>
      </c>
      <c r="D66" s="263">
        <f>'E_5.1.sz.mell'!K66</f>
        <v>25102000</v>
      </c>
      <c r="E66" s="263">
        <f>SUM(E67:E69)</f>
        <v>25102000</v>
      </c>
    </row>
    <row r="67" spans="1:5" s="96" customFormat="1" ht="12" customHeight="1" x14ac:dyDescent="0.2">
      <c r="A67" s="432" t="s">
        <v>336</v>
      </c>
      <c r="B67" s="413" t="s">
        <v>309</v>
      </c>
      <c r="C67" s="1390">
        <f>'E_5.1.sz.mell'!C67</f>
        <v>0</v>
      </c>
      <c r="D67" s="1390">
        <f>'E_5.1.sz.mell'!K67</f>
        <v>0</v>
      </c>
      <c r="E67" s="267"/>
    </row>
    <row r="68" spans="1:5" s="96" customFormat="1" ht="12" customHeight="1" x14ac:dyDescent="0.2">
      <c r="A68" s="433" t="s">
        <v>345</v>
      </c>
      <c r="B68" s="414" t="s">
        <v>310</v>
      </c>
      <c r="C68" s="1390">
        <f>'E_5.1.sz.mell'!C68</f>
        <v>0</v>
      </c>
      <c r="D68" s="1390">
        <f>'E_5.1.sz.mell'!K68</f>
        <v>25102000</v>
      </c>
      <c r="E68" s="267">
        <v>25102000</v>
      </c>
    </row>
    <row r="69" spans="1:5" s="96" customFormat="1" ht="12" customHeight="1" thickBot="1" x14ac:dyDescent="0.25">
      <c r="A69" s="442" t="s">
        <v>346</v>
      </c>
      <c r="B69" s="777" t="s">
        <v>460</v>
      </c>
      <c r="C69" s="1393">
        <f>'E_5.1.sz.mell'!C69</f>
        <v>0</v>
      </c>
      <c r="D69" s="1393">
        <f>'E_5.1.sz.mell'!K69</f>
        <v>0</v>
      </c>
      <c r="E69" s="872"/>
    </row>
    <row r="70" spans="1:5" s="96" customFormat="1" ht="12" customHeight="1" thickBot="1" x14ac:dyDescent="0.25">
      <c r="A70" s="435" t="s">
        <v>312</v>
      </c>
      <c r="B70" s="291" t="s">
        <v>313</v>
      </c>
      <c r="C70" s="263">
        <f t="shared" ref="C70" si="10">SUM(C71:C74)</f>
        <v>0</v>
      </c>
      <c r="D70" s="263">
        <f>'E_5.1.sz.mell'!K70</f>
        <v>0</v>
      </c>
      <c r="E70" s="263">
        <f>SUM(E71:E74)</f>
        <v>0</v>
      </c>
    </row>
    <row r="71" spans="1:5" s="96" customFormat="1" ht="12" customHeight="1" x14ac:dyDescent="0.2">
      <c r="A71" s="432" t="s">
        <v>148</v>
      </c>
      <c r="B71" s="557" t="s">
        <v>314</v>
      </c>
      <c r="C71" s="691">
        <f>'E_5.1.sz.mell'!C71</f>
        <v>0</v>
      </c>
      <c r="D71" s="691">
        <f>'E_5.1.sz.mell'!K71</f>
        <v>0</v>
      </c>
      <c r="E71" s="267"/>
    </row>
    <row r="72" spans="1:5" s="96" customFormat="1" ht="12" customHeight="1" x14ac:dyDescent="0.2">
      <c r="A72" s="433" t="s">
        <v>149</v>
      </c>
      <c r="B72" s="557" t="s">
        <v>570</v>
      </c>
      <c r="C72" s="691">
        <f>'E_5.1.sz.mell'!C72</f>
        <v>0</v>
      </c>
      <c r="D72" s="691">
        <f>'E_5.1.sz.mell'!K72</f>
        <v>0</v>
      </c>
      <c r="E72" s="267"/>
    </row>
    <row r="73" spans="1:5" s="96" customFormat="1" ht="12" customHeight="1" x14ac:dyDescent="0.2">
      <c r="A73" s="433" t="s">
        <v>337</v>
      </c>
      <c r="B73" s="557" t="s">
        <v>315</v>
      </c>
      <c r="C73" s="691">
        <f>'E_5.1.sz.mell'!C73</f>
        <v>0</v>
      </c>
      <c r="D73" s="691">
        <f>'E_5.1.sz.mell'!K73</f>
        <v>0</v>
      </c>
      <c r="E73" s="267"/>
    </row>
    <row r="74" spans="1:5" s="96" customFormat="1" ht="12" customHeight="1" thickBot="1" x14ac:dyDescent="0.3">
      <c r="A74" s="434" t="s">
        <v>338</v>
      </c>
      <c r="B74" s="558" t="s">
        <v>571</v>
      </c>
      <c r="C74" s="691">
        <f>'E_5.1.sz.mell'!C74</f>
        <v>0</v>
      </c>
      <c r="D74" s="691">
        <f>'E_5.1.sz.mell'!K74</f>
        <v>0</v>
      </c>
      <c r="E74" s="267"/>
    </row>
    <row r="75" spans="1:5" s="96" customFormat="1" ht="12" customHeight="1" thickBot="1" x14ac:dyDescent="0.25">
      <c r="A75" s="435" t="s">
        <v>316</v>
      </c>
      <c r="B75" s="291" t="s">
        <v>317</v>
      </c>
      <c r="C75" s="263">
        <f t="shared" ref="C75" si="11">SUM(C76:C77)</f>
        <v>99506649</v>
      </c>
      <c r="D75" s="263">
        <f>'E_5.1.sz.mell'!K75</f>
        <v>99506649</v>
      </c>
      <c r="E75" s="263">
        <f>SUM(E76:E77)</f>
        <v>99506649</v>
      </c>
    </row>
    <row r="76" spans="1:5" s="96" customFormat="1" ht="12" customHeight="1" x14ac:dyDescent="0.2">
      <c r="A76" s="432" t="s">
        <v>339</v>
      </c>
      <c r="B76" s="413" t="s">
        <v>318</v>
      </c>
      <c r="C76" s="691">
        <f>'E_5.1.sz.mell'!C76</f>
        <v>99506649</v>
      </c>
      <c r="D76" s="691">
        <f>'E_5.1.sz.mell'!K76</f>
        <v>99506649</v>
      </c>
      <c r="E76" s="267">
        <v>99506649</v>
      </c>
    </row>
    <row r="77" spans="1:5" s="96" customFormat="1" ht="12" customHeight="1" thickBot="1" x14ac:dyDescent="0.25">
      <c r="A77" s="434" t="s">
        <v>340</v>
      </c>
      <c r="B77" s="415" t="s">
        <v>319</v>
      </c>
      <c r="C77" s="691">
        <f>'E_5.1.sz.mell'!C77</f>
        <v>0</v>
      </c>
      <c r="D77" s="691">
        <f>'E_5.1.sz.mell'!K77</f>
        <v>0</v>
      </c>
      <c r="E77" s="267"/>
    </row>
    <row r="78" spans="1:5" s="95" customFormat="1" ht="12" customHeight="1" thickBot="1" x14ac:dyDescent="0.25">
      <c r="A78" s="435" t="s">
        <v>320</v>
      </c>
      <c r="B78" s="291" t="s">
        <v>321</v>
      </c>
      <c r="C78" s="263">
        <f t="shared" ref="C78" si="12">SUM(C79:C81)</f>
        <v>0</v>
      </c>
      <c r="D78" s="263">
        <f>'E_5.1.sz.mell'!K78</f>
        <v>2290030</v>
      </c>
      <c r="E78" s="263">
        <f>SUM(E79:E81)</f>
        <v>2290030</v>
      </c>
    </row>
    <row r="79" spans="1:5" s="96" customFormat="1" ht="12" customHeight="1" x14ac:dyDescent="0.2">
      <c r="A79" s="432" t="s">
        <v>341</v>
      </c>
      <c r="B79" s="413" t="s">
        <v>322</v>
      </c>
      <c r="C79" s="691">
        <f>'E_5.1.sz.mell'!C79</f>
        <v>0</v>
      </c>
      <c r="D79" s="691">
        <f>'E_5.1.sz.mell'!K79</f>
        <v>2290030</v>
      </c>
      <c r="E79" s="267">
        <v>2290030</v>
      </c>
    </row>
    <row r="80" spans="1:5" s="96" customFormat="1" ht="12" customHeight="1" x14ac:dyDescent="0.2">
      <c r="A80" s="433" t="s">
        <v>342</v>
      </c>
      <c r="B80" s="414" t="s">
        <v>323</v>
      </c>
      <c r="C80" s="691">
        <f>'E_5.1.sz.mell'!C80</f>
        <v>0</v>
      </c>
      <c r="D80" s="691">
        <f>'E_5.1.sz.mell'!K80</f>
        <v>0</v>
      </c>
      <c r="E80" s="267"/>
    </row>
    <row r="81" spans="1:5" s="96" customFormat="1" ht="12" customHeight="1" thickBot="1" x14ac:dyDescent="0.25">
      <c r="A81" s="434" t="s">
        <v>343</v>
      </c>
      <c r="B81" s="415" t="s">
        <v>572</v>
      </c>
      <c r="C81" s="691">
        <f>'E_5.1.sz.mell'!C81</f>
        <v>0</v>
      </c>
      <c r="D81" s="691">
        <f>'E_5.1.sz.mell'!K81</f>
        <v>0</v>
      </c>
      <c r="E81" s="267"/>
    </row>
    <row r="82" spans="1:5" s="96" customFormat="1" ht="12" customHeight="1" thickBot="1" x14ac:dyDescent="0.25">
      <c r="A82" s="435" t="s">
        <v>324</v>
      </c>
      <c r="B82" s="291" t="s">
        <v>344</v>
      </c>
      <c r="C82" s="263">
        <f t="shared" ref="C82" si="13">SUM(C83:C86)</f>
        <v>0</v>
      </c>
      <c r="D82" s="263">
        <f>'E_5.1.sz.mell'!K82</f>
        <v>0</v>
      </c>
      <c r="E82" s="263">
        <f>SUM(E83:E86)</f>
        <v>0</v>
      </c>
    </row>
    <row r="83" spans="1:5" s="96" customFormat="1" ht="12" customHeight="1" x14ac:dyDescent="0.2">
      <c r="A83" s="436" t="s">
        <v>325</v>
      </c>
      <c r="B83" s="413" t="s">
        <v>326</v>
      </c>
      <c r="C83" s="691">
        <f>'E_5.1.sz.mell'!C83</f>
        <v>0</v>
      </c>
      <c r="D83" s="691">
        <f>'E_5.1.sz.mell'!K83</f>
        <v>0</v>
      </c>
      <c r="E83" s="267"/>
    </row>
    <row r="84" spans="1:5" s="96" customFormat="1" ht="12" customHeight="1" x14ac:dyDescent="0.2">
      <c r="A84" s="437" t="s">
        <v>327</v>
      </c>
      <c r="B84" s="414" t="s">
        <v>328</v>
      </c>
      <c r="C84" s="691">
        <f>'E_5.1.sz.mell'!C84</f>
        <v>0</v>
      </c>
      <c r="D84" s="691">
        <f>'E_5.1.sz.mell'!K84</f>
        <v>0</v>
      </c>
      <c r="E84" s="267"/>
    </row>
    <row r="85" spans="1:5" s="96" customFormat="1" ht="12" customHeight="1" x14ac:dyDescent="0.2">
      <c r="A85" s="437" t="s">
        <v>329</v>
      </c>
      <c r="B85" s="414" t="s">
        <v>330</v>
      </c>
      <c r="C85" s="691">
        <f>'E_5.1.sz.mell'!C85</f>
        <v>0</v>
      </c>
      <c r="D85" s="691">
        <f>'E_5.1.sz.mell'!K85</f>
        <v>0</v>
      </c>
      <c r="E85" s="267"/>
    </row>
    <row r="86" spans="1:5" s="95" customFormat="1" ht="12" customHeight="1" thickBot="1" x14ac:dyDescent="0.25">
      <c r="A86" s="438" t="s">
        <v>331</v>
      </c>
      <c r="B86" s="415" t="s">
        <v>332</v>
      </c>
      <c r="C86" s="691">
        <f>'E_5.1.sz.mell'!C86</f>
        <v>0</v>
      </c>
      <c r="D86" s="691">
        <f>'E_5.1.sz.mell'!K86</f>
        <v>0</v>
      </c>
      <c r="E86" s="267"/>
    </row>
    <row r="87" spans="1:5" s="95" customFormat="1" ht="12" customHeight="1" thickBot="1" x14ac:dyDescent="0.25">
      <c r="A87" s="435" t="s">
        <v>333</v>
      </c>
      <c r="B87" s="291" t="s">
        <v>474</v>
      </c>
      <c r="C87" s="395">
        <f>'E_5.1.sz.mell'!C87</f>
        <v>0</v>
      </c>
      <c r="D87" s="395">
        <f>'E_5.1.sz.mell'!K87</f>
        <v>0</v>
      </c>
      <c r="E87" s="463"/>
    </row>
    <row r="88" spans="1:5" s="95" customFormat="1" ht="12" customHeight="1" thickBot="1" x14ac:dyDescent="0.25">
      <c r="A88" s="435" t="s">
        <v>506</v>
      </c>
      <c r="B88" s="291" t="s">
        <v>334</v>
      </c>
      <c r="C88" s="395">
        <f>'E_5.1.sz.mell'!C88</f>
        <v>0</v>
      </c>
      <c r="D88" s="395">
        <f>'E_5.1.sz.mell'!K88</f>
        <v>0</v>
      </c>
      <c r="E88" s="463"/>
    </row>
    <row r="89" spans="1:5" s="95" customFormat="1" ht="12" customHeight="1" thickBot="1" x14ac:dyDescent="0.25">
      <c r="A89" s="435" t="s">
        <v>507</v>
      </c>
      <c r="B89" s="420" t="s">
        <v>477</v>
      </c>
      <c r="C89" s="444">
        <f>'E_5.1.sz.mell'!C89</f>
        <v>99506649</v>
      </c>
      <c r="D89" s="444">
        <f>'E_5.1.sz.mell'!K89</f>
        <v>126898679</v>
      </c>
      <c r="E89" s="444">
        <f>+E66+E70+E75+E78+E82+E88+E87</f>
        <v>126898679</v>
      </c>
    </row>
    <row r="90" spans="1:5" s="95" customFormat="1" ht="12" customHeight="1" thickBot="1" x14ac:dyDescent="0.25">
      <c r="A90" s="439" t="s">
        <v>508</v>
      </c>
      <c r="B90" s="421" t="s">
        <v>509</v>
      </c>
      <c r="C90" s="444">
        <f>'E_5.1.sz.mell'!C90</f>
        <v>255762142</v>
      </c>
      <c r="D90" s="444">
        <f>'E_5.1.sz.mell'!K90</f>
        <v>359569925</v>
      </c>
      <c r="E90" s="444">
        <f>+E65+E89</f>
        <v>349700461</v>
      </c>
    </row>
    <row r="91" spans="1:5" s="96" customFormat="1" ht="15.15" customHeight="1" thickBot="1" x14ac:dyDescent="0.3">
      <c r="A91" s="236"/>
      <c r="B91" s="237"/>
      <c r="C91" s="361"/>
    </row>
    <row r="92" spans="1:5" s="67" customFormat="1" ht="16.5" customHeight="1" thickBot="1" x14ac:dyDescent="0.3">
      <c r="A92" s="1714" t="s">
        <v>56</v>
      </c>
      <c r="B92" s="1759"/>
      <c r="C92" s="1759"/>
      <c r="D92" s="1759"/>
      <c r="E92" s="1760"/>
    </row>
    <row r="93" spans="1:5" s="97" customFormat="1" ht="12" customHeight="1" thickBot="1" x14ac:dyDescent="0.3">
      <c r="A93" s="406" t="s">
        <v>18</v>
      </c>
      <c r="B93" s="28" t="s">
        <v>513</v>
      </c>
      <c r="C93" s="487">
        <f t="shared" ref="C93:D93" si="14">+C94+C95+C96+C97+C98+C111</f>
        <v>104762517</v>
      </c>
      <c r="D93" s="487">
        <f t="shared" si="14"/>
        <v>105156174</v>
      </c>
      <c r="E93" s="487">
        <f>+E94+E95+E96+E97+E98+E111</f>
        <v>74201278</v>
      </c>
    </row>
    <row r="94" spans="1:5" ht="12" customHeight="1" x14ac:dyDescent="0.25">
      <c r="A94" s="440" t="s">
        <v>97</v>
      </c>
      <c r="B94" s="10" t="s">
        <v>49</v>
      </c>
      <c r="C94" s="696">
        <f>'E_5.1.sz.mell'!C94</f>
        <v>31476574</v>
      </c>
      <c r="D94" s="696">
        <f>'E_5.1.sz.mell'!K94</f>
        <v>32556345</v>
      </c>
      <c r="E94" s="488">
        <v>30770557</v>
      </c>
    </row>
    <row r="95" spans="1:5" ht="12" customHeight="1" x14ac:dyDescent="0.25">
      <c r="A95" s="433" t="s">
        <v>98</v>
      </c>
      <c r="B95" s="8" t="s">
        <v>182</v>
      </c>
      <c r="C95" s="698">
        <f>'E_5.1.sz.mell'!C95</f>
        <v>5289542</v>
      </c>
      <c r="D95" s="698">
        <f>'E_5.1.sz.mell'!K95</f>
        <v>5351593</v>
      </c>
      <c r="E95" s="264">
        <v>4821682</v>
      </c>
    </row>
    <row r="96" spans="1:5" ht="12" customHeight="1" x14ac:dyDescent="0.25">
      <c r="A96" s="433" t="s">
        <v>99</v>
      </c>
      <c r="B96" s="8" t="s">
        <v>139</v>
      </c>
      <c r="C96" s="698">
        <f>'E_5.1.sz.mell'!C96</f>
        <v>63210621</v>
      </c>
      <c r="D96" s="698">
        <f>'E_5.1.sz.mell'!K96</f>
        <v>61502273</v>
      </c>
      <c r="E96" s="266">
        <v>34461076</v>
      </c>
    </row>
    <row r="97" spans="1:5" ht="12" customHeight="1" x14ac:dyDescent="0.25">
      <c r="A97" s="433" t="s">
        <v>100</v>
      </c>
      <c r="B97" s="11" t="s">
        <v>183</v>
      </c>
      <c r="C97" s="1383">
        <f>'E_5.1.sz.mell'!C97</f>
        <v>700000</v>
      </c>
      <c r="D97" s="1383">
        <f>'E_5.1.sz.mell'!K97</f>
        <v>980000</v>
      </c>
      <c r="E97" s="266">
        <v>540000</v>
      </c>
    </row>
    <row r="98" spans="1:5" ht="12" customHeight="1" x14ac:dyDescent="0.25">
      <c r="A98" s="433" t="s">
        <v>111</v>
      </c>
      <c r="B98" s="19" t="s">
        <v>184</v>
      </c>
      <c r="C98" s="1383">
        <f>'E_5.1.sz.mell'!C98</f>
        <v>4085780</v>
      </c>
      <c r="D98" s="1383">
        <f>'E_5.1.sz.mell'!K98</f>
        <v>4765963</v>
      </c>
      <c r="E98" s="266">
        <v>3607963</v>
      </c>
    </row>
    <row r="99" spans="1:5" ht="12" customHeight="1" x14ac:dyDescent="0.25">
      <c r="A99" s="433" t="s">
        <v>101</v>
      </c>
      <c r="B99" s="8" t="s">
        <v>510</v>
      </c>
      <c r="C99" s="1383">
        <f>'E_5.1.sz.mell'!C99</f>
        <v>146100</v>
      </c>
      <c r="D99" s="1383">
        <f>'E_5.1.sz.mell'!K99</f>
        <v>147620</v>
      </c>
      <c r="E99" s="266">
        <v>147620</v>
      </c>
    </row>
    <row r="100" spans="1:5" ht="12" customHeight="1" x14ac:dyDescent="0.2">
      <c r="A100" s="433" t="s">
        <v>102</v>
      </c>
      <c r="B100" s="140" t="s">
        <v>440</v>
      </c>
      <c r="C100" s="1383">
        <f>'E_5.1.sz.mell'!C100</f>
        <v>0</v>
      </c>
      <c r="D100" s="1383">
        <f>'E_5.1.sz.mell'!K100</f>
        <v>0</v>
      </c>
      <c r="E100" s="266"/>
    </row>
    <row r="101" spans="1:5" ht="12" customHeight="1" x14ac:dyDescent="0.2">
      <c r="A101" s="433" t="s">
        <v>112</v>
      </c>
      <c r="B101" s="140" t="s">
        <v>439</v>
      </c>
      <c r="C101" s="1383">
        <f>'E_5.1.sz.mell'!C101</f>
        <v>0</v>
      </c>
      <c r="D101" s="1383">
        <f>'E_5.1.sz.mell'!K101</f>
        <v>0</v>
      </c>
      <c r="E101" s="266"/>
    </row>
    <row r="102" spans="1:5" ht="12" customHeight="1" x14ac:dyDescent="0.2">
      <c r="A102" s="433" t="s">
        <v>113</v>
      </c>
      <c r="B102" s="140" t="s">
        <v>350</v>
      </c>
      <c r="C102" s="1383">
        <f>'E_5.1.sz.mell'!C102</f>
        <v>0</v>
      </c>
      <c r="D102" s="1383">
        <f>'E_5.1.sz.mell'!K102</f>
        <v>0</v>
      </c>
      <c r="E102" s="266"/>
    </row>
    <row r="103" spans="1:5" ht="12" customHeight="1" x14ac:dyDescent="0.25">
      <c r="A103" s="433" t="s">
        <v>114</v>
      </c>
      <c r="B103" s="141" t="s">
        <v>351</v>
      </c>
      <c r="C103" s="1383">
        <f>'E_5.1.sz.mell'!C103</f>
        <v>0</v>
      </c>
      <c r="D103" s="1383">
        <f>'E_5.1.sz.mell'!K103</f>
        <v>0</v>
      </c>
      <c r="E103" s="266"/>
    </row>
    <row r="104" spans="1:5" ht="12" customHeight="1" x14ac:dyDescent="0.25">
      <c r="A104" s="433" t="s">
        <v>115</v>
      </c>
      <c r="B104" s="141" t="s">
        <v>352</v>
      </c>
      <c r="C104" s="1383">
        <f>'E_5.1.sz.mell'!C104</f>
        <v>0</v>
      </c>
      <c r="D104" s="1383">
        <f>'E_5.1.sz.mell'!K104</f>
        <v>0</v>
      </c>
      <c r="E104" s="266"/>
    </row>
    <row r="105" spans="1:5" ht="12" customHeight="1" x14ac:dyDescent="0.2">
      <c r="A105" s="433" t="s">
        <v>117</v>
      </c>
      <c r="B105" s="140" t="s">
        <v>353</v>
      </c>
      <c r="C105" s="1383">
        <f>'E_5.1.sz.mell'!C105</f>
        <v>2557680</v>
      </c>
      <c r="D105" s="1383">
        <f>'E_5.1.sz.mell'!K105</f>
        <v>2838343</v>
      </c>
      <c r="E105" s="266">
        <v>2838343</v>
      </c>
    </row>
    <row r="106" spans="1:5" ht="12" customHeight="1" x14ac:dyDescent="0.2">
      <c r="A106" s="433" t="s">
        <v>185</v>
      </c>
      <c r="B106" s="140" t="s">
        <v>354</v>
      </c>
      <c r="C106" s="1383">
        <f>'E_5.1.sz.mell'!C106</f>
        <v>0</v>
      </c>
      <c r="D106" s="1383">
        <f>'E_5.1.sz.mell'!K106</f>
        <v>0</v>
      </c>
      <c r="E106" s="266"/>
    </row>
    <row r="107" spans="1:5" ht="12" customHeight="1" x14ac:dyDescent="0.25">
      <c r="A107" s="433" t="s">
        <v>348</v>
      </c>
      <c r="B107" s="141" t="s">
        <v>355</v>
      </c>
      <c r="C107" s="1383">
        <f>'E_5.1.sz.mell'!C107</f>
        <v>0</v>
      </c>
      <c r="D107" s="1383">
        <f>'E_5.1.sz.mell'!K107</f>
        <v>398000</v>
      </c>
      <c r="E107" s="266"/>
    </row>
    <row r="108" spans="1:5" ht="12" customHeight="1" x14ac:dyDescent="0.25">
      <c r="A108" s="441" t="s">
        <v>349</v>
      </c>
      <c r="B108" s="142" t="s">
        <v>356</v>
      </c>
      <c r="C108" s="1383">
        <f>'E_5.1.sz.mell'!C108</f>
        <v>0</v>
      </c>
      <c r="D108" s="1383">
        <f>'E_5.1.sz.mell'!K108</f>
        <v>0</v>
      </c>
      <c r="E108" s="266"/>
    </row>
    <row r="109" spans="1:5" ht="12" customHeight="1" x14ac:dyDescent="0.25">
      <c r="A109" s="433" t="s">
        <v>437</v>
      </c>
      <c r="B109" s="142" t="s">
        <v>357</v>
      </c>
      <c r="C109" s="1383">
        <f>'E_5.1.sz.mell'!C109</f>
        <v>0</v>
      </c>
      <c r="D109" s="1383">
        <f>'E_5.1.sz.mell'!K109</f>
        <v>0</v>
      </c>
      <c r="E109" s="266"/>
    </row>
    <row r="110" spans="1:5" ht="12" customHeight="1" x14ac:dyDescent="0.25">
      <c r="A110" s="433" t="s">
        <v>438</v>
      </c>
      <c r="B110" s="141" t="s">
        <v>358</v>
      </c>
      <c r="C110" s="1382">
        <f>'E_5.1.sz.mell'!C110</f>
        <v>1382000</v>
      </c>
      <c r="D110" s="1382">
        <f>'E_5.1.sz.mell'!K110</f>
        <v>1382000</v>
      </c>
      <c r="E110" s="264">
        <v>622000</v>
      </c>
    </row>
    <row r="111" spans="1:5" ht="12" customHeight="1" x14ac:dyDescent="0.25">
      <c r="A111" s="433" t="s">
        <v>442</v>
      </c>
      <c r="B111" s="11" t="s">
        <v>50</v>
      </c>
      <c r="C111" s="1382">
        <f>'E_5.1.sz.mell'!C111</f>
        <v>0</v>
      </c>
      <c r="D111" s="1382">
        <f>'E_5.1.sz.mell'!K111</f>
        <v>0</v>
      </c>
      <c r="E111" s="264"/>
    </row>
    <row r="112" spans="1:5" ht="12" customHeight="1" x14ac:dyDescent="0.25">
      <c r="A112" s="434" t="s">
        <v>443</v>
      </c>
      <c r="B112" s="8" t="s">
        <v>511</v>
      </c>
      <c r="C112" s="1383">
        <f>'E_5.1.sz.mell'!C112</f>
        <v>0</v>
      </c>
      <c r="D112" s="1383">
        <f>'E_5.1.sz.mell'!K112</f>
        <v>0</v>
      </c>
      <c r="E112" s="266"/>
    </row>
    <row r="113" spans="1:5" ht="12" customHeight="1" thickBot="1" x14ac:dyDescent="0.3">
      <c r="A113" s="442" t="s">
        <v>444</v>
      </c>
      <c r="B113" s="143" t="s">
        <v>512</v>
      </c>
      <c r="C113" s="1419">
        <f>'E_5.1.sz.mell'!C113</f>
        <v>0</v>
      </c>
      <c r="D113" s="1419">
        <f>'E_5.1.sz.mell'!K113</f>
        <v>0</v>
      </c>
      <c r="E113" s="489"/>
    </row>
    <row r="114" spans="1:5" ht="12" customHeight="1" thickBot="1" x14ac:dyDescent="0.3">
      <c r="A114" s="32" t="s">
        <v>19</v>
      </c>
      <c r="B114" s="27" t="s">
        <v>359</v>
      </c>
      <c r="C114" s="263">
        <f t="shared" ref="C114" si="15">+C115+C117+C119</f>
        <v>102840261</v>
      </c>
      <c r="D114" s="263">
        <f>'E_5.1.sz.mell'!K114</f>
        <v>177206703</v>
      </c>
      <c r="E114" s="263">
        <f>+E115+E117+E119</f>
        <v>85074382</v>
      </c>
    </row>
    <row r="115" spans="1:5" ht="12" customHeight="1" x14ac:dyDescent="0.25">
      <c r="A115" s="432" t="s">
        <v>103</v>
      </c>
      <c r="B115" s="8" t="s">
        <v>229</v>
      </c>
      <c r="C115" s="1381">
        <f>'E_5.1.sz.mell'!C115</f>
        <v>78096049</v>
      </c>
      <c r="D115" s="1381">
        <f>'E_5.1.sz.mell'!K115</f>
        <v>117065131</v>
      </c>
      <c r="E115" s="265">
        <v>60455726</v>
      </c>
    </row>
    <row r="116" spans="1:5" ht="12" customHeight="1" x14ac:dyDescent="0.25">
      <c r="A116" s="432" t="s">
        <v>104</v>
      </c>
      <c r="B116" s="12" t="s">
        <v>363</v>
      </c>
      <c r="C116" s="1381">
        <f>'E_5.1.sz.mell'!C116</f>
        <v>0</v>
      </c>
      <c r="D116" s="1381">
        <f>'E_5.1.sz.mell'!K116</f>
        <v>0</v>
      </c>
      <c r="E116" s="1459"/>
    </row>
    <row r="117" spans="1:5" ht="12" customHeight="1" x14ac:dyDescent="0.25">
      <c r="A117" s="432" t="s">
        <v>105</v>
      </c>
      <c r="B117" s="12" t="s">
        <v>186</v>
      </c>
      <c r="C117" s="1382">
        <f>'E_5.1.sz.mell'!C117</f>
        <v>24744212</v>
      </c>
      <c r="D117" s="1382">
        <f>'E_5.1.sz.mell'!K117</f>
        <v>60077572</v>
      </c>
      <c r="E117" s="264">
        <v>24568656</v>
      </c>
    </row>
    <row r="118" spans="1:5" ht="12" customHeight="1" x14ac:dyDescent="0.25">
      <c r="A118" s="432" t="s">
        <v>106</v>
      </c>
      <c r="B118" s="12" t="s">
        <v>364</v>
      </c>
      <c r="C118" s="1382">
        <f>'E_5.1.sz.mell'!C118</f>
        <v>0</v>
      </c>
      <c r="D118" s="1382">
        <f>'E_5.1.sz.mell'!K118</f>
        <v>0</v>
      </c>
      <c r="E118" s="1459"/>
    </row>
    <row r="119" spans="1:5" ht="12" customHeight="1" x14ac:dyDescent="0.25">
      <c r="A119" s="432" t="s">
        <v>107</v>
      </c>
      <c r="B119" s="293" t="s">
        <v>231</v>
      </c>
      <c r="C119" s="1382">
        <f>'E_5.1.sz.mell'!C119</f>
        <v>0</v>
      </c>
      <c r="D119" s="1382">
        <f>'E_5.1.sz.mell'!K119</f>
        <v>64000</v>
      </c>
      <c r="E119" s="264">
        <v>50000</v>
      </c>
    </row>
    <row r="120" spans="1:5" ht="12" customHeight="1" x14ac:dyDescent="0.25">
      <c r="A120" s="432" t="s">
        <v>116</v>
      </c>
      <c r="B120" s="292" t="s">
        <v>427</v>
      </c>
      <c r="C120" s="1382">
        <f>'E_5.1.sz.mell'!C120</f>
        <v>0</v>
      </c>
      <c r="D120" s="1382">
        <f>'E_5.1.sz.mell'!K120</f>
        <v>0</v>
      </c>
      <c r="E120" s="264"/>
    </row>
    <row r="121" spans="1:5" ht="12" customHeight="1" x14ac:dyDescent="0.25">
      <c r="A121" s="432" t="s">
        <v>118</v>
      </c>
      <c r="B121" s="409" t="s">
        <v>369</v>
      </c>
      <c r="C121" s="1382">
        <f>'E_5.1.sz.mell'!C121</f>
        <v>0</v>
      </c>
      <c r="D121" s="1382">
        <f>'E_5.1.sz.mell'!K121</f>
        <v>0</v>
      </c>
      <c r="E121" s="264"/>
    </row>
    <row r="122" spans="1:5" ht="12" customHeight="1" x14ac:dyDescent="0.25">
      <c r="A122" s="432" t="s">
        <v>187</v>
      </c>
      <c r="B122" s="141" t="s">
        <v>352</v>
      </c>
      <c r="C122" s="1382">
        <f>'E_5.1.sz.mell'!C122</f>
        <v>0</v>
      </c>
      <c r="D122" s="1382">
        <f>'E_5.1.sz.mell'!K122</f>
        <v>0</v>
      </c>
      <c r="E122" s="264"/>
    </row>
    <row r="123" spans="1:5" ht="12" customHeight="1" x14ac:dyDescent="0.25">
      <c r="A123" s="432" t="s">
        <v>188</v>
      </c>
      <c r="B123" s="141" t="s">
        <v>368</v>
      </c>
      <c r="C123" s="1382">
        <f>'E_5.1.sz.mell'!C123</f>
        <v>0</v>
      </c>
      <c r="D123" s="1382">
        <f>'E_5.1.sz.mell'!K123</f>
        <v>0</v>
      </c>
      <c r="E123" s="264"/>
    </row>
    <row r="124" spans="1:5" ht="12" customHeight="1" x14ac:dyDescent="0.25">
      <c r="A124" s="432" t="s">
        <v>189</v>
      </c>
      <c r="B124" s="141" t="s">
        <v>367</v>
      </c>
      <c r="C124" s="1382">
        <f>'E_5.1.sz.mell'!C124</f>
        <v>0</v>
      </c>
      <c r="D124" s="1382">
        <f>'E_5.1.sz.mell'!K124</f>
        <v>0</v>
      </c>
      <c r="E124" s="264"/>
    </row>
    <row r="125" spans="1:5" ht="12" customHeight="1" x14ac:dyDescent="0.25">
      <c r="A125" s="432" t="s">
        <v>360</v>
      </c>
      <c r="B125" s="141" t="s">
        <v>355</v>
      </c>
      <c r="C125" s="1382">
        <f>'E_5.1.sz.mell'!C125</f>
        <v>0</v>
      </c>
      <c r="D125" s="1382">
        <f>'E_5.1.sz.mell'!K125</f>
        <v>0</v>
      </c>
      <c r="E125" s="264"/>
    </row>
    <row r="126" spans="1:5" ht="12" customHeight="1" x14ac:dyDescent="0.25">
      <c r="A126" s="432" t="s">
        <v>361</v>
      </c>
      <c r="B126" s="141" t="s">
        <v>366</v>
      </c>
      <c r="C126" s="1382">
        <f>'E_5.1.sz.mell'!C126</f>
        <v>0</v>
      </c>
      <c r="D126" s="1382">
        <f>'E_5.1.sz.mell'!K126</f>
        <v>0</v>
      </c>
      <c r="E126" s="264"/>
    </row>
    <row r="127" spans="1:5" ht="12" customHeight="1" thickBot="1" x14ac:dyDescent="0.3">
      <c r="A127" s="441" t="s">
        <v>362</v>
      </c>
      <c r="B127" s="141" t="s">
        <v>365</v>
      </c>
      <c r="C127" s="1383">
        <f>'E_5.1.sz.mell'!C127</f>
        <v>0</v>
      </c>
      <c r="D127" s="1383">
        <f>'E_5.1.sz.mell'!K127</f>
        <v>64000</v>
      </c>
      <c r="E127" s="266"/>
    </row>
    <row r="128" spans="1:5" ht="12" customHeight="1" thickBot="1" x14ac:dyDescent="0.3">
      <c r="A128" s="32" t="s">
        <v>20</v>
      </c>
      <c r="B128" s="123" t="s">
        <v>447</v>
      </c>
      <c r="C128" s="263">
        <f t="shared" ref="C128" si="16">+C93+C114</f>
        <v>207602778</v>
      </c>
      <c r="D128" s="263">
        <f>'E_5.1.sz.mell'!K128</f>
        <v>282362877</v>
      </c>
      <c r="E128" s="263">
        <f>+E93+E114</f>
        <v>159275660</v>
      </c>
    </row>
    <row r="129" spans="1:11" ht="12" customHeight="1" thickBot="1" x14ac:dyDescent="0.3">
      <c r="A129" s="32" t="s">
        <v>21</v>
      </c>
      <c r="B129" s="123" t="s">
        <v>448</v>
      </c>
      <c r="C129" s="263">
        <f t="shared" ref="C129" si="17">+C130+C131+C132</f>
        <v>638000</v>
      </c>
      <c r="D129" s="263">
        <f>'E_5.1.sz.mell'!K129</f>
        <v>25839513</v>
      </c>
      <c r="E129" s="263">
        <f>+E130+E131+E132</f>
        <v>25778709</v>
      </c>
    </row>
    <row r="130" spans="1:11" s="97" customFormat="1" ht="12" customHeight="1" x14ac:dyDescent="0.25">
      <c r="A130" s="432" t="s">
        <v>267</v>
      </c>
      <c r="B130" s="9" t="s">
        <v>516</v>
      </c>
      <c r="C130" s="1382">
        <f>'E_5.1.sz.mell'!C130</f>
        <v>638000</v>
      </c>
      <c r="D130" s="1382">
        <f>'E_5.1.sz.mell'!K130</f>
        <v>0</v>
      </c>
      <c r="E130" s="264"/>
    </row>
    <row r="131" spans="1:11" ht="12" customHeight="1" x14ac:dyDescent="0.25">
      <c r="A131" s="432" t="s">
        <v>268</v>
      </c>
      <c r="B131" s="9" t="s">
        <v>456</v>
      </c>
      <c r="C131" s="1382">
        <f>'E_5.1.sz.mell'!C131</f>
        <v>0</v>
      </c>
      <c r="D131" s="1382">
        <f>'E_5.1.sz.mell'!K131</f>
        <v>25102000</v>
      </c>
      <c r="E131" s="264">
        <v>25102000</v>
      </c>
    </row>
    <row r="132" spans="1:11" ht="12" customHeight="1" thickBot="1" x14ac:dyDescent="0.3">
      <c r="A132" s="441" t="s">
        <v>269</v>
      </c>
      <c r="B132" s="7" t="s">
        <v>515</v>
      </c>
      <c r="C132" s="1382">
        <f>'E_5.1.sz.mell'!C132</f>
        <v>0</v>
      </c>
      <c r="D132" s="1382">
        <f>'E_5.1.sz.mell'!K132</f>
        <v>737513</v>
      </c>
      <c r="E132" s="264">
        <v>676709</v>
      </c>
    </row>
    <row r="133" spans="1:11" ht="12" customHeight="1" thickBot="1" x14ac:dyDescent="0.3">
      <c r="A133" s="32" t="s">
        <v>22</v>
      </c>
      <c r="B133" s="123" t="s">
        <v>449</v>
      </c>
      <c r="C133" s="263">
        <f t="shared" ref="C133" si="18">+C134+C135+C136+C137+C138+C139</f>
        <v>0</v>
      </c>
      <c r="D133" s="263">
        <f>'E_5.1.sz.mell'!K133</f>
        <v>0</v>
      </c>
      <c r="E133" s="263">
        <f>+E134+E135+E136+E137+E138+E139</f>
        <v>0</v>
      </c>
    </row>
    <row r="134" spans="1:11" ht="12" customHeight="1" x14ac:dyDescent="0.25">
      <c r="A134" s="432" t="s">
        <v>90</v>
      </c>
      <c r="B134" s="9" t="s">
        <v>458</v>
      </c>
      <c r="C134" s="1382">
        <f>'E_5.1.sz.mell'!C134</f>
        <v>0</v>
      </c>
      <c r="D134" s="1382">
        <f>'E_5.1.sz.mell'!K134</f>
        <v>0</v>
      </c>
      <c r="E134" s="264"/>
    </row>
    <row r="135" spans="1:11" ht="12" customHeight="1" x14ac:dyDescent="0.25">
      <c r="A135" s="432" t="s">
        <v>91</v>
      </c>
      <c r="B135" s="9" t="s">
        <v>450</v>
      </c>
      <c r="C135" s="1382">
        <f>'E_5.1.sz.mell'!C135</f>
        <v>0</v>
      </c>
      <c r="D135" s="1382">
        <f>'E_5.1.sz.mell'!K135</f>
        <v>0</v>
      </c>
      <c r="E135" s="264"/>
    </row>
    <row r="136" spans="1:11" ht="12" customHeight="1" x14ac:dyDescent="0.25">
      <c r="A136" s="432" t="s">
        <v>92</v>
      </c>
      <c r="B136" s="9" t="s">
        <v>451</v>
      </c>
      <c r="C136" s="1382">
        <f>'E_5.1.sz.mell'!C136</f>
        <v>0</v>
      </c>
      <c r="D136" s="1382">
        <f>'E_5.1.sz.mell'!K136</f>
        <v>0</v>
      </c>
      <c r="E136" s="264"/>
    </row>
    <row r="137" spans="1:11" ht="12" customHeight="1" x14ac:dyDescent="0.25">
      <c r="A137" s="432" t="s">
        <v>174</v>
      </c>
      <c r="B137" s="9" t="s">
        <v>514</v>
      </c>
      <c r="C137" s="1382">
        <f>'E_5.1.sz.mell'!C137</f>
        <v>0</v>
      </c>
      <c r="D137" s="1382">
        <f>'E_5.1.sz.mell'!K137</f>
        <v>0</v>
      </c>
      <c r="E137" s="264"/>
    </row>
    <row r="138" spans="1:11" ht="12" customHeight="1" x14ac:dyDescent="0.25">
      <c r="A138" s="432" t="s">
        <v>175</v>
      </c>
      <c r="B138" s="9" t="s">
        <v>453</v>
      </c>
      <c r="C138" s="1382">
        <f>'E_5.1.sz.mell'!C138</f>
        <v>0</v>
      </c>
      <c r="D138" s="1382">
        <f>'E_5.1.sz.mell'!K138</f>
        <v>0</v>
      </c>
      <c r="E138" s="264"/>
    </row>
    <row r="139" spans="1:11" s="97" customFormat="1" ht="12" customHeight="1" thickBot="1" x14ac:dyDescent="0.3">
      <c r="A139" s="441" t="s">
        <v>176</v>
      </c>
      <c r="B139" s="7" t="s">
        <v>454</v>
      </c>
      <c r="C139" s="1382">
        <f>'E_5.1.sz.mell'!C139</f>
        <v>0</v>
      </c>
      <c r="D139" s="1382">
        <f>'E_5.1.sz.mell'!K139</f>
        <v>0</v>
      </c>
      <c r="E139" s="264"/>
    </row>
    <row r="140" spans="1:11" ht="12" customHeight="1" thickBot="1" x14ac:dyDescent="0.3">
      <c r="A140" s="32" t="s">
        <v>23</v>
      </c>
      <c r="B140" s="123" t="s">
        <v>540</v>
      </c>
      <c r="C140" s="444">
        <f t="shared" ref="C140" si="19">+C141+C142+C144+C145+C143</f>
        <v>47521364</v>
      </c>
      <c r="D140" s="444">
        <f>'E_5.1.sz.mell'!K140</f>
        <v>51367535</v>
      </c>
      <c r="E140" s="444">
        <f>+E141+E142+E144+E145+E143</f>
        <v>46595361</v>
      </c>
      <c r="K140" s="247"/>
    </row>
    <row r="141" spans="1:11" x14ac:dyDescent="0.25">
      <c r="A141" s="432" t="s">
        <v>93</v>
      </c>
      <c r="B141" s="9" t="s">
        <v>370</v>
      </c>
      <c r="C141" s="1382">
        <f>'E_5.1.sz.mell'!C141</f>
        <v>0</v>
      </c>
      <c r="D141" s="1382">
        <f>'E_5.1.sz.mell'!K141</f>
        <v>0</v>
      </c>
      <c r="E141" s="264"/>
    </row>
    <row r="142" spans="1:11" ht="12" customHeight="1" x14ac:dyDescent="0.25">
      <c r="A142" s="432" t="s">
        <v>94</v>
      </c>
      <c r="B142" s="9" t="s">
        <v>371</v>
      </c>
      <c r="C142" s="1382">
        <f>'E_5.1.sz.mell'!C142</f>
        <v>0</v>
      </c>
      <c r="D142" s="1382">
        <f>'E_5.1.sz.mell'!K142</f>
        <v>1881073</v>
      </c>
      <c r="E142" s="264">
        <v>1881073</v>
      </c>
    </row>
    <row r="143" spans="1:11" ht="12" customHeight="1" x14ac:dyDescent="0.25">
      <c r="A143" s="432" t="s">
        <v>287</v>
      </c>
      <c r="B143" s="9" t="s">
        <v>539</v>
      </c>
      <c r="C143" s="1382">
        <f>'E_5.1.sz.mell'!C143</f>
        <v>47521364</v>
      </c>
      <c r="D143" s="1382">
        <f>'E_5.1.sz.mell'!K143</f>
        <v>49486462</v>
      </c>
      <c r="E143" s="264">
        <v>44714288</v>
      </c>
    </row>
    <row r="144" spans="1:11" s="97" customFormat="1" ht="12" customHeight="1" x14ac:dyDescent="0.25">
      <c r="A144" s="432" t="s">
        <v>288</v>
      </c>
      <c r="B144" s="9" t="s">
        <v>463</v>
      </c>
      <c r="C144" s="1382">
        <f>'E_5.1.sz.mell'!C144</f>
        <v>0</v>
      </c>
      <c r="D144" s="1382">
        <f>'E_5.1.sz.mell'!K144</f>
        <v>0</v>
      </c>
      <c r="E144" s="264"/>
    </row>
    <row r="145" spans="1:5" s="97" customFormat="1" ht="12" customHeight="1" thickBot="1" x14ac:dyDescent="0.3">
      <c r="A145" s="441" t="s">
        <v>289</v>
      </c>
      <c r="B145" s="7" t="s">
        <v>389</v>
      </c>
      <c r="C145" s="1382">
        <f>'E_5.1.sz.mell'!C145</f>
        <v>0</v>
      </c>
      <c r="D145" s="1382">
        <f>'E_5.1.sz.mell'!K145</f>
        <v>0</v>
      </c>
      <c r="E145" s="264"/>
    </row>
    <row r="146" spans="1:5" s="97" customFormat="1" ht="12" customHeight="1" thickBot="1" x14ac:dyDescent="0.3">
      <c r="A146" s="32" t="s">
        <v>24</v>
      </c>
      <c r="B146" s="123" t="s">
        <v>464</v>
      </c>
      <c r="C146" s="491">
        <f t="shared" ref="C146" si="20">+C147+C148+C149+C150+C151</f>
        <v>0</v>
      </c>
      <c r="D146" s="491">
        <f>'E_5.1.sz.mell'!K146</f>
        <v>0</v>
      </c>
      <c r="E146" s="491">
        <f>+E147+E148+E149+E150+E151</f>
        <v>0</v>
      </c>
    </row>
    <row r="147" spans="1:5" s="97" customFormat="1" ht="12" customHeight="1" x14ac:dyDescent="0.25">
      <c r="A147" s="432" t="s">
        <v>95</v>
      </c>
      <c r="B147" s="9" t="s">
        <v>459</v>
      </c>
      <c r="C147" s="1382">
        <f>'E_5.1.sz.mell'!C147</f>
        <v>0</v>
      </c>
      <c r="D147" s="1382">
        <f>'E_5.1.sz.mell'!K147</f>
        <v>0</v>
      </c>
      <c r="E147" s="264"/>
    </row>
    <row r="148" spans="1:5" s="97" customFormat="1" ht="12" customHeight="1" x14ac:dyDescent="0.25">
      <c r="A148" s="432" t="s">
        <v>96</v>
      </c>
      <c r="B148" s="9" t="s">
        <v>466</v>
      </c>
      <c r="C148" s="1382">
        <f>'E_5.1.sz.mell'!C148</f>
        <v>0</v>
      </c>
      <c r="D148" s="1382">
        <f>'E_5.1.sz.mell'!K148</f>
        <v>0</v>
      </c>
      <c r="E148" s="264"/>
    </row>
    <row r="149" spans="1:5" s="97" customFormat="1" ht="12" customHeight="1" x14ac:dyDescent="0.25">
      <c r="A149" s="432" t="s">
        <v>299</v>
      </c>
      <c r="B149" s="9" t="s">
        <v>461</v>
      </c>
      <c r="C149" s="1382">
        <f>'E_5.1.sz.mell'!C149</f>
        <v>0</v>
      </c>
      <c r="D149" s="1382">
        <f>'E_5.1.sz.mell'!K149</f>
        <v>0</v>
      </c>
      <c r="E149" s="264"/>
    </row>
    <row r="150" spans="1:5" s="97" customFormat="1" ht="12" customHeight="1" x14ac:dyDescent="0.25">
      <c r="A150" s="432" t="s">
        <v>300</v>
      </c>
      <c r="B150" s="9" t="s">
        <v>517</v>
      </c>
      <c r="C150" s="1382">
        <f>'E_5.1.sz.mell'!C150</f>
        <v>0</v>
      </c>
      <c r="D150" s="1382">
        <f>'E_5.1.sz.mell'!K150</f>
        <v>0</v>
      </c>
      <c r="E150" s="264"/>
    </row>
    <row r="151" spans="1:5" ht="12.75" customHeight="1" thickBot="1" x14ac:dyDescent="0.3">
      <c r="A151" s="441" t="s">
        <v>465</v>
      </c>
      <c r="B151" s="7" t="s">
        <v>468</v>
      </c>
      <c r="C151" s="1383">
        <f>'E_5.1.sz.mell'!C151</f>
        <v>0</v>
      </c>
      <c r="D151" s="1383">
        <f>'E_5.1.sz.mell'!K151</f>
        <v>0</v>
      </c>
      <c r="E151" s="266"/>
    </row>
    <row r="152" spans="1:5" ht="12.75" customHeight="1" thickBot="1" x14ac:dyDescent="0.3">
      <c r="A152" s="486" t="s">
        <v>25</v>
      </c>
      <c r="B152" s="123" t="s">
        <v>469</v>
      </c>
      <c r="C152" s="708">
        <f>'E_5.1.sz.mell'!C152</f>
        <v>0</v>
      </c>
      <c r="D152" s="708">
        <f>'E_5.1.sz.mell'!K152</f>
        <v>0</v>
      </c>
      <c r="E152" s="491"/>
    </row>
    <row r="153" spans="1:5" ht="12.75" customHeight="1" thickBot="1" x14ac:dyDescent="0.3">
      <c r="A153" s="486" t="s">
        <v>26</v>
      </c>
      <c r="B153" s="123" t="s">
        <v>470</v>
      </c>
      <c r="C153" s="708">
        <f>'E_5.1.sz.mell'!C153</f>
        <v>0</v>
      </c>
      <c r="D153" s="708">
        <f>'E_5.1.sz.mell'!K153</f>
        <v>0</v>
      </c>
      <c r="E153" s="491"/>
    </row>
    <row r="154" spans="1:5" ht="12" customHeight="1" thickBot="1" x14ac:dyDescent="0.3">
      <c r="A154" s="32" t="s">
        <v>27</v>
      </c>
      <c r="B154" s="123" t="s">
        <v>472</v>
      </c>
      <c r="C154" s="493">
        <f>'E_5.1.sz.mell'!C154</f>
        <v>48159364</v>
      </c>
      <c r="D154" s="493">
        <f>'E_5.1.sz.mell'!K154</f>
        <v>77207048</v>
      </c>
      <c r="E154" s="493">
        <f>+E129+E133+E140+E146+E152+E153</f>
        <v>72374070</v>
      </c>
    </row>
    <row r="155" spans="1:5" ht="15.15" customHeight="1" thickBot="1" x14ac:dyDescent="0.3">
      <c r="A155" s="443" t="s">
        <v>28</v>
      </c>
      <c r="B155" s="378" t="s">
        <v>471</v>
      </c>
      <c r="C155" s="493">
        <f>'E_5.1.sz.mell'!C155</f>
        <v>255762142</v>
      </c>
      <c r="D155" s="493">
        <f>'E_5.1.sz.mell'!K155</f>
        <v>359569925</v>
      </c>
      <c r="E155" s="493">
        <f>+E128+E154</f>
        <v>231649730</v>
      </c>
    </row>
    <row r="156" spans="1:5" ht="13.8" thickBot="1" x14ac:dyDescent="0.3">
      <c r="C156" s="616">
        <f>'E_5.1.sz.mell'!C156</f>
        <v>0</v>
      </c>
      <c r="D156" s="616">
        <f>'E_5.1.sz.mell'!K156</f>
        <v>0</v>
      </c>
      <c r="E156" s="390"/>
    </row>
    <row r="157" spans="1:5" ht="15.15" customHeight="1" thickBot="1" x14ac:dyDescent="0.3">
      <c r="A157" s="245" t="s">
        <v>801</v>
      </c>
      <c r="B157" s="246"/>
      <c r="C157" s="1413">
        <f>'E_5.1.sz.mell'!C157</f>
        <v>8</v>
      </c>
      <c r="D157" s="1413">
        <f>'E_5.1.sz.mell'!K157</f>
        <v>8</v>
      </c>
      <c r="E157" s="873">
        <v>8</v>
      </c>
    </row>
    <row r="158" spans="1:5" ht="14.4" customHeight="1" thickBot="1" x14ac:dyDescent="0.3">
      <c r="A158" s="245" t="s">
        <v>802</v>
      </c>
      <c r="B158" s="246"/>
      <c r="C158" s="1413">
        <f>'E_5.1.sz.mell'!C158</f>
        <v>8</v>
      </c>
      <c r="D158" s="1413">
        <f>'E_5.1.sz.mell'!K158</f>
        <v>8</v>
      </c>
      <c r="E158" s="873">
        <v>8</v>
      </c>
    </row>
  </sheetData>
  <sheetProtection formatCells="0"/>
  <mergeCells count="5">
    <mergeCell ref="B1:E1"/>
    <mergeCell ref="B2:D2"/>
    <mergeCell ref="B3:D3"/>
    <mergeCell ref="A7:E7"/>
    <mergeCell ref="A92:E92"/>
  </mergeCells>
  <printOptions horizontalCentered="1"/>
  <pageMargins left="0.78740157480314965" right="0.78740157480314965" top="1.0629921259842521" bottom="0.98425196850393704" header="0.78740157480314965" footer="0.78740157480314965"/>
  <pageSetup paperSize="9" scale="80" orientation="landscape" verticalDpi="300" r:id="rId1"/>
  <headerFooter alignWithMargins="0"/>
  <rowBreaks count="4" manualBreakCount="4">
    <brk id="37" max="4" man="1"/>
    <brk id="69" max="16383" man="1"/>
    <brk id="90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123</vt:i4>
      </vt:variant>
      <vt:variant>
        <vt:lpstr>Névvel ellátott tartományok</vt:lpstr>
      </vt:variant>
      <vt:variant>
        <vt:i4>76</vt:i4>
      </vt:variant>
    </vt:vector>
  </HeadingPairs>
  <TitlesOfParts>
    <vt:vector size="199" baseType="lpstr">
      <vt:lpstr>TARTALOMJEGYZÉK</vt:lpstr>
      <vt:lpstr>ALAPADATOK</vt:lpstr>
      <vt:lpstr>KV_ÖSSZEFÜGGÉSEK</vt:lpstr>
      <vt:lpstr>KV_1.1.sz.mell.</vt:lpstr>
      <vt:lpstr>KV_1.2.sz.mell.</vt:lpstr>
      <vt:lpstr>KV_1.3.sz.mell.</vt:lpstr>
      <vt:lpstr>KV_1.4.sz.mell.</vt:lpstr>
      <vt:lpstr>KV_2.1.sz.mell.</vt:lpstr>
      <vt:lpstr>KV_2.2.sz.mell.</vt:lpstr>
      <vt:lpstr>KV_ELLENŐRZÉS</vt:lpstr>
      <vt:lpstr>KV_3.sz.mell.</vt:lpstr>
      <vt:lpstr>KV_4.sz.mell.</vt:lpstr>
      <vt:lpstr>KV_5.sz.mell.</vt:lpstr>
      <vt:lpstr>KV_6.sz.mell.</vt:lpstr>
      <vt:lpstr>KV_7.sz.mell.</vt:lpstr>
      <vt:lpstr>KV_8.sz.mell.</vt:lpstr>
      <vt:lpstr>KV_9.1.sz.mell</vt:lpstr>
      <vt:lpstr>KV_9.1.1.sz.mell</vt:lpstr>
      <vt:lpstr>KV_9.1.2.sz.mell.</vt:lpstr>
      <vt:lpstr>KV_9.1.3.sz.mell</vt:lpstr>
      <vt:lpstr>KV_9.2.sz.mell</vt:lpstr>
      <vt:lpstr>KV_9.2.1.sz.mell</vt:lpstr>
      <vt:lpstr>KV_9.2.2.sz.mell</vt:lpstr>
      <vt:lpstr>KV_9.2.3.sz.mell</vt:lpstr>
      <vt:lpstr>KV_9.3.sz.mell</vt:lpstr>
      <vt:lpstr>KV_9.3.1.sz.mell</vt:lpstr>
      <vt:lpstr>KV_9.3.2.sz.mell</vt:lpstr>
      <vt:lpstr>KV_9.3.3.sz.mell</vt:lpstr>
      <vt:lpstr>KV_10.sz.mell</vt:lpstr>
      <vt:lpstr>KV_1.sz.tájékoztató_t.</vt:lpstr>
      <vt:lpstr>KV_2.sz.tájékoztató_t.</vt:lpstr>
      <vt:lpstr>KV_3.sz.tájékoztató_t.</vt:lpstr>
      <vt:lpstr>KV_4.sz.tájékoztató_t.</vt:lpstr>
      <vt:lpstr>KV_5.sz.tájékoztató_t.</vt:lpstr>
      <vt:lpstr>KV_6.sz.tájékoztató_t.</vt:lpstr>
      <vt:lpstr>KV_7.sz.tájékoztató_t.</vt:lpstr>
      <vt:lpstr>RM_TARTALOMJEGYZÉK</vt:lpstr>
      <vt:lpstr>RM_ALAPADATOK</vt:lpstr>
      <vt:lpstr>RM_ÖSSZEFÜGGÉSEK</vt:lpstr>
      <vt:lpstr>RM_1.1.sz.mell.</vt:lpstr>
      <vt:lpstr>RM_1.2.sz.mell</vt:lpstr>
      <vt:lpstr>RM_1.3.sz.mell.</vt:lpstr>
      <vt:lpstr>RM_1.4.sz.mell.</vt:lpstr>
      <vt:lpstr>RM_2.1.sz.mell.</vt:lpstr>
      <vt:lpstr>RM_2.2.sz.mell.</vt:lpstr>
      <vt:lpstr>RM_ELLENŐRZÉS</vt:lpstr>
      <vt:lpstr>RM_3.sz.mell.</vt:lpstr>
      <vt:lpstr>RM_4.sz.mell.</vt:lpstr>
      <vt:lpstr>RM_5.1.sz.mell</vt:lpstr>
      <vt:lpstr>RM_5.1.1.sz.mell</vt:lpstr>
      <vt:lpstr>RM_5.1.2.sz.mell</vt:lpstr>
      <vt:lpstr>RM_5.1.3.sz.mell</vt:lpstr>
      <vt:lpstr>RM_5.2.sz.mell</vt:lpstr>
      <vt:lpstr>RM_5.2.1.sz.mell</vt:lpstr>
      <vt:lpstr>RM_5.2.2.sz.mell</vt:lpstr>
      <vt:lpstr>RM_5.2.3.sz.mell</vt:lpstr>
      <vt:lpstr>RM_5.3.sz.mell</vt:lpstr>
      <vt:lpstr>RM_5.3.1.sz.mell</vt:lpstr>
      <vt:lpstr>RM_5.3.2.sz.mell</vt:lpstr>
      <vt:lpstr>RM_5.3.3.sz.mell</vt:lpstr>
      <vt:lpstr>RM_6.sz.mell</vt:lpstr>
      <vt:lpstr>E_TARTALOMJEGYZÉK</vt:lpstr>
      <vt:lpstr>E_ALAPADATOK</vt:lpstr>
      <vt:lpstr>E_ELLENŐRZÉS</vt:lpstr>
      <vt:lpstr>E_ÖSSZEFÜGGÉSEK</vt:lpstr>
      <vt:lpstr>E_1.1.sz.mell.</vt:lpstr>
      <vt:lpstr>E_1.2.sz.mell</vt:lpstr>
      <vt:lpstr>E_1.3.sz.mell.</vt:lpstr>
      <vt:lpstr>E_1.4.sz.mell.</vt:lpstr>
      <vt:lpstr>E_2.1.sz.mell.</vt:lpstr>
      <vt:lpstr>E_2.2.sz.mell.</vt:lpstr>
      <vt:lpstr>E_3.sz.mell.</vt:lpstr>
      <vt:lpstr>E_4.sz.mell.</vt:lpstr>
      <vt:lpstr>E_5.1.sz.mell</vt:lpstr>
      <vt:lpstr>E_5.1.1.sz.mell</vt:lpstr>
      <vt:lpstr>E_5.2.sz.mell</vt:lpstr>
      <vt:lpstr>E_5.1.2.sz.mell</vt:lpstr>
      <vt:lpstr>E_5.1.3.sz.mell</vt:lpstr>
      <vt:lpstr>E_5.2.1.sz.mell</vt:lpstr>
      <vt:lpstr>E_5.2.2.sz.mell</vt:lpstr>
      <vt:lpstr>E_5.2.3.sz.mell</vt:lpstr>
      <vt:lpstr>E_5.3.sz.mell</vt:lpstr>
      <vt:lpstr>E_5.3.1.sz.mell</vt:lpstr>
      <vt:lpstr>E_5.3.2.sz.mell</vt:lpstr>
      <vt:lpstr>E_5.3.3.sz.mell</vt:lpstr>
      <vt:lpstr>Z_TARTALOMJEGYZÉK</vt:lpstr>
      <vt:lpstr>Z_ALAPADATOK</vt:lpstr>
      <vt:lpstr>Z_ÖSSZEFÜGGÉSEK</vt:lpstr>
      <vt:lpstr>Z_1.1.sz.mell.</vt:lpstr>
      <vt:lpstr>Z_1.2.sz.mell.</vt:lpstr>
      <vt:lpstr>Z_1.3.sz.mell.</vt:lpstr>
      <vt:lpstr>Z_1.4.sz.mell.</vt:lpstr>
      <vt:lpstr>Z_2.1.sz.mell</vt:lpstr>
      <vt:lpstr>Z_2.2.sz.mell</vt:lpstr>
      <vt:lpstr>Z_ELLENŐRZÉS</vt:lpstr>
      <vt:lpstr>Z_3.sz.mell.</vt:lpstr>
      <vt:lpstr>Z_4.sz.mell.</vt:lpstr>
      <vt:lpstr>Z_5.sz.mell.</vt:lpstr>
      <vt:lpstr>Z_6.1.sz.mell</vt:lpstr>
      <vt:lpstr>Z_6.1.1.sz.mell</vt:lpstr>
      <vt:lpstr>Z_6.1.2.sz.mell</vt:lpstr>
      <vt:lpstr>Z_6.1.3.sz.mell</vt:lpstr>
      <vt:lpstr>Z_6.2.sz.mell</vt:lpstr>
      <vt:lpstr>Z_6.2.1.sz.mell</vt:lpstr>
      <vt:lpstr>Z_6.2.2.sz.mell</vt:lpstr>
      <vt:lpstr>Z_6.2.3.sz.mell</vt:lpstr>
      <vt:lpstr>Z_6.3.sz.mell</vt:lpstr>
      <vt:lpstr>Z_6.3.1.sz.mell</vt:lpstr>
      <vt:lpstr>Z_6.3.2.sz.mell</vt:lpstr>
      <vt:lpstr>Z_6.3.3.sz.mell</vt:lpstr>
      <vt:lpstr>Z_7.sz.mell</vt:lpstr>
      <vt:lpstr>Z_8.sz.mell</vt:lpstr>
      <vt:lpstr>Z_1.tájékoztató_t.</vt:lpstr>
      <vt:lpstr>Z_2.tájékoztató_t.</vt:lpstr>
      <vt:lpstr>Z_3.tájékoztató_t.</vt:lpstr>
      <vt:lpstr>Z_4.tájékoztató_t.</vt:lpstr>
      <vt:lpstr>Z_5.tájékoztató_t.</vt:lpstr>
      <vt:lpstr>Z_6.tájékoztató_t.</vt:lpstr>
      <vt:lpstr>Z_7.1.tájékoztató_t.</vt:lpstr>
      <vt:lpstr>Z_7.2.tájékoztató_t.</vt:lpstr>
      <vt:lpstr>Z_7.3.tájékoztató_t.</vt:lpstr>
      <vt:lpstr>Z_8.tájékoztató_t.</vt:lpstr>
      <vt:lpstr>Z_9.tájékoztató_t.</vt:lpstr>
      <vt:lpstr>Z_7.3.tájékoztató_t.!_ftn1</vt:lpstr>
      <vt:lpstr>Z_7.3.tájékoztató_t.!_ftnref1</vt:lpstr>
      <vt:lpstr>E_5.1.1.sz.mell!Nyomtatási_cím</vt:lpstr>
      <vt:lpstr>E_5.1.2.sz.mell!Nyomtatási_cím</vt:lpstr>
      <vt:lpstr>E_5.1.3.sz.mell!Nyomtatási_cím</vt:lpstr>
      <vt:lpstr>E_5.1.sz.mell!Nyomtatási_cím</vt:lpstr>
      <vt:lpstr>E_5.2.1.sz.mell!Nyomtatási_cím</vt:lpstr>
      <vt:lpstr>E_5.2.2.sz.mell!Nyomtatási_cím</vt:lpstr>
      <vt:lpstr>E_5.2.3.sz.mell!Nyomtatási_cím</vt:lpstr>
      <vt:lpstr>E_5.2.sz.mell!Nyomtatási_cím</vt:lpstr>
      <vt:lpstr>E_5.3.1.sz.mell!Nyomtatási_cím</vt:lpstr>
      <vt:lpstr>E_5.3.2.sz.mell!Nyomtatási_cím</vt:lpstr>
      <vt:lpstr>E_5.3.3.sz.mell!Nyomtatási_cím</vt:lpstr>
      <vt:lpstr>E_5.3.sz.mell!Nyomtatási_cím</vt:lpstr>
      <vt:lpstr>KV_9.1.1.sz.mell!Nyomtatási_cím</vt:lpstr>
      <vt:lpstr>KV_9.1.2.sz.mell.!Nyomtatási_cím</vt:lpstr>
      <vt:lpstr>KV_9.1.3.sz.mell!Nyomtatási_cím</vt:lpstr>
      <vt:lpstr>KV_9.1.sz.mell!Nyomtatási_cím</vt:lpstr>
      <vt:lpstr>KV_9.2.1.sz.mell!Nyomtatási_cím</vt:lpstr>
      <vt:lpstr>KV_9.2.2.sz.mell!Nyomtatási_cím</vt:lpstr>
      <vt:lpstr>KV_9.2.3.sz.mell!Nyomtatási_cím</vt:lpstr>
      <vt:lpstr>KV_9.2.sz.mell!Nyomtatási_cím</vt:lpstr>
      <vt:lpstr>KV_9.3.1.sz.mell!Nyomtatási_cím</vt:lpstr>
      <vt:lpstr>KV_9.3.2.sz.mell!Nyomtatási_cím</vt:lpstr>
      <vt:lpstr>KV_9.3.3.sz.mell!Nyomtatási_cím</vt:lpstr>
      <vt:lpstr>KV_9.3.sz.mell!Nyomtatási_cím</vt:lpstr>
      <vt:lpstr>RM_5.1.1.sz.mell!Nyomtatási_cím</vt:lpstr>
      <vt:lpstr>RM_5.1.2.sz.mell!Nyomtatási_cím</vt:lpstr>
      <vt:lpstr>RM_5.1.3.sz.mell!Nyomtatási_cím</vt:lpstr>
      <vt:lpstr>RM_5.1.sz.mell!Nyomtatási_cím</vt:lpstr>
      <vt:lpstr>RM_5.2.1.sz.mell!Nyomtatási_cím</vt:lpstr>
      <vt:lpstr>RM_5.2.2.sz.mell!Nyomtatási_cím</vt:lpstr>
      <vt:lpstr>RM_5.2.3.sz.mell!Nyomtatási_cím</vt:lpstr>
      <vt:lpstr>RM_5.2.sz.mell!Nyomtatási_cím</vt:lpstr>
      <vt:lpstr>RM_5.3.1.sz.mell!Nyomtatási_cím</vt:lpstr>
      <vt:lpstr>RM_5.3.2.sz.mell!Nyomtatási_cím</vt:lpstr>
      <vt:lpstr>RM_5.3.3.sz.mell!Nyomtatási_cím</vt:lpstr>
      <vt:lpstr>RM_5.3.sz.mell!Nyomtatási_cím</vt:lpstr>
      <vt:lpstr>Z_6.1.1.sz.mell!Nyomtatási_cím</vt:lpstr>
      <vt:lpstr>Z_6.1.2.sz.mell!Nyomtatási_cím</vt:lpstr>
      <vt:lpstr>Z_6.1.3.sz.mell!Nyomtatási_cím</vt:lpstr>
      <vt:lpstr>Z_6.1.sz.mell!Nyomtatási_cím</vt:lpstr>
      <vt:lpstr>Z_6.2.1.sz.mell!Nyomtatási_cím</vt:lpstr>
      <vt:lpstr>Z_6.2.2.sz.mell!Nyomtatási_cím</vt:lpstr>
      <vt:lpstr>Z_6.2.3.sz.mell!Nyomtatási_cím</vt:lpstr>
      <vt:lpstr>Z_6.2.sz.mell!Nyomtatási_cím</vt:lpstr>
      <vt:lpstr>Z_6.3.1.sz.mell!Nyomtatási_cím</vt:lpstr>
      <vt:lpstr>Z_6.3.2.sz.mell!Nyomtatási_cím</vt:lpstr>
      <vt:lpstr>Z_6.3.3.sz.mell!Nyomtatási_cím</vt:lpstr>
      <vt:lpstr>Z_6.3.sz.mell!Nyomtatási_cím</vt:lpstr>
      <vt:lpstr>Z_7.1.tájékoztató_t.!Nyomtatási_cím</vt:lpstr>
      <vt:lpstr>E_1.1.sz.mell.!Nyomtatási_terület</vt:lpstr>
      <vt:lpstr>E_1.2.sz.mell!Nyomtatási_terület</vt:lpstr>
      <vt:lpstr>E_1.3.sz.mell.!Nyomtatási_terület</vt:lpstr>
      <vt:lpstr>E_1.4.sz.mell.!Nyomtatási_terület</vt:lpstr>
      <vt:lpstr>E_2.1.sz.mell.!Nyomtatási_terület</vt:lpstr>
      <vt:lpstr>KV_1.1.sz.mell.!Nyomtatási_terület</vt:lpstr>
      <vt:lpstr>KV_1.2.sz.mell.!Nyomtatási_terület</vt:lpstr>
      <vt:lpstr>KV_1.3.sz.mell.!Nyomtatási_terület</vt:lpstr>
      <vt:lpstr>KV_1.4.sz.mell.!Nyomtatási_terület</vt:lpstr>
      <vt:lpstr>KV_1.sz.tájékoztató_t.!Nyomtatási_terület</vt:lpstr>
      <vt:lpstr>KV_2.1.sz.mell.!Nyomtatási_terület</vt:lpstr>
      <vt:lpstr>KV_7.sz.tájékoztató_t.!Nyomtatási_terület</vt:lpstr>
      <vt:lpstr>RM_1.1.sz.mell.!Nyomtatási_terület</vt:lpstr>
      <vt:lpstr>RM_1.2.sz.mell!Nyomtatási_terület</vt:lpstr>
      <vt:lpstr>RM_1.3.sz.mell.!Nyomtatási_terület</vt:lpstr>
      <vt:lpstr>RM_1.4.sz.mell.!Nyomtatási_terület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Z_1.tájékoztató_t.!Nyomtatási_terület</vt:lpstr>
      <vt:lpstr>Z_7.1.tájékoztató_t.!Nyomtatási_terület</vt:lpstr>
      <vt:lpstr>Z_7.2.tájékoztató_t.!Nyomtatási_terület</vt:lpstr>
      <vt:lpstr>Z_7.3.tájékoztató_t.!Nyomtatási_terület</vt:lpstr>
      <vt:lpstr>Z_8.sz.mell!Nyomtatási_terület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2020-06-18T08:21:46Z</cp:lastPrinted>
  <dcterms:created xsi:type="dcterms:W3CDTF">1999-10-30T10:30:45Z</dcterms:created>
  <dcterms:modified xsi:type="dcterms:W3CDTF">2020-06-18T08:38:18Z</dcterms:modified>
</cp:coreProperties>
</file>