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12075" tabRatio="727" firstSheet="16" activeTab="21"/>
  </bookViews>
  <sheets>
    <sheet name="ÖSSZEFÜGGÉSEK" sheetId="1" r:id="rId1"/>
    <sheet name="1.1.melléklet" sheetId="2" r:id="rId2"/>
    <sheet name="1.2.melléklet" sheetId="3" r:id="rId3"/>
    <sheet name="1.3.melléklet" sheetId="4" r:id="rId4"/>
    <sheet name="1.4.melléklet" sheetId="5" r:id="rId5"/>
    <sheet name="2.1.melléklet " sheetId="6" r:id="rId6"/>
    <sheet name="2.2.melléklet " sheetId="7" r:id="rId7"/>
    <sheet name="ELLENŐRZÉS-1.sz.2.a.sz.2.b.sz." sheetId="8" r:id="rId8"/>
    <sheet name="3.melléklet" sheetId="9" r:id="rId9"/>
    <sheet name="4.melléklet" sheetId="10" r:id="rId10"/>
    <sheet name="5.melléklet" sheetId="11" r:id="rId11"/>
    <sheet name="6.melléklet" sheetId="12" r:id="rId12"/>
    <sheet name="7.melléklet" sheetId="13" r:id="rId13"/>
    <sheet name="8. melléklet " sheetId="14" r:id="rId14"/>
    <sheet name="9.1. melléklet" sheetId="15" r:id="rId15"/>
    <sheet name="9.1.1. melléklet" sheetId="16" r:id="rId16"/>
    <sheet name="9.1.2.melléklet" sheetId="17" r:id="rId17"/>
    <sheet name="9.1.3. melléklet " sheetId="18" r:id="rId18"/>
    <sheet name="9.2.melléklet" sheetId="19" r:id="rId19"/>
    <sheet name="9.2.1.melléklet" sheetId="20" r:id="rId20"/>
    <sheet name="9.2.2.melléklet" sheetId="21" r:id="rId21"/>
    <sheet name="9.2.3.melléklet" sheetId="22" r:id="rId22"/>
    <sheet name="9.3.melléklet" sheetId="23" r:id="rId23"/>
    <sheet name="9.3.1.melléklet" sheetId="24" r:id="rId24"/>
    <sheet name="9.3.2.melléklet" sheetId="25" r:id="rId25"/>
    <sheet name="9.3.3. melléklet" sheetId="26" r:id="rId26"/>
    <sheet name="9.4.melléklet" sheetId="27" r:id="rId27"/>
    <sheet name="9.4.1.melléklet" sheetId="28" r:id="rId28"/>
    <sheet name="9.4.2.melléklet" sheetId="29" r:id="rId29"/>
    <sheet name="9.4.3.melléklet" sheetId="30" r:id="rId30"/>
    <sheet name="10.melléklet" sheetId="31" r:id="rId31"/>
    <sheet name="1. tájékoztató " sheetId="32" r:id="rId32"/>
    <sheet name="2. tájékoztató " sheetId="33" r:id="rId33"/>
    <sheet name="3. tájékoztató " sheetId="34" r:id="rId34"/>
    <sheet name="4. tájékoztató " sheetId="35" r:id="rId35"/>
    <sheet name="5. tájékoztató " sheetId="36" r:id="rId36"/>
    <sheet name="6. tájékoztató " sheetId="37" r:id="rId37"/>
    <sheet name="7. tájékoztató" sheetId="38" r:id="rId38"/>
    <sheet name="8.tájékoztató " sheetId="39" r:id="rId39"/>
    <sheet name="9.tájékoztató" sheetId="40" r:id="rId40"/>
  </sheets>
  <externalReferences>
    <externalReference r:id="rId43"/>
    <externalReference r:id="rId44"/>
  </externalReferences>
  <definedNames>
    <definedName name="_xlfn.IFERROR" hidden="1">#NAME?</definedName>
    <definedName name="_xlnm.Print_Titles" localSheetId="14">'9.1. melléklet'!$1:$6</definedName>
    <definedName name="_xlnm.Print_Titles" localSheetId="15">'9.1.1. melléklet'!$1:$6</definedName>
    <definedName name="_xlnm.Print_Titles" localSheetId="16">'9.1.2.melléklet'!$1:$6</definedName>
    <definedName name="_xlnm.Print_Titles" localSheetId="17">'9.1.3. melléklet '!$1:$6</definedName>
    <definedName name="_xlnm.Print_Titles" localSheetId="19">'9.2.1.melléklet'!$1:$6</definedName>
    <definedName name="_xlnm.Print_Titles" localSheetId="20">'9.2.2.melléklet'!$1:$6</definedName>
    <definedName name="_xlnm.Print_Titles" localSheetId="21">'9.2.3.melléklet'!$1:$6</definedName>
    <definedName name="_xlnm.Print_Titles" localSheetId="18">'9.2.melléklet'!$1:$6</definedName>
    <definedName name="_xlnm.Print_Titles" localSheetId="23">'9.3.1.melléklet'!$1:$1</definedName>
    <definedName name="_xlnm.Print_Titles" localSheetId="24">'9.3.2.melléklet'!$1:$6</definedName>
    <definedName name="_xlnm.Print_Titles" localSheetId="25">'9.3.3. melléklet'!$1:$6</definedName>
    <definedName name="_xlnm.Print_Titles" localSheetId="22">'9.3.melléklet'!$1:$6</definedName>
    <definedName name="_xlnm.Print_Area" localSheetId="31">'1. tájékoztató '!$A$1:$D$165</definedName>
    <definedName name="_xlnm.Print_Area" localSheetId="1">'1.1.melléklet'!$A$1:$D$151</definedName>
    <definedName name="_xlnm.Print_Area" localSheetId="2">'1.2.melléklet'!$A$1:$C$150</definedName>
    <definedName name="_xlnm.Print_Area" localSheetId="3">'1.3.melléklet'!$A$1:$C$149</definedName>
    <definedName name="_xlnm.Print_Area" localSheetId="4">'1.4.melléklet'!$A$1:$C$149</definedName>
    <definedName name="_xlnm.Print_Area" localSheetId="33">'3. tájékoztató '!$A$1:$D$31</definedName>
    <definedName name="_xlnm.Print_Area" localSheetId="35">'5. tájékoztató '!$A$1:$J$49</definedName>
    <definedName name="_xlnm.Print_Area" localSheetId="38">'8.tájékoztató '!$A$1:$F$151</definedName>
    <definedName name="_xlnm.Print_Area" localSheetId="15">'9.1.1. melléklet'!$A$1:$D$150</definedName>
    <definedName name="_xlnm.Print_Area" localSheetId="17">'9.1.3. melléklet '!$A$1:$D$149</definedName>
  </definedNames>
  <calcPr fullCalcOnLoad="1"/>
</workbook>
</file>

<file path=xl/sharedStrings.xml><?xml version="1.0" encoding="utf-8"?>
<sst xmlns="http://schemas.openxmlformats.org/spreadsheetml/2006/main" count="4894" uniqueCount="796">
  <si>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</si>
  <si>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</si>
  <si>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</si>
  <si>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</si>
  <si>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</si>
  <si>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</si>
  <si>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</si>
  <si>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</si>
  <si>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</si>
  <si>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</si>
  <si>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</si>
  <si>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>KÖLTSÉGVETÉSI ÉS FINANSZÍROZÁSI BEVÉTELEK ÖSSZESEN: (9+16)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</si>
  <si>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</si>
  <si>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</si>
  <si>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</si>
  <si>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</si>
  <si>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</si>
  <si>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</si>
  <si>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</si>
  <si>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</si>
  <si>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</si>
  <si>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</si>
  <si>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</si>
  <si>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</si>
  <si>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</si>
  <si>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</si>
  <si>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</si>
  <si>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</si>
  <si>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</si>
  <si>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</si>
  <si>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</si>
  <si>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</si>
  <si>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</si>
  <si>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</si>
  <si>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</si>
  <si>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</si>
  <si>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</si>
  <si>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</si>
  <si>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</si>
  <si>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</si>
  <si>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</si>
  <si>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</si>
  <si>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</si>
  <si>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</si>
  <si>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</si>
  <si>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</si>
  <si>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</si>
  <si>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</si>
  <si>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</si>
  <si>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</si>
  <si>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</si>
  <si>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</si>
  <si>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</si>
  <si>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</si>
  <si>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</si>
  <si>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</si>
  <si>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</si>
  <si>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</si>
  <si>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</si>
  <si>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</si>
  <si>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</si>
  <si>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</si>
  <si>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</si>
  <si>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</si>
  <si>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</si>
  <si>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</si>
  <si>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</si>
  <si>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</si>
  <si>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</si>
  <si>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Államháztartáson belüli megelőlegezések visszafizetése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</si>
  <si>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</si>
  <si>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</si>
  <si>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</si>
  <si>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Önkormányzatok működési támogatásai</t>
  </si>
  <si>
    <t>Működési célú támogatások államháztartáson belülről</t>
  </si>
  <si>
    <t>Működési célú átvett pénzeszközök</t>
  </si>
  <si>
    <t>4.-ből EU-s támogatás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</si>
  <si>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</si>
  <si>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</si>
  <si>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</si>
  <si>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</si>
  <si>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Működési célú finanszírozási bevételek összesen (14.+19.)</t>
  </si>
  <si>
    <t>BEVÉTEL ÖSSZESEN (13.+22.)</t>
  </si>
  <si>
    <t>Likviditási célú hitelek törlesztése</t>
  </si>
  <si>
    <t>Költségvetési kiadások összesen (1.+...+12.)</t>
  </si>
  <si>
    <t>Költségvetési mérleg közgazdasági tagolásban
(Tát Város Önkormányzati szinten)</t>
  </si>
  <si>
    <t>Működési célú finanszírozási kiadások összesen (14.+...+21.)</t>
  </si>
  <si>
    <t>KIADÁSOK ÖSSZESEN (13.+22.)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</si>
  <si>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</si>
  <si>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</si>
  <si>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</si>
  <si>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</si>
  <si>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</si>
  <si>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</si>
  <si>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</si>
  <si>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</si>
  <si>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</si>
  <si>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</si>
  <si>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</si>
  <si>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>1. sz. melléklet Bevételek táblázat 3. oszlop 9 sora =</t>
  </si>
  <si>
    <t xml:space="preserve">2.1. számú melléklet 3. oszlop 13. sor + 2.2. számú melléklet 3. oszlop 12. sor </t>
  </si>
  <si>
    <t>1. sz. melléklet Bevételek táblázat 3. oszlop 16 sora =</t>
  </si>
  <si>
    <t xml:space="preserve">2.1. számú melléklet 3. oszlop 22. sor + 2.2. számú melléklet 3. oszlop 25. sor </t>
  </si>
  <si>
    <t>1. sz. melléklet Bevételek táblázat 3. oszlop 17 sora =</t>
  </si>
  <si>
    <t xml:space="preserve">2.1. számú melléklet 3. oszlop 23. sor + 2.2. számú melléklet 3. oszlop 26. sor </t>
  </si>
  <si>
    <t xml:space="preserve">2.1. számú melléklet 5. oszlop 23. sor + 2.2. számú melléklet 5. oszlop 26. sor </t>
  </si>
  <si>
    <t xml:space="preserve">2.1. számú melléklet 5. oszlop 22. sor + 2.2. számú melléklet 5. oszlop 25. sor </t>
  </si>
  <si>
    <t>5.  tájékoztató tábla</t>
  </si>
  <si>
    <t>9. tájékoztató  tábla</t>
  </si>
  <si>
    <t xml:space="preserve">2.1. számú melléklet 5. oszlop 13. sor + 2.2. számú melléklet 5. oszlop 12. sor </t>
  </si>
  <si>
    <t>1. sz. melléklet Kiadások táblázat 3. oszlop 4 sora =</t>
  </si>
  <si>
    <t>1. sz. melléklet Kiadások táblázat 3. oszlop 10 sora =</t>
  </si>
  <si>
    <t>Belföldi értékpapírok kiadásai (6.1. + … + 6.4.)</t>
  </si>
  <si>
    <t xml:space="preserve"> 10.</t>
  </si>
  <si>
    <t>2.-ból EU-s támogatás</t>
  </si>
  <si>
    <t>Költségvetési bevételek összesen (1.+2.+4.+5.+7.+…+12.)</t>
  </si>
  <si>
    <t>Költségvetési bevételek összesen: (1.+3.+4.+6.+…+11.)</t>
  </si>
  <si>
    <t>Költségvetési kiadások összesen: (1.+3.+5.+...+11.)</t>
  </si>
  <si>
    <t>Összes bevétel, kiadás</t>
  </si>
  <si>
    <t>Működési bevételek (1.1.+…+1.10.)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</si>
  <si>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</si>
  <si>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</si>
  <si>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</si>
  <si>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</si>
  <si>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</si>
  <si>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</si>
  <si>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</si>
  <si>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- ebből EU-s támogatás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</si>
  <si>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</si>
  <si>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</si>
  <si>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</si>
  <si>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</si>
  <si>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</si>
  <si>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</si>
  <si>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</si>
  <si>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</si>
  <si>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</si>
  <si>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</si>
  <si>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</si>
  <si>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KIADÁSOK ÖSSZESEN: (1.+2.)</t>
  </si>
  <si>
    <t>BEVÉTELEK ÖSSZESEN: (9+16)</t>
  </si>
  <si>
    <t>Kötelező feladatok bevételei, kiadásai</t>
  </si>
  <si>
    <t>Önként vállalt feladatok bevételei, kiadásai</t>
  </si>
  <si>
    <t>Állami (államigazgataási) feladatok bevételei, kiadásai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</si>
  <si>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</si>
  <si>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</si>
  <si>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</si>
  <si>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</si>
  <si>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</si>
  <si>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</si>
  <si>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</si>
  <si>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</si>
  <si>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</si>
  <si>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</si>
  <si>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</si>
  <si>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>Önként vállalt feladatok bevételei, kiadása</t>
  </si>
  <si>
    <t>Állami (államigazgatási) feladatok bevételei, kiadása</t>
  </si>
  <si>
    <t>04</t>
  </si>
  <si>
    <t>Osztalék, a koncessziós díj és a hozambevétel</t>
  </si>
  <si>
    <t xml:space="preserve">   Rövid lejáratú  hitelek, kölcsönök felvétele</t>
  </si>
  <si>
    <t>Tát Város Önkormányzat adósságot keletkeztető ügyletekből és kezességvállalásokból fennálló kötelezettségei</t>
  </si>
  <si>
    <t>Tát Város Önkormányzat saját bevételeinek részletezése az adósságot keletkeztető ügyletből származó tárgyévi fizetési kötelezettség megállapításához</t>
  </si>
  <si>
    <t>Közös önkormányzati hivatal</t>
  </si>
  <si>
    <t>Kultúrház és Könyvtár</t>
  </si>
  <si>
    <t>Szent György Otthon</t>
  </si>
  <si>
    <t>Kommunális adó</t>
  </si>
  <si>
    <r>
      <t xml:space="preserve">   Működési költségvetés kiadásai </t>
    </r>
    <r>
      <rPr>
        <sz val="12"/>
        <rFont val="Times New Roman CE"/>
        <family val="0"/>
      </rPr>
      <t>(1.1+…+1.5.)</t>
    </r>
  </si>
  <si>
    <r>
      <t xml:space="preserve">   Felhalmozási költségvetés kiadásai </t>
    </r>
    <r>
      <rPr>
        <sz val="12"/>
        <rFont val="Times New Roman CE"/>
        <family val="0"/>
      </rPr>
      <t>(2.1.+2.3.+2.5.)</t>
    </r>
  </si>
  <si>
    <t>Házi segítségnyújtás</t>
  </si>
  <si>
    <t>Közös Önkormányzati Hivatal</t>
  </si>
  <si>
    <t>Bölcsődei ellátás</t>
  </si>
  <si>
    <t>Gyermekjóléti szolgálat</t>
  </si>
  <si>
    <t>ÖSSZESEN</t>
  </si>
  <si>
    <t>Államigazgatási feladatok bevételei, kiadásai</t>
  </si>
  <si>
    <t>Egyéb működési célú támogatások bevételei  (OEP)</t>
  </si>
  <si>
    <t xml:space="preserve">   - Egyéb működési célú támogatások ÁH-n belülre (társulás)</t>
  </si>
  <si>
    <t xml:space="preserve">   - Egyéb felhalmozási célú támogatások államháztartáson kívülre (lakosság)</t>
  </si>
  <si>
    <t xml:space="preserve">   - Egyéb működési célú támogatások ÁH-n belülre (KÖH finanszírozása)</t>
  </si>
  <si>
    <t>Bursa Hungarica  és ÁH-n kívülitámogatás</t>
  </si>
  <si>
    <t xml:space="preserve">Tát Város Önkormányzat adósságot keletkeztető ügyleteiből eredő fizetési kötelezettségeinek bemutatása                                                                                                                                                                                                                                                                           9. számú táblázat </t>
  </si>
  <si>
    <t>Saját bevétel és adósságot keletkeztető ügyletből eredő fizetési kötelezettség összegei</t>
  </si>
  <si>
    <t>ÖSSZESEN
7=(3+4+5+6)</t>
  </si>
  <si>
    <t>Osztalék, koncessziós díjak</t>
  </si>
  <si>
    <t>Díjak, pótlékok, bírságok</t>
  </si>
  <si>
    <t>Tárgyi eszközök, immateriális javak, vagyoni értékű jog értékesítése, vagyonhasznosításból származó bevétel</t>
  </si>
  <si>
    <t>Részvények, részesedések értékesítése</t>
  </si>
  <si>
    <t>05</t>
  </si>
  <si>
    <t>Vállalatértékesítésből, privatizációból származó bevételek</t>
  </si>
  <si>
    <t>06</t>
  </si>
  <si>
    <t>07</t>
  </si>
  <si>
    <t>Saját bevételek (01+… .+07)</t>
  </si>
  <si>
    <t>08</t>
  </si>
  <si>
    <t xml:space="preserve">Saját bevételek  (08. sor)  50%-a </t>
  </si>
  <si>
    <t>09</t>
  </si>
  <si>
    <t>Előző év(ek)ben keletkezett tárgyévi fizetési kötelezettség (11+…..+17)</t>
  </si>
  <si>
    <t>Felvett, átvállalt hitel és annak tőketartozása</t>
  </si>
  <si>
    <t>Felvett, átvállalt kölcsön és annak tőketartozása</t>
  </si>
  <si>
    <t>Hitelviszonyt megtestesítő értékpapír</t>
  </si>
  <si>
    <t>Adott váltó</t>
  </si>
  <si>
    <t>Pénzügyi lízing</t>
  </si>
  <si>
    <t>Halasztott fizetés</t>
  </si>
  <si>
    <t>Kezességvállalásból eredő fizetési kötelezettség</t>
  </si>
  <si>
    <t>Tárgyévben keletkezett, illetve keletkező, tárgyévet terhelő fizetési kötelezettség (19+…..+25)</t>
  </si>
  <si>
    <t>Fizetési kötelezettség összesen (10+18)</t>
  </si>
  <si>
    <t>Fizetési kötelezettséggel csökkentett saját bevétel (09-26)</t>
  </si>
  <si>
    <t>Közvetlen segítők bértám. 8 hó</t>
  </si>
  <si>
    <t>Közvetlen segítők bértám. 4 hó</t>
  </si>
  <si>
    <t>Étkezés Óvoda,Iskola                 12 hó</t>
  </si>
  <si>
    <t>Szociális feladatok egyéb támogatása</t>
  </si>
  <si>
    <t>2018.</t>
  </si>
  <si>
    <t>Egyéb működési célú támogatások bevételei (OEP finanszírozás)</t>
  </si>
  <si>
    <t>-Vagyoni típusú adók (kommunális)</t>
  </si>
  <si>
    <t>Egyéb áruhasználati és szolgáltatási adók (idegenforgalmi adó)</t>
  </si>
  <si>
    <t>4.5.</t>
  </si>
  <si>
    <t>Egyéb közhatalmi bevételek (pótlék, bírság)</t>
  </si>
  <si>
    <t>Talajterhelési díj</t>
  </si>
  <si>
    <t>- Termékek és szolgáltatások adói (iparűzési )</t>
  </si>
  <si>
    <t>Egyéb felhalmozási célú támogatások bevételei (KEOP-2014. évi pályázatokra, felhalm)</t>
  </si>
  <si>
    <t>Egyéb működési célú támogatások bevételei (KEOP-2014. évi pályázatokra, műk)</t>
  </si>
  <si>
    <t>Eredeti előirányzat</t>
  </si>
  <si>
    <t>Besorolás</t>
  </si>
  <si>
    <t>ÖNKÉNTES DOLOGI</t>
  </si>
  <si>
    <t>ÖNKÉNTES FELHALMOZÁSI</t>
  </si>
  <si>
    <t>Lakosságnak juttatandó ( telek)</t>
  </si>
  <si>
    <t>Hozzájárulás a beruházási kiadásokhoz</t>
  </si>
  <si>
    <t>KÖTELEZŐ DOLOGI</t>
  </si>
  <si>
    <t>Sorszám</t>
  </si>
  <si>
    <t>6. tájékoztató tábla</t>
  </si>
  <si>
    <t>Bursa</t>
  </si>
  <si>
    <t>ÖSSZESEN ÖNKORMÁNYZAT</t>
  </si>
  <si>
    <t>ÖSSZESEN INTÉZMÉNYEK</t>
  </si>
  <si>
    <t>Egyéb működési célú átvett pénzeszköz (norvég partnertől önrész)</t>
  </si>
  <si>
    <t>Egyéb működési célú támogatások bevételei (EGT partnerektől önrészs)</t>
  </si>
  <si>
    <t>Egyéb működési célú átvett pénzeszköz (EGT Alap)</t>
  </si>
  <si>
    <t>Egyéb felhalmozási célú átvett pénzeszköz (EGT Alap)</t>
  </si>
  <si>
    <t xml:space="preserve">   - Egyéb működési célú támogatások ÁH-n belülre (EGT Alap)</t>
  </si>
  <si>
    <t xml:space="preserve">   - Egyéb működési célú támogatások államháztartáson kívülre (EGT Alap)</t>
  </si>
  <si>
    <t>Egyéb működési célú támogatások bevételei  (EGT)</t>
  </si>
  <si>
    <t>Egyéb felhalmozási célú támogatások bevételei (KEOP)</t>
  </si>
  <si>
    <t>Egyéb felhalmozási célú támogatások bevételei (EGT partner)</t>
  </si>
  <si>
    <t xml:space="preserve">   - Egyéb felhalmozási célú támogatások ÁH-n belülre(EGT Alapból egyéb partner)</t>
  </si>
  <si>
    <t>- Vagyoni típusú adók (kommunális)</t>
  </si>
  <si>
    <t>- Termékek és szolgáltatások adói (iparűzési)</t>
  </si>
  <si>
    <t xml:space="preserve">   - Egyéb működési célú támogatások ÁH-n belülre (EGT ALAP)</t>
  </si>
  <si>
    <t>Beruházások (ebből: EGT ALAP 77.603)</t>
  </si>
  <si>
    <t>Egyéb felhalmozási célú átvett pénzeszköz (EGT Alap+Alapítvány)</t>
  </si>
  <si>
    <t xml:space="preserve">   - Egyéb felhalmozási célú támogatások ÁH-n belülre (EGT Alap)</t>
  </si>
  <si>
    <t xml:space="preserve">   - Egyéb működési célú támogatások ÁH-n belülre (társ.+intézményfin.)</t>
  </si>
  <si>
    <t>Egyéb működési célú támogatások bevételei (OEP)</t>
  </si>
  <si>
    <t>Egyéb működési célú támogatások bevételei (EGT)</t>
  </si>
  <si>
    <t>Egyéb működési célú támogatások bevételei (Bérkomp)</t>
  </si>
  <si>
    <t>Egyéb működési célú támogatások bevételei (Választások)</t>
  </si>
  <si>
    <t xml:space="preserve">Egyéb működési célú támogatások bevételei (Munkaügyi Központ) </t>
  </si>
  <si>
    <t>Egyéb működési célú támogatások bevételei (KLIK)</t>
  </si>
  <si>
    <t>Egyéb működési célú támogatások bevételei (Szeretlek Mo.!)</t>
  </si>
  <si>
    <t>Egyéb működési célú támogatások bevételei (Kultúrház)</t>
  </si>
  <si>
    <t>Felhalmozási célú önkormányzati támogatások (adósságkonsz)</t>
  </si>
  <si>
    <t>Felhalmozási célú önkormányzati támogatások (érdekeltségnöv.tám.)</t>
  </si>
  <si>
    <t xml:space="preserve">   - Egyéb működési célú támogatások államháztartáson kívülre (EGT Alap norv)</t>
  </si>
  <si>
    <t>Család- és gyerekjóléti szolgálat</t>
  </si>
  <si>
    <t>Óvodai ellátás/Ped. bértám. 4 hó kieg pótlólagos</t>
  </si>
  <si>
    <t>Közvetlen segítők bértám. 8 hó(pedagógus szakkép.)</t>
  </si>
  <si>
    <t>Közvetlen segítők bértám. 4 hó(pedagógus szakkép.)</t>
  </si>
  <si>
    <t>Óvodaműködtetési támogatás 8  hó</t>
  </si>
  <si>
    <t>Óvodaműködtetési támogatás 4 hó</t>
  </si>
  <si>
    <t>Költségvetési kiadások összesen (1.+...+13.)</t>
  </si>
  <si>
    <t>Költségvetési bevételek összesen (1.+13.)</t>
  </si>
  <si>
    <t>Hiány belső finanszírozás bevételei ( 16+…+20)</t>
  </si>
  <si>
    <t>Hiány külső finanszírozásának bevételei (22+…+26. )</t>
  </si>
  <si>
    <t>Finanszírozási bevételek összesen (15.+21.)</t>
  </si>
  <si>
    <t>Finanszírozási kiadások összesen (15.+...+21.)</t>
  </si>
  <si>
    <t>BEVÉTEL ÖSSZESEN (14.+27.)</t>
  </si>
  <si>
    <t>KIADÁSOK ÖSSZESEN (14.+27.)</t>
  </si>
  <si>
    <t>Teljes költségből támogatás</t>
  </si>
  <si>
    <t xml:space="preserve">   - Egyéb felhalmozási célú támogatások ÁH-n belülre (EGT ALAPból Tokodnak)</t>
  </si>
  <si>
    <t xml:space="preserve">   - Egyéb felhalmozási célú támogatások ÁH-n kívülre</t>
  </si>
  <si>
    <t xml:space="preserve">   - Egyéb felhalmozási célú támogatások ÁH-n kívülre(EGT Alapból egyéb partner)</t>
  </si>
  <si>
    <t xml:space="preserve">   - Egyéb felhalmozási célú támogatások ÁH-n belülre(EGT Alapból Tokodnak)</t>
  </si>
  <si>
    <t xml:space="preserve">   - Egyéb felhalmozási célú támogatások ÁH-n belülre (EGT Alapból Tokodnak)</t>
  </si>
  <si>
    <t xml:space="preserve">   - Egyéb felhalmozási célú támogatások ÁH-n kívülre(EGT Alpból egyéb partner)</t>
  </si>
  <si>
    <t>2.14.</t>
  </si>
  <si>
    <t>Szakmai dolgozók bértám.(Idősek  Otthona)</t>
  </si>
  <si>
    <t>Rászoruló gyerekek étkeztetése</t>
  </si>
  <si>
    <t>1.1 Helyi önkormányzatok helyi támogatása</t>
  </si>
  <si>
    <t>1.2 Települési önkormányzatok egyes köznevelési feladatainak támogatása</t>
  </si>
  <si>
    <t>1.3 A települési önkormányzatok szoc.,gyermekjóléti és gyermekétkeztetési feladatainak támogatása</t>
  </si>
  <si>
    <t>1.4 Teleülési önkormányzatok kulturális feladatainak támogatása</t>
  </si>
  <si>
    <t>Egyéb felhalmozási célú támogatások bevételei (EGT alap)</t>
  </si>
  <si>
    <r>
      <t>Dologi  kiadások</t>
    </r>
    <r>
      <rPr>
        <sz val="8"/>
        <color indexed="53"/>
        <rFont val="Times New Roman CE"/>
        <family val="0"/>
      </rPr>
      <t xml:space="preserve"> </t>
    </r>
  </si>
  <si>
    <t xml:space="preserve">   - Egyéb működési célú támogatások ÁH-n belülre(Óvoda,Bölcsöde Társulás)</t>
  </si>
  <si>
    <t xml:space="preserve">   - Egyéb működési célú támogatások ÁH-n belülre(Bursa)</t>
  </si>
  <si>
    <t xml:space="preserve">   - Egyéb működési célú támogatások államháztartáson kívülre (tám.) egyesület+egyház</t>
  </si>
  <si>
    <t>Finanszírozás kiadás (intézményeknek)</t>
  </si>
  <si>
    <t>Általános tartalék (működés)</t>
  </si>
  <si>
    <t>Céltartalék (EGT Alap) (fejlesztés)</t>
  </si>
  <si>
    <t>Finanszírozás kiadás(intézmények)</t>
  </si>
  <si>
    <t>Nemleges</t>
  </si>
  <si>
    <t xml:space="preserve">   - Egyéb működési célú támogatások ÁH-n belülre(társulás)</t>
  </si>
  <si>
    <t xml:space="preserve">   - Egyéb működési célú támogatások ÁH-n kivülre(EGT alap)</t>
  </si>
  <si>
    <t xml:space="preserve">   - Egyéb működési célú támogatások ÁH-n kívülre</t>
  </si>
  <si>
    <t xml:space="preserve">Egyéb működési célú átvett pénzeszköz </t>
  </si>
  <si>
    <t>EGT+KEOP</t>
  </si>
  <si>
    <t xml:space="preserve">   - Részesedés</t>
  </si>
  <si>
    <t>Bankszámlaegyenleg</t>
  </si>
  <si>
    <t>Forgótőke</t>
  </si>
  <si>
    <t>Decemberi nettó bér+gépjárműadó</t>
  </si>
  <si>
    <t>Függő kiadás</t>
  </si>
  <si>
    <t>Bérelőleg</t>
  </si>
  <si>
    <t>Finanszírozáskülönbözet(KÖH, Kultúr)</t>
  </si>
  <si>
    <t>Egyes jövedelempótló támogatások</t>
  </si>
  <si>
    <t>Bérkompenzáció</t>
  </si>
  <si>
    <t>Szociális ágazati pótlék</t>
  </si>
  <si>
    <t>Érdekeltségnövelő támogatás</t>
  </si>
  <si>
    <t>2.5.1</t>
  </si>
  <si>
    <t>2.5,-ből EU-s támogatás</t>
  </si>
  <si>
    <t>Egyéb működési célú támogatások bevételei (Mbánya+Német nemz.)</t>
  </si>
  <si>
    <t>3.5</t>
  </si>
  <si>
    <t>3.5.1</t>
  </si>
  <si>
    <t>3.6</t>
  </si>
  <si>
    <t>3.6.-ból EU-s támogatás</t>
  </si>
  <si>
    <t>3.6.1</t>
  </si>
  <si>
    <t xml:space="preserve">   - Egyéb működési célú támogatások (Emb.Erőforrás)</t>
  </si>
  <si>
    <t>2019. évi előirányzat</t>
  </si>
  <si>
    <t>24..</t>
  </si>
  <si>
    <t>Helytörténeti Értékmentő Alapítvány</t>
  </si>
  <si>
    <t>Táti Tűzoltóegyesület</t>
  </si>
  <si>
    <t>Hozzájárulás a dologi kiadásokhoz</t>
  </si>
  <si>
    <t>Német Nemzetiségi Fúvószenekar</t>
  </si>
  <si>
    <t>Sportegyesület ( bérleti díj)</t>
  </si>
  <si>
    <t>Katolikus Egyház</t>
  </si>
  <si>
    <t>Református Egyház</t>
  </si>
  <si>
    <t>Egyebek</t>
  </si>
  <si>
    <t>JOGCÍMEK  MEGNEVEZÉSE</t>
  </si>
  <si>
    <t>EREDETI</t>
  </si>
  <si>
    <t>Mutató</t>
  </si>
  <si>
    <t>Fajlagos</t>
  </si>
  <si>
    <t>Előirányz.</t>
  </si>
  <si>
    <t>Önkormányzati Hivatal támogatása</t>
  </si>
  <si>
    <t>Zöldterület-gazdálkodás</t>
  </si>
  <si>
    <t>Közvilágítás fenntartása</t>
  </si>
  <si>
    <t>Köztemető-fenntartás</t>
  </si>
  <si>
    <t>Közutak fenntartása</t>
  </si>
  <si>
    <t>Beszámítás</t>
  </si>
  <si>
    <t>Önkormányzati feladatok</t>
  </si>
  <si>
    <t>Üdülőhelyi feladatok</t>
  </si>
  <si>
    <t>Lakott külterülettel kapcs.</t>
  </si>
  <si>
    <t>Családsegítő szolgálat kieg.</t>
  </si>
  <si>
    <t>Gyermekjóléti szolgálat kieg.</t>
  </si>
  <si>
    <t>Szoc. étkeztetés</t>
  </si>
  <si>
    <t>Idősek klubja</t>
  </si>
  <si>
    <t>Intézmény-üzemelt. tám.</t>
  </si>
  <si>
    <t>Óvodai ellátás/ Ped. bértám.8 hó</t>
  </si>
  <si>
    <t>Óvodai ellátás/Ped. bértám. 4 hó</t>
  </si>
  <si>
    <t>Óvodai ellátás/Ped. bértám. 4 hó kieg</t>
  </si>
  <si>
    <t>Étkeztetés kiegészítés</t>
  </si>
  <si>
    <t>Kulturális feladatok támogatása</t>
  </si>
  <si>
    <t>Felhalmozási célú önkormányzati támogatások (vis maior)</t>
  </si>
  <si>
    <t>6.6.</t>
  </si>
  <si>
    <t>Beruházási (felhalmozási) kiadások előirányzata beruházásonként</t>
  </si>
  <si>
    <t>Felújítási kiadások előirányzata felújításonként</t>
  </si>
  <si>
    <t xml:space="preserve"> - ebből EU támogatás</t>
  </si>
  <si>
    <t>Vállalkozási maradvány igénybevétele</t>
  </si>
  <si>
    <t xml:space="preserve"> - ebből EU-s forrásból tám. megvalósuló programok, projektek kiadásai</t>
  </si>
  <si>
    <t>Adatszolgáltatás 
az elismert tartozásállományról</t>
  </si>
  <si>
    <t>Többéves kihatással járó döntések számszerűsítése évenkénti bontásban és összesítve célok szerint</t>
  </si>
  <si>
    <t>Működési célú finanszírozási kiadások
(hiteltörlesztés, értékpapír vásárlás, stb.)</t>
  </si>
  <si>
    <t>Felhalmozási célú finanszírozási kiadások
(hiteltörlesztés, értékpapír vásárlás, stb.)</t>
  </si>
  <si>
    <t>Az önkormányzat által adott közvetett támogatások
(kedvezmények)</t>
  </si>
  <si>
    <t>Eszközök hasznosítása utáni kedvezmény, mentesség</t>
  </si>
  <si>
    <t>Helyiségek hasznosítása utáni kedvezmény, mentesség</t>
  </si>
  <si>
    <t>Felhalmozási bevételek</t>
  </si>
  <si>
    <t xml:space="preserve"> Egyéb működési célú kiadások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</si>
  <si>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</si>
  <si>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</si>
  <si>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</si>
  <si>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</si>
  <si>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</si>
  <si>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</si>
  <si>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</si>
  <si>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</si>
  <si>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</si>
  <si>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</si>
  <si>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</si>
  <si>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</si>
  <si>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</si>
  <si>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</si>
  <si>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</si>
  <si>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</si>
  <si>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</si>
  <si>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</si>
  <si>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</si>
  <si>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</si>
  <si>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</si>
  <si>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</si>
  <si>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</si>
  <si>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</si>
  <si>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</si>
  <si>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</si>
  <si>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</si>
  <si>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</si>
  <si>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</si>
  <si>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</si>
  <si>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</si>
  <si>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</si>
  <si>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Kiadási jogcímek</t>
  </si>
  <si>
    <t>Személyi  juttatások</t>
  </si>
  <si>
    <t>Tartalékok</t>
  </si>
  <si>
    <t>Összesen</t>
  </si>
  <si>
    <t>Összesen:</t>
  </si>
  <si>
    <t>01</t>
  </si>
  <si>
    <t>Előirányzat-csoport, kiemelt előirányzat megnevezése</t>
  </si>
  <si>
    <t>Előirányzat</t>
  </si>
  <si>
    <t>Bevételek</t>
  </si>
  <si>
    <t>Helyi adók</t>
  </si>
  <si>
    <t>Kiadások</t>
  </si>
  <si>
    <t>Egyéb fejlesztési célú kiadások</t>
  </si>
  <si>
    <t>Általános tartalék</t>
  </si>
  <si>
    <t>Céltartalék</t>
  </si>
  <si>
    <t>02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</si>
  <si>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</si>
  <si>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</si>
  <si>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</si>
  <si>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</si>
  <si>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</si>
  <si>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</si>
  <si>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</si>
  <si>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</si>
  <si>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Kiadás vonzata évenként</t>
  </si>
  <si>
    <t>Sor-
szám</t>
  </si>
  <si>
    <t>............................</t>
  </si>
  <si>
    <t>Kedvezmény nélkül elérhető bevétel</t>
  </si>
  <si>
    <t>Kedvezmények összege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</si>
  <si>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</si>
  <si>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</si>
  <si>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</si>
  <si>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</si>
  <si>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</si>
  <si>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</si>
  <si>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</si>
  <si>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</si>
  <si>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</si>
  <si>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</si>
  <si>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</si>
  <si>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</si>
  <si>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Kötelezettség jogcíme</t>
  </si>
  <si>
    <t>Köt. váll.
 éve</t>
  </si>
  <si>
    <t>9=(4+5+6+7+8)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</si>
  <si>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</si>
  <si>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</si>
  <si>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</si>
  <si>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</si>
  <si>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</si>
  <si>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</si>
  <si>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</si>
  <si>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</si>
  <si>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</si>
  <si>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</si>
  <si>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</si>
  <si>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</si>
  <si>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</si>
  <si>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</si>
  <si>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</si>
  <si>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</si>
  <si>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</si>
  <si>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</si>
  <si>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</si>
  <si>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</si>
  <si>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</si>
  <si>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</si>
  <si>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</si>
  <si>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</si>
  <si>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</si>
  <si>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</si>
  <si>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</si>
  <si>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</si>
  <si>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</si>
  <si>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</si>
  <si>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</si>
  <si>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</si>
  <si>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</si>
  <si>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</si>
  <si>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</si>
  <si>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</si>
  <si>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Egyéb kedvezmény</t>
  </si>
  <si>
    <t>Egyéb kölcsön elengedése</t>
  </si>
  <si>
    <t>Támogatott szervezet neve</t>
  </si>
  <si>
    <t>Támogatás célja</t>
  </si>
  <si>
    <t>Források</t>
  </si>
  <si>
    <t>Saját erő</t>
  </si>
  <si>
    <t>EU-s forrás</t>
  </si>
  <si>
    <t>Hitel</t>
  </si>
  <si>
    <t>Egyéb forrás</t>
  </si>
  <si>
    <t>Kiadások, költségek</t>
  </si>
  <si>
    <t>Források összesen:</t>
  </si>
  <si>
    <t>EU-s projekt neve, azonosítója: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</si>
  <si>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</si>
  <si>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</si>
  <si>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</si>
  <si>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</si>
  <si>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</si>
  <si>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</si>
  <si>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Összesen (1+4+7+9+11)</t>
  </si>
  <si>
    <t>Társfinanszírozás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</si>
  <si>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</si>
  <si>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</si>
  <si>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</si>
  <si>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</si>
  <si>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</si>
  <si>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</si>
  <si>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</si>
  <si>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</si>
  <si>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</si>
  <si>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</si>
  <si>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</si>
  <si>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</si>
  <si>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</si>
  <si>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</si>
  <si>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</si>
  <si>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</si>
  <si>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</si>
  <si>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</si>
  <si>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</si>
  <si>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Ellátottak térítési díjának méltányosságból történő elengedése</t>
  </si>
  <si>
    <t>Ellátottak kártérítésének méltányosságból történő elengedése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</si>
  <si>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</si>
  <si>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</si>
  <si>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</si>
  <si>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</si>
  <si>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</si>
  <si>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</si>
  <si>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</si>
  <si>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</si>
  <si>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</si>
  <si>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</si>
  <si>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</si>
  <si>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</si>
  <si>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</si>
  <si>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</si>
  <si>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</si>
  <si>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</si>
  <si>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</si>
  <si>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</si>
  <si>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</si>
  <si>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</si>
  <si>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</si>
  <si>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</si>
  <si>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</si>
  <si>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</si>
  <si>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</si>
  <si>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</si>
  <si>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</si>
  <si>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</si>
  <si>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Kezességvállalással kapcsolatos megtérülés</t>
  </si>
  <si>
    <t>MEGNEVEZÉS</t>
  </si>
  <si>
    <t>ÖSSZES KÖTELEZETTSÉG</t>
  </si>
  <si>
    <t>SAJÁT BEVÉTELEK ÖSSZESEN*</t>
  </si>
  <si>
    <t>Fejlesztési cél leírása</t>
  </si>
  <si>
    <t>ADÓSSÁGOT KELETKEZTETŐ ÜGYLETEK VÁRHATÓ EGYÜTTES ÖSSZEGE</t>
  </si>
  <si>
    <t>Feladat megnevezése</t>
  </si>
  <si>
    <t>Költségvetési szerv megnevezése</t>
  </si>
  <si>
    <t>Száma</t>
  </si>
  <si>
    <t>Éves engedélyezett létszám előirányzat (fő)</t>
  </si>
  <si>
    <t>Közfoglalkoztatottak létszáma (fő)</t>
  </si>
  <si>
    <t>Beruházási kiadások beruházásonként</t>
  </si>
  <si>
    <t>Felújítási kiadások felújításonként</t>
  </si>
  <si>
    <t>Egyéb (Pl.: garancia és kezességvállalás, stb.)</t>
  </si>
  <si>
    <t>Költségvetési szerv neve:</t>
  </si>
  <si>
    <t>…………………………………</t>
  </si>
  <si>
    <t>Költségvetési szerv számlaszáma:</t>
  </si>
  <si>
    <t>30 napon túli elismert tartozásállomány összesen: ……………… Ft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</si>
  <si>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</si>
  <si>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</si>
  <si>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</si>
  <si>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</si>
  <si>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</si>
  <si>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</si>
  <si>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</si>
  <si>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</si>
  <si>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</si>
  <si>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</si>
  <si>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</si>
  <si>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</si>
  <si>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>Fejlesztés várható kiadása</t>
  </si>
  <si>
    <t>Önkormányzat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</si>
  <si>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</si>
  <si>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</si>
  <si>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</si>
  <si>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</si>
  <si>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</si>
  <si>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</si>
  <si>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</si>
  <si>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</si>
  <si>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</si>
  <si>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</si>
  <si>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</si>
  <si>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</si>
  <si>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</si>
  <si>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</si>
  <si>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</si>
  <si>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</si>
  <si>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</si>
  <si>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</si>
  <si>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</si>
  <si>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</si>
  <si>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</si>
  <si>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</si>
  <si>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</si>
  <si>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</si>
  <si>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Összesen
(6=3+4+5)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</si>
  <si>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</si>
  <si>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</si>
  <si>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</si>
  <si>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1. sz. melléklet Kiadások táblázat 3. oszlop 9 sora =</t>
  </si>
  <si>
    <t>Évek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</si>
  <si>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</si>
  <si>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</si>
  <si>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</si>
  <si>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</si>
  <si>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</si>
  <si>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</si>
  <si>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</si>
  <si>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</si>
  <si>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</si>
  <si>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</si>
  <si>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</si>
  <si>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</si>
  <si>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</si>
  <si>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</si>
  <si>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</si>
  <si>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</si>
  <si>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</si>
  <si>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</si>
  <si>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</si>
  <si>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4.1.1.</t>
  </si>
  <si>
    <t>4.1.2.</t>
  </si>
  <si>
    <t>4.2.</t>
  </si>
  <si>
    <t>4.3.</t>
  </si>
  <si>
    <t>4.4.</t>
  </si>
  <si>
    <t>Helyi adók  (4.1.1.+4.1.2.)</t>
  </si>
  <si>
    <t>- Vagyoni típusú adók</t>
  </si>
  <si>
    <t>- Termékek és szolgáltatások adói</t>
  </si>
  <si>
    <t>Gépjárműadó</t>
  </si>
  <si>
    <t>Egyéb áruhasználati és szolgáltatási adók</t>
  </si>
  <si>
    <t>Egyéb közhatalmi bevételek</t>
  </si>
  <si>
    <t>Működési bevételek (5.1.+…+ 5.10.)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</si>
  <si>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</si>
  <si>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</si>
  <si>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</si>
  <si>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</si>
  <si>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</si>
  <si>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</si>
  <si>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</si>
  <si>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</si>
  <si>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</si>
  <si>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</si>
  <si>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</si>
  <si>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</si>
  <si>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</si>
  <si>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</si>
  <si>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</si>
  <si>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</si>
  <si>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</si>
  <si>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</si>
  <si>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</si>
  <si>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</si>
  <si>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</si>
  <si>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</si>
  <si>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</si>
  <si>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</si>
  <si>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</si>
  <si>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</si>
  <si>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</si>
  <si>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</si>
  <si>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</si>
  <si>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</si>
  <si>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</si>
  <si>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</si>
  <si>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</si>
  <si>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</si>
  <si>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</si>
  <si>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</si>
  <si>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</si>
  <si>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</si>
  <si>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</si>
  <si>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</si>
  <si>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</si>
  <si>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</si>
  <si>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</si>
  <si>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</si>
  <si>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</si>
  <si>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</si>
  <si>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</si>
  <si>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</si>
  <si>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</si>
  <si>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</si>
  <si>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</si>
  <si>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</si>
  <si>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</si>
  <si>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</si>
  <si>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</si>
  <si>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2019.</t>
  </si>
  <si>
    <t>2020. évi előirányzat</t>
  </si>
  <si>
    <t>Felhalmozási célú önkormányzati támogatások (adósságkonszolidáció)</t>
  </si>
  <si>
    <t>NEMLEGES</t>
  </si>
  <si>
    <t>Éves eredeti kiadási előirányzat: ……………Ft</t>
  </si>
  <si>
    <t>Gépjárműadó 60%-a</t>
  </si>
  <si>
    <t>Finanszírozástörlés (Szent György Otthon)</t>
  </si>
  <si>
    <t>Finanszírozási bevételek(pénzmaradvány)</t>
  </si>
  <si>
    <t>Belföldi értékpapír bevételei</t>
  </si>
  <si>
    <t>Egyéb felhalmozási célú támogatások bevételei (EGT)</t>
  </si>
  <si>
    <t>Tartalék</t>
  </si>
  <si>
    <t xml:space="preserve">Felhalmozási célú támogatások államháztartáson belülről </t>
  </si>
  <si>
    <t>Egyéb felhalmozási célú támogatások bevételei (KEHOP)</t>
  </si>
  <si>
    <t>Polgármesteri illetmény támogatása</t>
  </si>
  <si>
    <t>Bölcsődei üzemeltetési támogatás</t>
  </si>
  <si>
    <t xml:space="preserve">Egyéb felhalmozási célú támogatások bevételei </t>
  </si>
  <si>
    <t>Egyéb felhalmozási célú támogatások bevételei (KEHOP szennyvíz, Ipari Park,Zöldterület,Hiv.energ., Bicikliút)</t>
  </si>
  <si>
    <t>Zöldterület</t>
  </si>
  <si>
    <t>Bicikliút</t>
  </si>
  <si>
    <t>Hivatal energetikai felújítás</t>
  </si>
  <si>
    <t>Állami (államigazgatási) feladatok bevételei, kiadásai</t>
  </si>
  <si>
    <t>2020.</t>
  </si>
  <si>
    <t>2018.évi előirányzat</t>
  </si>
  <si>
    <t>2021. évi előirányzat</t>
  </si>
  <si>
    <t xml:space="preserve">   Egyéb belső finanszírozási bevételek( értékpapír)</t>
  </si>
  <si>
    <t>Állami megelőlegezések visszafizetése</t>
  </si>
  <si>
    <t>Előző év költségvetési maradványának igénybevétele (bankszámlák egyenlege)</t>
  </si>
  <si>
    <t xml:space="preserve">Irányító szervi (önkormányzati) támogatás (intézményfinanszírozás) </t>
  </si>
  <si>
    <t>Nemzetiségi pótlék</t>
  </si>
  <si>
    <t>Tájékoztató a 2019. évi állami támogatásokról</t>
  </si>
  <si>
    <t>2021.</t>
  </si>
  <si>
    <t>2021. után</t>
  </si>
  <si>
    <t>2022. évi előirányzat</t>
  </si>
  <si>
    <t>K I M U T A T Á S 
a 2019. évben céljelleggel juttatott támogatásokról</t>
  </si>
  <si>
    <t>Előirányzat-felhasználási terv
2019. évre</t>
  </si>
  <si>
    <t>2019 előtti kifizetés</t>
  </si>
  <si>
    <t>2021 után</t>
  </si>
  <si>
    <t>Tát Város Önkormányzat 2019. évi adósságot keletkeztető fejlesztési céljai</t>
  </si>
  <si>
    <t>Felhasználás                                              
2018. XII.31-ig</t>
  </si>
  <si>
    <t>9.1.2. melléklet az 2/2019. (I.29.) önkormányzati rendelethez</t>
  </si>
  <si>
    <t>9.2.2. melléklet az 2/2019. (I.29.) önkormányzati rendelethez</t>
  </si>
  <si>
    <t>9.3.2. melléklet az 2/2019. (I.29.) önkormányzati rendelethez</t>
  </si>
  <si>
    <t>9.3.3. melléklet az 2/2019. (I.29.) önkormányzati rendelethez</t>
  </si>
  <si>
    <t>9.4.2. melléklet az 2/2019. (I.29.) önkormányzati rendelethez</t>
  </si>
  <si>
    <t>9.4.3. melléklet az 2/2019. (I.29.) önkormányzati rendelethez</t>
  </si>
  <si>
    <t>Egyéb működési célú támogatások bevételei (MB 2017.)</t>
  </si>
  <si>
    <t xml:space="preserve">   - Egyéb működési célú támogatások ÁH-n kívülre (Bursa)</t>
  </si>
  <si>
    <t xml:space="preserve">2019. év utáni szükséglet
</t>
  </si>
  <si>
    <t>2018-2019.</t>
  </si>
  <si>
    <t xml:space="preserve">Külterületi utak </t>
  </si>
  <si>
    <t>Egyéb működési célú támogatások bevételei  (MB 2017.)</t>
  </si>
  <si>
    <t>Forgatási célú belföldi értékpapírok vásárlása</t>
  </si>
  <si>
    <t>2019. évi előirányzat BEVÉTELEK</t>
  </si>
  <si>
    <t>2019. évi előirányzat KIADÁSOK</t>
  </si>
  <si>
    <t>2018. évi várható</t>
  </si>
  <si>
    <t>2019. tervezett</t>
  </si>
  <si>
    <t>Egyéb beruházás( telekkialakítás, parkolók, járdaépítés, Zöld Város önerő)</t>
  </si>
  <si>
    <t>2019. 06 előirányzat</t>
  </si>
  <si>
    <t>Egyéb működési célú támogatások bevételei  (MB 2017+2018)</t>
  </si>
  <si>
    <t>Egyéb működési célú átvett pénzeszköz (NKÖ)</t>
  </si>
  <si>
    <t>2019.06 előirányzat</t>
  </si>
  <si>
    <t>2018. évi elszámolás visszafizetése</t>
  </si>
  <si>
    <t>2019. 06  előirányzat</t>
  </si>
  <si>
    <t>KÖH számítógépek</t>
  </si>
  <si>
    <t>Önkormányzat Server</t>
  </si>
  <si>
    <t>Védőnő számítógép</t>
  </si>
  <si>
    <t>Egyéb működési célú támogatások bevételei (MB 2017.+2018.)</t>
  </si>
  <si>
    <t>Egyéb működési célú támogatások bevételei (Munkaerőpiaci Alap)</t>
  </si>
  <si>
    <t xml:space="preserve">Egyéb működési célú támogatások </t>
  </si>
  <si>
    <t>* Módosította a 8 /2019 (VI.25.) 1.sz. mellléklete</t>
  </si>
  <si>
    <t xml:space="preserve">4. melléklet a 2/2019. (II.29.) önkormányzati rendelethez  *   </t>
  </si>
  <si>
    <t xml:space="preserve">5. melléklet a 1/2019. (I.29.) önkormányzati rendelethez*   </t>
  </si>
  <si>
    <t>9.1. melléklet a 2/2019. (I.29.) önkormányzati rendelethez*</t>
  </si>
  <si>
    <t>9.1.1 melléklet a 2/2019. (I.29.) önkormányzati rendelethez*</t>
  </si>
  <si>
    <t>9.1.3. melléklet a 2/2019. (I.29.) önkormányzati rendelethez*</t>
  </si>
  <si>
    <t>9.2.  melléklet a 2/2019. (I.29.) önkormányzati rendelethez*</t>
  </si>
  <si>
    <t>9.2.1.  melléklet a 2/2019. (I.29.) önkormányzati rendelethez</t>
  </si>
  <si>
    <t>9.2.3.  melléklet a 2/2019. (I.29.) önkormányzati rendelethez*</t>
  </si>
  <si>
    <t>9.3. melléklet a 2/2019. (I.29.) önkormányzati rendelethez</t>
  </si>
  <si>
    <t>* Módosította a 8 /2019 (VI.25.) 16.sz. mellléklete</t>
  </si>
  <si>
    <t>* Módosította a 8 /2019 (VI.25.) 15.sz. mellléklete</t>
  </si>
  <si>
    <t>* Módosította a 8 /2019 (VI.25.) 12.sz. mellléklete</t>
  </si>
  <si>
    <t>* Módosította a 8 /2019 (VI.25.) 11.sz. mellléklete</t>
  </si>
  <si>
    <t>* Módosította a 8 /2019 (VI.25.) 10.sz. mellléklete</t>
  </si>
  <si>
    <t>* Módosította a 8 /2019 (VI.25.) 9.sz. mellléklete</t>
  </si>
  <si>
    <t>* Módosította a 8 /2019 (VI.25.) 8.sz. mellléklete</t>
  </si>
  <si>
    <t>* Módosította a 8 /2019 (VI.25.) 7.sz. mellléklete</t>
  </si>
  <si>
    <t>* Módosította a 8 /2019 (VI.25.) 6.sz. mellléklete</t>
  </si>
  <si>
    <t>* Módosította a 8 /2019 (VI.25.) 4.sz. mellléklete</t>
  </si>
  <si>
    <t>* Módosította a 8 /2019 (VI.25.) 3.sz. mellléklete</t>
  </si>
  <si>
    <t>* Módosította a 8 /2019 (VI.25.) 2.sz. mellléklete</t>
  </si>
  <si>
    <t>* Módosította a 13 /2019 (VI.25.) 16.sz. mellléklete</t>
  </si>
  <si>
    <t>9.4. melléklet a 2/2019. (I.29.) önkormányzati rendelethez</t>
  </si>
  <si>
    <t>9.3. 1 melléklet a 2/2019. (I.29.) önkormányzati rendelethez</t>
  </si>
  <si>
    <t>* Módosította a 14 /2019 (VI.25.) 16.sz. mellléklete</t>
  </si>
  <si>
    <t>9.4.1 melléklet a 2/2019. (I.29.) önkormányzati rendelethez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</si>
</sst>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#"/>
    <numFmt numFmtId="167" formatCode="#"/>
    <numFmt numFmtId="168" formatCode="_-* #,##0\ _F_t_-;\-* #,##0\ _F_t_-;_-* &quot;-&quot;??\ _F_t_-;_-@_-"/>
    <numFmt numFmtId="169" formatCode="[$-40E]yyyy\.\ mmmm\ d\."/>
    <numFmt numFmtId="170" formatCode="&quot;Igen&quot;;&quot;Igen&quot;;&quot;Nem&quot;"/>
    <numFmt numFmtId="171" formatCode="&quot;Igaz&quot;;&quot;Igaz&quot;;&quot;Hamis&quot;"/>
    <numFmt numFmtId="172" formatCode="&quot;Be&quot;;&quot;Be&quot;;&quot;Ki&quot;"/>
    <numFmt numFmtId="173" formatCode="[$€-2]\ #\ ##,000_);[Red]\([$€-2]\ #\ ##,000\)"/>
    <numFmt numFmtId="174" formatCode="#,##0.0"/>
    <numFmt numFmtId="175" formatCode="0.0"/>
    <numFmt numFmtId="176" formatCode="#,##0_ ;\-#,##0\ "/>
  </numFmts>
  <fonts count="84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i/>
      <sz val="12"/>
      <name val="Times New Roman CE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b/>
      <sz val="14"/>
      <color indexed="10"/>
      <name val="Times New Roman CE"/>
      <family val="0"/>
    </font>
    <font>
      <sz val="12"/>
      <name val="Times New Roman"/>
      <family val="1"/>
    </font>
    <font>
      <b/>
      <sz val="10"/>
      <name val="Arial"/>
      <family val="2"/>
    </font>
    <font>
      <i/>
      <sz val="12"/>
      <name val="Times New Roman CE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color indexed="53"/>
      <name val="Times New Roman CE"/>
      <family val="0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9"/>
      <color indexed="10"/>
      <name val="Times New Roman C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9"/>
      <color rgb="FFFF0000"/>
      <name val="Times New Roman CE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/>
      <top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6" fillId="20" borderId="1" applyNumberFormat="0" applyAlignment="0" applyProtection="0"/>
    <xf numFmtId="0" fontId="67" fillId="0" borderId="0" applyNumberFormat="0" applyFill="0" applyBorder="0" applyAlignment="0" applyProtection="0"/>
    <xf numFmtId="0" fontId="68" fillId="0" borderId="2" applyNumberFormat="0" applyFill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0" fillId="0" borderId="0" applyNumberFormat="0" applyFill="0" applyBorder="0" applyAlignment="0" applyProtection="0"/>
    <xf numFmtId="0" fontId="71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0" fillId="22" borderId="7" applyNumberFormat="0" applyFont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5" fillId="26" borderId="0" applyNumberFormat="0" applyBorder="0" applyAlignment="0" applyProtection="0"/>
    <xf numFmtId="0" fontId="65" fillId="27" borderId="0" applyNumberFormat="0" applyBorder="0" applyAlignment="0" applyProtection="0"/>
    <xf numFmtId="0" fontId="65" fillId="28" borderId="0" applyNumberFormat="0" applyBorder="0" applyAlignment="0" applyProtection="0"/>
    <xf numFmtId="0" fontId="75" fillId="29" borderId="0" applyNumberFormat="0" applyBorder="0" applyAlignment="0" applyProtection="0"/>
    <xf numFmtId="0" fontId="76" fillId="30" borderId="8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7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0" fillId="31" borderId="0" applyNumberFormat="0" applyBorder="0" applyAlignment="0" applyProtection="0"/>
    <xf numFmtId="0" fontId="81" fillId="32" borderId="0" applyNumberFormat="0" applyBorder="0" applyAlignment="0" applyProtection="0"/>
    <xf numFmtId="0" fontId="82" fillId="30" borderId="1" applyNumberFormat="0" applyAlignment="0" applyProtection="0"/>
    <xf numFmtId="9" fontId="0" fillId="0" borderId="0" applyFont="0" applyFill="0" applyBorder="0" applyAlignment="0" applyProtection="0"/>
  </cellStyleXfs>
  <cellXfs count="1178">
    <xf numFmtId="0" fontId="0" fillId="0" borderId="0" xfId="0" applyAlignment="1">
      <alignment/>
    </xf>
    <xf numFmtId="0" fontId="0" fillId="0" borderId="0" xfId="59" applyFont="1" applyFill="1">
      <alignment/>
      <protection/>
    </xf>
    <xf numFmtId="166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0" xfId="0" applyFont="1" applyFill="1" applyAlignment="1">
      <alignment horizontal="right"/>
    </xf>
    <xf numFmtId="0" fontId="6" fillId="0" borderId="0" xfId="59" applyFont="1" applyFill="1" applyBorder="1" applyAlignment="1" applyProtection="1">
      <alignment horizontal="center" vertical="center" wrapText="1"/>
      <protection/>
    </xf>
    <xf numFmtId="0" fontId="6" fillId="0" borderId="0" xfId="59" applyFont="1" applyFill="1" applyBorder="1" applyAlignment="1" applyProtection="1">
      <alignment vertical="center" wrapText="1"/>
      <protection/>
    </xf>
    <xf numFmtId="0" fontId="17" fillId="0" borderId="10" xfId="59" applyFont="1" applyFill="1" applyBorder="1" applyAlignment="1" applyProtection="1">
      <alignment horizontal="left" vertical="center" wrapText="1" indent="1"/>
      <protection/>
    </xf>
    <xf numFmtId="0" fontId="17" fillId="0" borderId="11" xfId="59" applyFont="1" applyFill="1" applyBorder="1" applyAlignment="1" applyProtection="1">
      <alignment horizontal="left" vertical="center" wrapText="1" indent="1"/>
      <protection/>
    </xf>
    <xf numFmtId="0" fontId="17" fillId="0" borderId="12" xfId="59" applyFont="1" applyFill="1" applyBorder="1" applyAlignment="1" applyProtection="1">
      <alignment horizontal="left" vertical="center" wrapText="1" indent="1"/>
      <protection/>
    </xf>
    <xf numFmtId="0" fontId="17" fillId="0" borderId="13" xfId="59" applyFont="1" applyFill="1" applyBorder="1" applyAlignment="1" applyProtection="1">
      <alignment horizontal="left" vertical="center" wrapText="1" indent="1"/>
      <protection/>
    </xf>
    <xf numFmtId="0" fontId="17" fillId="0" borderId="14" xfId="59" applyFont="1" applyFill="1" applyBorder="1" applyAlignment="1" applyProtection="1">
      <alignment horizontal="left" vertical="center" wrapText="1" indent="1"/>
      <protection/>
    </xf>
    <xf numFmtId="0" fontId="17" fillId="0" borderId="15" xfId="59" applyFont="1" applyFill="1" applyBorder="1" applyAlignment="1" applyProtection="1">
      <alignment horizontal="left" vertical="center" wrapText="1" indent="1"/>
      <protection/>
    </xf>
    <xf numFmtId="49" fontId="17" fillId="0" borderId="16" xfId="59" applyNumberFormat="1" applyFont="1" applyFill="1" applyBorder="1" applyAlignment="1" applyProtection="1">
      <alignment horizontal="left" vertical="center" wrapText="1" indent="1"/>
      <protection/>
    </xf>
    <xf numFmtId="49" fontId="17" fillId="0" borderId="17" xfId="59" applyNumberFormat="1" applyFont="1" applyFill="1" applyBorder="1" applyAlignment="1" applyProtection="1">
      <alignment horizontal="left" vertical="center" wrapText="1" indent="1"/>
      <protection/>
    </xf>
    <xf numFmtId="49" fontId="17" fillId="0" borderId="18" xfId="59" applyNumberFormat="1" applyFont="1" applyFill="1" applyBorder="1" applyAlignment="1" applyProtection="1">
      <alignment horizontal="left" vertical="center" wrapText="1" indent="1"/>
      <protection/>
    </xf>
    <xf numFmtId="49" fontId="17" fillId="0" borderId="19" xfId="59" applyNumberFormat="1" applyFont="1" applyFill="1" applyBorder="1" applyAlignment="1" applyProtection="1">
      <alignment horizontal="left" vertical="center" wrapText="1" indent="1"/>
      <protection/>
    </xf>
    <xf numFmtId="49" fontId="17" fillId="0" borderId="20" xfId="59" applyNumberFormat="1" applyFont="1" applyFill="1" applyBorder="1" applyAlignment="1" applyProtection="1">
      <alignment horizontal="left" vertical="center" wrapText="1" indent="1"/>
      <protection/>
    </xf>
    <xf numFmtId="49" fontId="17" fillId="0" borderId="21" xfId="59" applyNumberFormat="1" applyFont="1" applyFill="1" applyBorder="1" applyAlignment="1" applyProtection="1">
      <alignment horizontal="left" vertical="center" wrapText="1" indent="1"/>
      <protection/>
    </xf>
    <xf numFmtId="0" fontId="17" fillId="0" borderId="0" xfId="59" applyFont="1" applyFill="1" applyBorder="1" applyAlignment="1" applyProtection="1">
      <alignment horizontal="left" vertical="center" wrapText="1" indent="1"/>
      <protection/>
    </xf>
    <xf numFmtId="0" fontId="15" fillId="0" borderId="22" xfId="59" applyFont="1" applyFill="1" applyBorder="1" applyAlignment="1" applyProtection="1">
      <alignment horizontal="left" vertical="center" wrapText="1" indent="1"/>
      <protection/>
    </xf>
    <xf numFmtId="0" fontId="15" fillId="0" borderId="23" xfId="59" applyFont="1" applyFill="1" applyBorder="1" applyAlignment="1" applyProtection="1">
      <alignment horizontal="left" vertical="center" wrapText="1" indent="1"/>
      <protection/>
    </xf>
    <xf numFmtId="0" fontId="15" fillId="0" borderId="24" xfId="59" applyFont="1" applyFill="1" applyBorder="1" applyAlignment="1" applyProtection="1">
      <alignment horizontal="left" vertical="center" wrapText="1" indent="1"/>
      <protection/>
    </xf>
    <xf numFmtId="0" fontId="7" fillId="0" borderId="22" xfId="59" applyFont="1" applyFill="1" applyBorder="1" applyAlignment="1" applyProtection="1">
      <alignment horizontal="center" vertical="center" wrapText="1"/>
      <protection/>
    </xf>
    <xf numFmtId="0" fontId="7" fillId="0" borderId="23" xfId="59" applyFont="1" applyFill="1" applyBorder="1" applyAlignment="1" applyProtection="1">
      <alignment horizontal="center" vertical="center" wrapText="1"/>
      <protection/>
    </xf>
    <xf numFmtId="166" fontId="17" fillId="0" borderId="25" xfId="0" applyNumberFormat="1" applyFont="1" applyFill="1" applyBorder="1" applyAlignment="1" applyProtection="1">
      <alignment vertical="center" wrapText="1"/>
      <protection locked="0"/>
    </xf>
    <xf numFmtId="166" fontId="17" fillId="0" borderId="26" xfId="0" applyNumberFormat="1" applyFont="1" applyFill="1" applyBorder="1" applyAlignment="1" applyProtection="1">
      <alignment vertical="center" wrapText="1"/>
      <protection locked="0"/>
    </xf>
    <xf numFmtId="166" fontId="17" fillId="0" borderId="11" xfId="0" applyNumberFormat="1" applyFont="1" applyFill="1" applyBorder="1" applyAlignment="1" applyProtection="1">
      <alignment vertical="center" wrapText="1"/>
      <protection locked="0"/>
    </xf>
    <xf numFmtId="166" fontId="17" fillId="0" borderId="15" xfId="0" applyNumberFormat="1" applyFont="1" applyFill="1" applyBorder="1" applyAlignment="1" applyProtection="1">
      <alignment vertical="center" wrapText="1"/>
      <protection locked="0"/>
    </xf>
    <xf numFmtId="0" fontId="15" fillId="0" borderId="23" xfId="59" applyFont="1" applyFill="1" applyBorder="1" applyAlignment="1" applyProtection="1">
      <alignment vertical="center" wrapText="1"/>
      <protection/>
    </xf>
    <xf numFmtId="0" fontId="15" fillId="0" borderId="27" xfId="59" applyFont="1" applyFill="1" applyBorder="1" applyAlignment="1" applyProtection="1">
      <alignment vertical="center" wrapText="1"/>
      <protection/>
    </xf>
    <xf numFmtId="0" fontId="15" fillId="0" borderId="22" xfId="59" applyFont="1" applyFill="1" applyBorder="1" applyAlignment="1" applyProtection="1">
      <alignment horizontal="center" vertical="center" wrapText="1"/>
      <protection/>
    </xf>
    <xf numFmtId="0" fontId="15" fillId="0" borderId="23" xfId="59" applyFont="1" applyFill="1" applyBorder="1" applyAlignment="1" applyProtection="1">
      <alignment horizontal="center" vertical="center" wrapText="1"/>
      <protection/>
    </xf>
    <xf numFmtId="0" fontId="15" fillId="0" borderId="28" xfId="59" applyFont="1" applyFill="1" applyBorder="1" applyAlignment="1" applyProtection="1">
      <alignment horizontal="center" vertical="center" wrapText="1"/>
      <protection/>
    </xf>
    <xf numFmtId="0" fontId="15" fillId="0" borderId="22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7" fillId="0" borderId="23" xfId="60" applyFont="1" applyFill="1" applyBorder="1" applyAlignment="1" applyProtection="1">
      <alignment horizontal="left" vertical="center" indent="1"/>
      <protection/>
    </xf>
    <xf numFmtId="0" fontId="2" fillId="0" borderId="0" xfId="59" applyFill="1">
      <alignment/>
      <protection/>
    </xf>
    <xf numFmtId="0" fontId="7" fillId="0" borderId="28" xfId="59" applyFont="1" applyFill="1" applyBorder="1" applyAlignment="1" applyProtection="1">
      <alignment horizontal="center" vertical="center" wrapText="1"/>
      <protection/>
    </xf>
    <xf numFmtId="0" fontId="17" fillId="0" borderId="0" xfId="59" applyFont="1" applyFill="1">
      <alignment/>
      <protection/>
    </xf>
    <xf numFmtId="0" fontId="19" fillId="0" borderId="0" xfId="59" applyFont="1" applyFill="1">
      <alignment/>
      <protection/>
    </xf>
    <xf numFmtId="166" fontId="0" fillId="0" borderId="0" xfId="0" applyNumberFormat="1" applyFill="1" applyAlignment="1">
      <alignment vertical="center" wrapText="1"/>
    </xf>
    <xf numFmtId="166" fontId="0" fillId="0" borderId="0" xfId="0" applyNumberFormat="1" applyFill="1" applyAlignment="1">
      <alignment horizontal="center" vertical="center" wrapText="1"/>
    </xf>
    <xf numFmtId="166" fontId="5" fillId="0" borderId="0" xfId="0" applyNumberFormat="1" applyFont="1" applyFill="1" applyAlignment="1">
      <alignment horizontal="right" vertical="center"/>
    </xf>
    <xf numFmtId="166" fontId="3" fillId="0" borderId="0" xfId="0" applyNumberFormat="1" applyFont="1" applyFill="1" applyAlignment="1">
      <alignment horizontal="center" vertical="center" wrapText="1"/>
    </xf>
    <xf numFmtId="166" fontId="17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 vertical="center"/>
    </xf>
    <xf numFmtId="0" fontId="0" fillId="0" borderId="0" xfId="0" applyFill="1" applyAlignment="1" applyProtection="1">
      <alignment vertical="center"/>
      <protection/>
    </xf>
    <xf numFmtId="166" fontId="5" fillId="0" borderId="0" xfId="0" applyNumberFormat="1" applyFont="1" applyFill="1" applyAlignment="1" applyProtection="1">
      <alignment horizontal="right" wrapText="1"/>
      <protection/>
    </xf>
    <xf numFmtId="166" fontId="7" fillId="0" borderId="28" xfId="0" applyNumberFormat="1" applyFont="1" applyFill="1" applyBorder="1" applyAlignment="1" applyProtection="1">
      <alignment horizontal="center" vertical="center" wrapText="1"/>
      <protection/>
    </xf>
    <xf numFmtId="166" fontId="15" fillId="0" borderId="29" xfId="0" applyNumberFormat="1" applyFont="1" applyFill="1" applyBorder="1" applyAlignment="1" applyProtection="1">
      <alignment horizontal="center" vertical="center" wrapText="1"/>
      <protection/>
    </xf>
    <xf numFmtId="166" fontId="15" fillId="0" borderId="30" xfId="0" applyNumberFormat="1" applyFont="1" applyFill="1" applyBorder="1" applyAlignment="1" applyProtection="1">
      <alignment horizontal="center" vertical="center" wrapText="1"/>
      <protection/>
    </xf>
    <xf numFmtId="166" fontId="15" fillId="0" borderId="31" xfId="0" applyNumberFormat="1" applyFont="1" applyFill="1" applyBorder="1" applyAlignment="1" applyProtection="1">
      <alignment horizontal="center" vertical="center" wrapText="1"/>
      <protection/>
    </xf>
    <xf numFmtId="166" fontId="0" fillId="0" borderId="0" xfId="0" applyNumberFormat="1" applyFill="1" applyAlignment="1" applyProtection="1">
      <alignment vertical="center" wrapText="1"/>
      <protection/>
    </xf>
    <xf numFmtId="166" fontId="3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166" fontId="17" fillId="0" borderId="32" xfId="0" applyNumberFormat="1" applyFont="1" applyFill="1" applyBorder="1" applyAlignment="1" applyProtection="1">
      <alignment vertical="center" wrapText="1"/>
      <protection/>
    </xf>
    <xf numFmtId="166" fontId="17" fillId="0" borderId="22" xfId="0" applyNumberFormat="1" applyFont="1" applyFill="1" applyBorder="1" applyAlignment="1" applyProtection="1">
      <alignment vertical="center" wrapText="1"/>
      <protection/>
    </xf>
    <xf numFmtId="166" fontId="17" fillId="0" borderId="23" xfId="0" applyNumberFormat="1" applyFont="1" applyFill="1" applyBorder="1" applyAlignment="1" applyProtection="1">
      <alignment vertical="center" wrapText="1"/>
      <protection/>
    </xf>
    <xf numFmtId="166" fontId="17" fillId="0" borderId="28" xfId="0" applyNumberFormat="1" applyFont="1" applyFill="1" applyBorder="1" applyAlignment="1" applyProtection="1">
      <alignment vertical="center" wrapText="1"/>
      <protection/>
    </xf>
    <xf numFmtId="166" fontId="17" fillId="0" borderId="33" xfId="0" applyNumberFormat="1" applyFont="1" applyFill="1" applyBorder="1" applyAlignment="1" applyProtection="1">
      <alignment horizontal="left" vertical="center" wrapText="1" indent="1"/>
      <protection locked="0"/>
    </xf>
    <xf numFmtId="166" fontId="17" fillId="0" borderId="33" xfId="0" applyNumberFormat="1" applyFont="1" applyFill="1" applyBorder="1" applyAlignment="1" applyProtection="1">
      <alignment vertical="center" wrapText="1"/>
      <protection locked="0"/>
    </xf>
    <xf numFmtId="166" fontId="17" fillId="0" borderId="17" xfId="0" applyNumberFormat="1" applyFont="1" applyFill="1" applyBorder="1" applyAlignment="1" applyProtection="1">
      <alignment vertical="center" wrapText="1"/>
      <protection locked="0"/>
    </xf>
    <xf numFmtId="166" fontId="17" fillId="0" borderId="34" xfId="0" applyNumberFormat="1" applyFont="1" applyFill="1" applyBorder="1" applyAlignment="1" applyProtection="1">
      <alignment horizontal="left" vertical="center" wrapText="1" indent="1"/>
      <protection locked="0"/>
    </xf>
    <xf numFmtId="166" fontId="17" fillId="0" borderId="34" xfId="0" applyNumberFormat="1" applyFont="1" applyFill="1" applyBorder="1" applyAlignment="1" applyProtection="1">
      <alignment vertical="center" wrapText="1"/>
      <protection locked="0"/>
    </xf>
    <xf numFmtId="166" fontId="17" fillId="0" borderId="19" xfId="0" applyNumberFormat="1" applyFont="1" applyFill="1" applyBorder="1" applyAlignment="1" applyProtection="1">
      <alignment vertical="center" wrapText="1"/>
      <protection locked="0"/>
    </xf>
    <xf numFmtId="166" fontId="17" fillId="0" borderId="35" xfId="0" applyNumberFormat="1" applyFont="1" applyFill="1" applyBorder="1" applyAlignment="1" applyProtection="1">
      <alignment horizontal="left" vertical="center" wrapText="1" indent="1"/>
      <protection locked="0"/>
    </xf>
    <xf numFmtId="166" fontId="17" fillId="0" borderId="36" xfId="0" applyNumberFormat="1" applyFont="1" applyFill="1" applyBorder="1" applyAlignment="1" applyProtection="1">
      <alignment vertical="center" wrapText="1"/>
      <protection locked="0"/>
    </xf>
    <xf numFmtId="166" fontId="9" fillId="0" borderId="0" xfId="0" applyNumberFormat="1" applyFont="1" applyFill="1" applyAlignment="1">
      <alignment horizontal="center" vertical="center" wrapText="1"/>
    </xf>
    <xf numFmtId="166" fontId="9" fillId="0" borderId="0" xfId="0" applyNumberFormat="1" applyFont="1" applyFill="1" applyAlignment="1">
      <alignment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6" fontId="17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7" xfId="0" applyFont="1" applyFill="1" applyBorder="1" applyAlignment="1">
      <alignment horizontal="center" vertical="center" wrapText="1"/>
    </xf>
    <xf numFmtId="166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1" xfId="0" applyFont="1" applyFill="1" applyBorder="1" applyAlignment="1" applyProtection="1">
      <alignment vertical="center" wrapText="1"/>
      <protection locked="0"/>
    </xf>
    <xf numFmtId="0" fontId="17" fillId="0" borderId="38" xfId="0" applyFont="1" applyFill="1" applyBorder="1" applyAlignment="1" applyProtection="1">
      <alignment vertical="center" wrapText="1"/>
      <protection locked="0"/>
    </xf>
    <xf numFmtId="166" fontId="17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6" fillId="0" borderId="0" xfId="0" applyFont="1" applyFill="1" applyAlignment="1">
      <alignment/>
    </xf>
    <xf numFmtId="3" fontId="17" fillId="0" borderId="13" xfId="0" applyNumberFormat="1" applyFont="1" applyFill="1" applyBorder="1" applyAlignment="1" applyProtection="1">
      <alignment vertical="center"/>
      <protection locked="0"/>
    </xf>
    <xf numFmtId="3" fontId="23" fillId="0" borderId="11" xfId="0" applyNumberFormat="1" applyFont="1" applyFill="1" applyBorder="1" applyAlignment="1" applyProtection="1">
      <alignment vertical="center"/>
      <protection locked="0"/>
    </xf>
    <xf numFmtId="3" fontId="17" fillId="0" borderId="11" xfId="0" applyNumberFormat="1" applyFont="1" applyFill="1" applyBorder="1" applyAlignment="1" applyProtection="1">
      <alignment vertical="center"/>
      <protection locked="0"/>
    </xf>
    <xf numFmtId="49" fontId="17" fillId="0" borderId="19" xfId="0" applyNumberFormat="1" applyFont="1" applyFill="1" applyBorder="1" applyAlignment="1" applyProtection="1">
      <alignment vertical="center"/>
      <protection locked="0"/>
    </xf>
    <xf numFmtId="3" fontId="17" fillId="0" borderId="15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7" fillId="0" borderId="24" xfId="60" applyFont="1" applyFill="1" applyBorder="1" applyAlignment="1" applyProtection="1">
      <alignment horizontal="center" vertical="center" wrapText="1"/>
      <protection/>
    </xf>
    <xf numFmtId="0" fontId="7" fillId="0" borderId="27" xfId="60" applyFont="1" applyFill="1" applyBorder="1" applyAlignment="1" applyProtection="1">
      <alignment horizontal="center" vertical="center"/>
      <protection/>
    </xf>
    <xf numFmtId="0" fontId="7" fillId="0" borderId="40" xfId="60" applyFont="1" applyFill="1" applyBorder="1" applyAlignment="1" applyProtection="1">
      <alignment horizontal="center" vertical="center"/>
      <protection/>
    </xf>
    <xf numFmtId="0" fontId="2" fillId="0" borderId="0" xfId="60" applyFill="1" applyProtection="1">
      <alignment/>
      <protection/>
    </xf>
    <xf numFmtId="0" fontId="17" fillId="0" borderId="22" xfId="60" applyFont="1" applyFill="1" applyBorder="1" applyAlignment="1" applyProtection="1">
      <alignment horizontal="left" vertical="center" indent="1"/>
      <protection/>
    </xf>
    <xf numFmtId="0" fontId="2" fillId="0" borderId="0" xfId="60" applyFill="1" applyAlignment="1" applyProtection="1">
      <alignment vertical="center"/>
      <protection/>
    </xf>
    <xf numFmtId="0" fontId="17" fillId="0" borderId="16" xfId="60" applyFont="1" applyFill="1" applyBorder="1" applyAlignment="1" applyProtection="1">
      <alignment horizontal="left" vertical="center" indent="1"/>
      <protection/>
    </xf>
    <xf numFmtId="166" fontId="17" fillId="0" borderId="10" xfId="60" applyNumberFormat="1" applyFont="1" applyFill="1" applyBorder="1" applyAlignment="1" applyProtection="1">
      <alignment vertical="center"/>
      <protection locked="0"/>
    </xf>
    <xf numFmtId="166" fontId="17" fillId="0" borderId="41" xfId="60" applyNumberFormat="1" applyFont="1" applyFill="1" applyBorder="1" applyAlignment="1" applyProtection="1">
      <alignment vertical="center"/>
      <protection/>
    </xf>
    <xf numFmtId="0" fontId="17" fillId="0" borderId="17" xfId="60" applyFont="1" applyFill="1" applyBorder="1" applyAlignment="1" applyProtection="1">
      <alignment horizontal="left" vertical="center" indent="1"/>
      <protection/>
    </xf>
    <xf numFmtId="166" fontId="17" fillId="0" borderId="11" xfId="60" applyNumberFormat="1" applyFont="1" applyFill="1" applyBorder="1" applyAlignment="1" applyProtection="1">
      <alignment vertical="center"/>
      <protection locked="0"/>
    </xf>
    <xf numFmtId="166" fontId="17" fillId="0" borderId="25" xfId="60" applyNumberFormat="1" applyFont="1" applyFill="1" applyBorder="1" applyAlignment="1" applyProtection="1">
      <alignment vertical="center"/>
      <protection/>
    </xf>
    <xf numFmtId="0" fontId="2" fillId="0" borderId="0" xfId="60" applyFill="1" applyAlignment="1" applyProtection="1">
      <alignment vertical="center"/>
      <protection locked="0"/>
    </xf>
    <xf numFmtId="166" fontId="17" fillId="0" borderId="12" xfId="60" applyNumberFormat="1" applyFont="1" applyFill="1" applyBorder="1" applyAlignment="1" applyProtection="1">
      <alignment vertical="center"/>
      <protection locked="0"/>
    </xf>
    <xf numFmtId="166" fontId="17" fillId="0" borderId="37" xfId="60" applyNumberFormat="1" applyFont="1" applyFill="1" applyBorder="1" applyAlignment="1" applyProtection="1">
      <alignment vertical="center"/>
      <protection/>
    </xf>
    <xf numFmtId="166" fontId="15" fillId="0" borderId="23" xfId="60" applyNumberFormat="1" applyFont="1" applyFill="1" applyBorder="1" applyAlignment="1" applyProtection="1">
      <alignment vertical="center"/>
      <protection/>
    </xf>
    <xf numFmtId="166" fontId="15" fillId="0" borderId="28" xfId="60" applyNumberFormat="1" applyFont="1" applyFill="1" applyBorder="1" applyAlignment="1" applyProtection="1">
      <alignment vertical="center"/>
      <protection/>
    </xf>
    <xf numFmtId="0" fontId="17" fillId="0" borderId="18" xfId="60" applyFont="1" applyFill="1" applyBorder="1" applyAlignment="1" applyProtection="1">
      <alignment horizontal="left" vertical="center" indent="1"/>
      <protection/>
    </xf>
    <xf numFmtId="0" fontId="2" fillId="0" borderId="0" xfId="60" applyFill="1" applyProtection="1">
      <alignment/>
      <protection locked="0"/>
    </xf>
    <xf numFmtId="0" fontId="0" fillId="0" borderId="0" xfId="60" applyFont="1" applyFill="1" applyProtection="1">
      <alignment/>
      <protection/>
    </xf>
    <xf numFmtId="0" fontId="4" fillId="0" borderId="0" xfId="60" applyFont="1" applyFill="1" applyProtection="1">
      <alignment/>
      <protection locked="0"/>
    </xf>
    <xf numFmtId="0" fontId="6" fillId="0" borderId="0" xfId="60" applyFont="1" applyFill="1" applyProtection="1">
      <alignment/>
      <protection locked="0"/>
    </xf>
    <xf numFmtId="3" fontId="3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2" xfId="0" applyFont="1" applyFill="1" applyBorder="1" applyAlignment="1" applyProtection="1">
      <alignment vertical="center" wrapText="1"/>
      <protection locked="0"/>
    </xf>
    <xf numFmtId="0" fontId="15" fillId="0" borderId="23" xfId="59" applyFont="1" applyFill="1" applyBorder="1" applyAlignment="1" applyProtection="1">
      <alignment horizontal="left" vertical="center" wrapText="1" indent="1"/>
      <protection/>
    </xf>
    <xf numFmtId="0" fontId="6" fillId="0" borderId="0" xfId="59" applyFont="1" applyFill="1">
      <alignment/>
      <protection/>
    </xf>
    <xf numFmtId="166" fontId="15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24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right" indent="1"/>
    </xf>
    <xf numFmtId="0" fontId="19" fillId="0" borderId="0" xfId="0" applyFont="1" applyAlignment="1">
      <alignment horizontal="center"/>
    </xf>
    <xf numFmtId="0" fontId="15" fillId="0" borderId="23" xfId="59" applyFont="1" applyFill="1" applyBorder="1" applyAlignment="1" applyProtection="1">
      <alignment horizontal="left" vertical="center" wrapText="1"/>
      <protection/>
    </xf>
    <xf numFmtId="166" fontId="17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0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 horizontal="right" indent="1"/>
    </xf>
    <xf numFmtId="3" fontId="7" fillId="0" borderId="0" xfId="0" applyNumberFormat="1" applyFont="1" applyFill="1" applyAlignment="1">
      <alignment horizontal="right" indent="1"/>
    </xf>
    <xf numFmtId="0" fontId="14" fillId="0" borderId="0" xfId="0" applyFont="1" applyFill="1" applyAlignment="1">
      <alignment horizontal="right" indent="1"/>
    </xf>
    <xf numFmtId="0" fontId="5" fillId="0" borderId="42" xfId="0" applyFont="1" applyFill="1" applyBorder="1" applyAlignment="1" applyProtection="1">
      <alignment horizontal="right"/>
      <protection/>
    </xf>
    <xf numFmtId="0" fontId="17" fillId="0" borderId="30" xfId="59" applyFont="1" applyFill="1" applyBorder="1" applyAlignment="1" applyProtection="1">
      <alignment horizontal="left" vertical="center" wrapText="1" indent="1"/>
      <protection/>
    </xf>
    <xf numFmtId="0" fontId="17" fillId="0" borderId="11" xfId="59" applyFont="1" applyFill="1" applyBorder="1" applyAlignment="1" applyProtection="1">
      <alignment horizontal="left" indent="6"/>
      <protection/>
    </xf>
    <xf numFmtId="0" fontId="17" fillId="0" borderId="11" xfId="59" applyFont="1" applyFill="1" applyBorder="1" applyAlignment="1" applyProtection="1">
      <alignment horizontal="left" vertical="center" wrapText="1" indent="6"/>
      <protection/>
    </xf>
    <xf numFmtId="0" fontId="17" fillId="0" borderId="15" xfId="59" applyFont="1" applyFill="1" applyBorder="1" applyAlignment="1" applyProtection="1">
      <alignment horizontal="left" vertical="center" wrapText="1" indent="6"/>
      <protection/>
    </xf>
    <xf numFmtId="0" fontId="17" fillId="0" borderId="38" xfId="59" applyFont="1" applyFill="1" applyBorder="1" applyAlignment="1" applyProtection="1">
      <alignment horizontal="left" vertical="center" wrapText="1" indent="6"/>
      <protection/>
    </xf>
    <xf numFmtId="0" fontId="28" fillId="0" borderId="0" xfId="0" applyFont="1" applyFill="1" applyAlignment="1">
      <alignment/>
    </xf>
    <xf numFmtId="0" fontId="29" fillId="0" borderId="0" xfId="0" applyFont="1" applyAlignment="1">
      <alignment/>
    </xf>
    <xf numFmtId="0" fontId="0" fillId="0" borderId="0" xfId="59" applyFont="1" applyFill="1" applyBorder="1">
      <alignment/>
      <protection/>
    </xf>
    <xf numFmtId="0" fontId="1" fillId="0" borderId="0" xfId="59" applyFont="1" applyFill="1">
      <alignment/>
      <protection/>
    </xf>
    <xf numFmtId="166" fontId="4" fillId="0" borderId="0" xfId="59" applyNumberFormat="1" applyFont="1" applyFill="1" applyBorder="1" applyAlignment="1" applyProtection="1">
      <alignment horizontal="centerContinuous" vertical="center"/>
      <protection/>
    </xf>
    <xf numFmtId="0" fontId="0" fillId="0" borderId="17" xfId="59" applyFont="1" applyFill="1" applyBorder="1" applyAlignment="1">
      <alignment horizontal="center" vertical="center"/>
      <protection/>
    </xf>
    <xf numFmtId="0" fontId="3" fillId="0" borderId="15" xfId="59" applyFont="1" applyFill="1" applyBorder="1" applyAlignment="1">
      <alignment horizontal="center" vertical="center" wrapText="1"/>
      <protection/>
    </xf>
    <xf numFmtId="0" fontId="0" fillId="0" borderId="18" xfId="59" applyFont="1" applyFill="1" applyBorder="1" applyAlignment="1">
      <alignment horizontal="center" vertical="center"/>
      <protection/>
    </xf>
    <xf numFmtId="0" fontId="0" fillId="0" borderId="22" xfId="59" applyFont="1" applyFill="1" applyBorder="1" applyAlignment="1">
      <alignment horizontal="center" vertical="center"/>
      <protection/>
    </xf>
    <xf numFmtId="0" fontId="0" fillId="0" borderId="23" xfId="59" applyFont="1" applyFill="1" applyBorder="1" applyAlignment="1">
      <alignment horizontal="center" vertical="center"/>
      <protection/>
    </xf>
    <xf numFmtId="0" fontId="0" fillId="0" borderId="28" xfId="59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 applyProtection="1">
      <alignment/>
      <protection/>
    </xf>
    <xf numFmtId="0" fontId="0" fillId="0" borderId="19" xfId="59" applyFont="1" applyFill="1" applyBorder="1" applyAlignment="1">
      <alignment horizontal="center" vertical="center"/>
      <protection/>
    </xf>
    <xf numFmtId="0" fontId="3" fillId="0" borderId="23" xfId="59" applyFont="1" applyFill="1" applyBorder="1">
      <alignment/>
      <protection/>
    </xf>
    <xf numFmtId="168" fontId="0" fillId="0" borderId="37" xfId="40" applyNumberFormat="1" applyFont="1" applyFill="1" applyBorder="1" applyAlignment="1">
      <alignment/>
    </xf>
    <xf numFmtId="168" fontId="0" fillId="0" borderId="25" xfId="40" applyNumberFormat="1" applyFont="1" applyFill="1" applyBorder="1" applyAlignment="1">
      <alignment/>
    </xf>
    <xf numFmtId="0" fontId="18" fillId="0" borderId="0" xfId="0" applyFont="1" applyFill="1" applyBorder="1" applyAlignment="1" applyProtection="1">
      <alignment horizontal="right"/>
      <protection/>
    </xf>
    <xf numFmtId="0" fontId="27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" fillId="0" borderId="0" xfId="0" applyFont="1" applyFill="1" applyAlignment="1">
      <alignment/>
    </xf>
    <xf numFmtId="166" fontId="17" fillId="0" borderId="12" xfId="0" applyNumberFormat="1" applyFont="1" applyFill="1" applyBorder="1" applyAlignment="1" applyProtection="1">
      <alignment vertical="center"/>
      <protection locked="0"/>
    </xf>
    <xf numFmtId="166" fontId="17" fillId="0" borderId="11" xfId="0" applyNumberFormat="1" applyFont="1" applyFill="1" applyBorder="1" applyAlignment="1" applyProtection="1">
      <alignment vertical="center"/>
      <protection locked="0"/>
    </xf>
    <xf numFmtId="166" fontId="17" fillId="0" borderId="15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12" xfId="59" applyFont="1" applyFill="1" applyBorder="1" applyProtection="1">
      <alignment/>
      <protection locked="0"/>
    </xf>
    <xf numFmtId="168" fontId="0" fillId="0" borderId="12" xfId="40" applyNumberFormat="1" applyFont="1" applyFill="1" applyBorder="1" applyAlignment="1" applyProtection="1">
      <alignment/>
      <protection locked="0"/>
    </xf>
    <xf numFmtId="0" fontId="0" fillId="0" borderId="11" xfId="59" applyFont="1" applyFill="1" applyBorder="1" applyProtection="1">
      <alignment/>
      <protection locked="0"/>
    </xf>
    <xf numFmtId="168" fontId="0" fillId="0" borderId="11" xfId="40" applyNumberFormat="1" applyFont="1" applyFill="1" applyBorder="1" applyAlignment="1" applyProtection="1">
      <alignment/>
      <protection locked="0"/>
    </xf>
    <xf numFmtId="0" fontId="0" fillId="0" borderId="15" xfId="59" applyFont="1" applyFill="1" applyBorder="1" applyProtection="1">
      <alignment/>
      <protection locked="0"/>
    </xf>
    <xf numFmtId="168" fontId="0" fillId="0" borderId="15" xfId="40" applyNumberFormat="1" applyFont="1" applyFill="1" applyBorder="1" applyAlignment="1" applyProtection="1">
      <alignment/>
      <protection locked="0"/>
    </xf>
    <xf numFmtId="0" fontId="15" fillId="0" borderId="20" xfId="59" applyFont="1" applyFill="1" applyBorder="1" applyAlignment="1" applyProtection="1">
      <alignment horizontal="center" vertical="center" wrapText="1"/>
      <protection/>
    </xf>
    <xf numFmtId="0" fontId="15" fillId="0" borderId="13" xfId="59" applyFont="1" applyFill="1" applyBorder="1" applyAlignment="1" applyProtection="1">
      <alignment horizontal="center" vertical="center" wrapText="1"/>
      <protection/>
    </xf>
    <xf numFmtId="0" fontId="15" fillId="0" borderId="43" xfId="59" applyFont="1" applyFill="1" applyBorder="1" applyAlignment="1" applyProtection="1">
      <alignment horizontal="center" vertical="center" wrapText="1"/>
      <protection/>
    </xf>
    <xf numFmtId="0" fontId="17" fillId="0" borderId="22" xfId="59" applyFont="1" applyFill="1" applyBorder="1" applyAlignment="1" applyProtection="1">
      <alignment horizontal="center" vertical="center"/>
      <protection/>
    </xf>
    <xf numFmtId="0" fontId="17" fillId="0" borderId="23" xfId="59" applyFont="1" applyFill="1" applyBorder="1" applyAlignment="1" applyProtection="1">
      <alignment horizontal="center" vertical="center"/>
      <protection/>
    </xf>
    <xf numFmtId="0" fontId="17" fillId="0" borderId="28" xfId="59" applyFont="1" applyFill="1" applyBorder="1" applyAlignment="1" applyProtection="1">
      <alignment horizontal="center" vertical="center"/>
      <protection/>
    </xf>
    <xf numFmtId="0" fontId="17" fillId="0" borderId="20" xfId="59" applyFont="1" applyFill="1" applyBorder="1" applyAlignment="1" applyProtection="1">
      <alignment horizontal="center" vertical="center"/>
      <protection/>
    </xf>
    <xf numFmtId="0" fontId="17" fillId="0" borderId="17" xfId="59" applyFont="1" applyFill="1" applyBorder="1" applyAlignment="1" applyProtection="1">
      <alignment horizontal="center" vertical="center"/>
      <protection/>
    </xf>
    <xf numFmtId="0" fontId="17" fillId="0" borderId="19" xfId="59" applyFont="1" applyFill="1" applyBorder="1" applyAlignment="1" applyProtection="1">
      <alignment horizontal="center" vertical="center"/>
      <protection/>
    </xf>
    <xf numFmtId="168" fontId="15" fillId="0" borderId="28" xfId="40" applyNumberFormat="1" applyFont="1" applyFill="1" applyBorder="1" applyAlignment="1" applyProtection="1">
      <alignment/>
      <protection/>
    </xf>
    <xf numFmtId="168" fontId="17" fillId="0" borderId="43" xfId="40" applyNumberFormat="1" applyFont="1" applyFill="1" applyBorder="1" applyAlignment="1" applyProtection="1">
      <alignment/>
      <protection locked="0"/>
    </xf>
    <xf numFmtId="168" fontId="17" fillId="0" borderId="25" xfId="40" applyNumberFormat="1" applyFont="1" applyFill="1" applyBorder="1" applyAlignment="1" applyProtection="1">
      <alignment/>
      <protection locked="0"/>
    </xf>
    <xf numFmtId="168" fontId="17" fillId="0" borderId="26" xfId="40" applyNumberFormat="1" applyFont="1" applyFill="1" applyBorder="1" applyAlignment="1" applyProtection="1">
      <alignment/>
      <protection locked="0"/>
    </xf>
    <xf numFmtId="0" fontId="17" fillId="0" borderId="13" xfId="59" applyFont="1" applyFill="1" applyBorder="1" applyProtection="1">
      <alignment/>
      <protection locked="0"/>
    </xf>
    <xf numFmtId="0" fontId="17" fillId="0" borderId="11" xfId="59" applyFont="1" applyFill="1" applyBorder="1" applyProtection="1">
      <alignment/>
      <protection locked="0"/>
    </xf>
    <xf numFmtId="0" fontId="17" fillId="0" borderId="15" xfId="59" applyFont="1" applyFill="1" applyBorder="1" applyProtection="1">
      <alignment/>
      <protection locked="0"/>
    </xf>
    <xf numFmtId="166" fontId="0" fillId="0" borderId="0" xfId="0" applyNumberFormat="1" applyFill="1" applyAlignment="1" applyProtection="1">
      <alignment horizontal="center" vertical="center" wrapText="1"/>
      <protection/>
    </xf>
    <xf numFmtId="166" fontId="7" fillId="0" borderId="22" xfId="0" applyNumberFormat="1" applyFont="1" applyFill="1" applyBorder="1" applyAlignment="1" applyProtection="1">
      <alignment horizontal="center" vertical="center" wrapText="1"/>
      <protection/>
    </xf>
    <xf numFmtId="166" fontId="7" fillId="0" borderId="23" xfId="0" applyNumberFormat="1" applyFont="1" applyFill="1" applyBorder="1" applyAlignment="1" applyProtection="1">
      <alignment horizontal="center" vertical="center" wrapText="1"/>
      <protection/>
    </xf>
    <xf numFmtId="0" fontId="7" fillId="0" borderId="22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5" fillId="0" borderId="28" xfId="0" applyFont="1" applyFill="1" applyBorder="1" applyAlignment="1" applyProtection="1">
      <alignment horizontal="center" vertical="center" wrapText="1"/>
      <protection/>
    </xf>
    <xf numFmtId="0" fontId="21" fillId="0" borderId="44" xfId="0" applyFont="1" applyFill="1" applyBorder="1" applyAlignment="1" applyProtection="1">
      <alignment horizontal="left" vertical="center" wrapText="1" indent="1"/>
      <protection/>
    </xf>
    <xf numFmtId="0" fontId="21" fillId="0" borderId="14" xfId="0" applyFont="1" applyFill="1" applyBorder="1" applyAlignment="1" applyProtection="1">
      <alignment horizontal="left" vertical="center" wrapText="1" indent="1"/>
      <protection/>
    </xf>
    <xf numFmtId="0" fontId="21" fillId="0" borderId="14" xfId="0" applyFont="1" applyFill="1" applyBorder="1" applyAlignment="1" applyProtection="1">
      <alignment horizontal="left" vertical="center" wrapText="1" indent="8"/>
      <protection/>
    </xf>
    <xf numFmtId="0" fontId="17" fillId="0" borderId="12" xfId="0" applyFont="1" applyFill="1" applyBorder="1" applyAlignment="1" applyProtection="1">
      <alignment vertical="center" wrapText="1"/>
      <protection/>
    </xf>
    <xf numFmtId="0" fontId="17" fillId="0" borderId="11" xfId="0" applyFont="1" applyFill="1" applyBorder="1" applyAlignment="1" applyProtection="1">
      <alignment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7" fillId="0" borderId="30" xfId="0" applyFont="1" applyFill="1" applyBorder="1" applyAlignment="1" applyProtection="1">
      <alignment vertical="center" wrapText="1"/>
      <protection/>
    </xf>
    <xf numFmtId="166" fontId="15" fillId="0" borderId="30" xfId="0" applyNumberFormat="1" applyFont="1" applyFill="1" applyBorder="1" applyAlignment="1" applyProtection="1">
      <alignment vertical="center" wrapText="1"/>
      <protection/>
    </xf>
    <xf numFmtId="166" fontId="15" fillId="0" borderId="31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7" fillId="0" borderId="24" xfId="0" applyFont="1" applyFill="1" applyBorder="1" applyAlignment="1" applyProtection="1">
      <alignment vertical="center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0" fontId="7" fillId="0" borderId="40" xfId="0" applyFont="1" applyFill="1" applyBorder="1" applyAlignment="1" applyProtection="1">
      <alignment horizontal="center" vertical="center"/>
      <protection/>
    </xf>
    <xf numFmtId="49" fontId="17" fillId="0" borderId="20" xfId="0" applyNumberFormat="1" applyFont="1" applyFill="1" applyBorder="1" applyAlignment="1" applyProtection="1">
      <alignment vertical="center"/>
      <protection/>
    </xf>
    <xf numFmtId="3" fontId="17" fillId="0" borderId="43" xfId="0" applyNumberFormat="1" applyFont="1" applyFill="1" applyBorder="1" applyAlignment="1" applyProtection="1">
      <alignment vertical="center"/>
      <protection/>
    </xf>
    <xf numFmtId="49" fontId="23" fillId="0" borderId="17" xfId="0" applyNumberFormat="1" applyFont="1" applyFill="1" applyBorder="1" applyAlignment="1" applyProtection="1" quotePrefix="1">
      <alignment horizontal="left" vertical="center" indent="1"/>
      <protection/>
    </xf>
    <xf numFmtId="3" fontId="23" fillId="0" borderId="25" xfId="0" applyNumberFormat="1" applyFont="1" applyFill="1" applyBorder="1" applyAlignment="1" applyProtection="1">
      <alignment vertical="center"/>
      <protection/>
    </xf>
    <xf numFmtId="49" fontId="17" fillId="0" borderId="17" xfId="0" applyNumberFormat="1" applyFont="1" applyFill="1" applyBorder="1" applyAlignment="1" applyProtection="1">
      <alignment vertical="center"/>
      <protection/>
    </xf>
    <xf numFmtId="3" fontId="17" fillId="0" borderId="25" xfId="0" applyNumberFormat="1" applyFont="1" applyFill="1" applyBorder="1" applyAlignment="1" applyProtection="1">
      <alignment vertical="center"/>
      <protection/>
    </xf>
    <xf numFmtId="49" fontId="7" fillId="0" borderId="22" xfId="0" applyNumberFormat="1" applyFont="1" applyFill="1" applyBorder="1" applyAlignment="1" applyProtection="1">
      <alignment vertical="center"/>
      <protection/>
    </xf>
    <xf numFmtId="3" fontId="17" fillId="0" borderId="23" xfId="0" applyNumberFormat="1" applyFont="1" applyFill="1" applyBorder="1" applyAlignment="1" applyProtection="1">
      <alignment vertical="center"/>
      <protection/>
    </xf>
    <xf numFmtId="3" fontId="17" fillId="0" borderId="28" xfId="0" applyNumberFormat="1" applyFont="1" applyFill="1" applyBorder="1" applyAlignment="1" applyProtection="1">
      <alignment vertical="center"/>
      <protection/>
    </xf>
    <xf numFmtId="49" fontId="17" fillId="0" borderId="17" xfId="0" applyNumberFormat="1" applyFont="1" applyFill="1" applyBorder="1" applyAlignment="1" applyProtection="1">
      <alignment horizontal="left" vertical="center"/>
      <protection/>
    </xf>
    <xf numFmtId="166" fontId="2" fillId="0" borderId="0" xfId="0" applyNumberFormat="1" applyFont="1" applyFill="1" applyAlignment="1" applyProtection="1">
      <alignment horizontal="left" vertical="center" wrapText="1"/>
      <protection/>
    </xf>
    <xf numFmtId="166" fontId="2" fillId="0" borderId="0" xfId="0" applyNumberFormat="1" applyFont="1" applyFill="1" applyAlignment="1" applyProtection="1">
      <alignment vertical="center" wrapText="1"/>
      <protection/>
    </xf>
    <xf numFmtId="166" fontId="14" fillId="0" borderId="0" xfId="0" applyNumberFormat="1" applyFont="1" applyFill="1" applyAlignment="1" applyProtection="1">
      <alignment vertical="center" wrapText="1"/>
      <protection/>
    </xf>
    <xf numFmtId="0" fontId="7" fillId="0" borderId="45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/>
      <protection/>
    </xf>
    <xf numFmtId="0" fontId="7" fillId="0" borderId="27" xfId="0" applyFont="1" applyFill="1" applyBorder="1" applyAlignment="1" applyProtection="1">
      <alignment horizontal="center" vertical="center" wrapText="1"/>
      <protection/>
    </xf>
    <xf numFmtId="0" fontId="7" fillId="0" borderId="40" xfId="0" applyFont="1" applyFill="1" applyBorder="1" applyAlignment="1" applyProtection="1">
      <alignment horizontal="center" vertical="center" wrapText="1"/>
      <protection/>
    </xf>
    <xf numFmtId="0" fontId="7" fillId="0" borderId="46" xfId="0" applyFont="1" applyFill="1" applyBorder="1" applyAlignment="1" applyProtection="1">
      <alignment horizontal="center" vertical="center" wrapText="1"/>
      <protection/>
    </xf>
    <xf numFmtId="0" fontId="7" fillId="0" borderId="47" xfId="0" applyFont="1" applyFill="1" applyBorder="1" applyAlignment="1" applyProtection="1">
      <alignment horizontal="center" vertical="center" wrapText="1"/>
      <protection/>
    </xf>
    <xf numFmtId="166" fontId="7" fillId="0" borderId="48" xfId="0" applyNumberFormat="1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left" vertical="center" wrapText="1" inden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0" fontId="25" fillId="0" borderId="49" xfId="0" applyFont="1" applyBorder="1" applyAlignment="1" applyProtection="1">
      <alignment horizontal="left" wrapText="1" inden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 indent="1"/>
      <protection/>
    </xf>
    <xf numFmtId="0" fontId="17" fillId="0" borderId="0" xfId="0" applyFont="1" applyFill="1" applyAlignment="1" applyProtection="1">
      <alignment horizontal="left" vertical="center" wrapText="1"/>
      <protection/>
    </xf>
    <xf numFmtId="0" fontId="17" fillId="0" borderId="0" xfId="0" applyFont="1" applyFill="1" applyAlignment="1" applyProtection="1">
      <alignment vertical="center" wrapText="1"/>
      <protection/>
    </xf>
    <xf numFmtId="0" fontId="15" fillId="0" borderId="50" xfId="0" applyFont="1" applyFill="1" applyBorder="1" applyAlignment="1" applyProtection="1">
      <alignment horizontal="center" vertical="center" wrapText="1"/>
      <protection/>
    </xf>
    <xf numFmtId="0" fontId="7" fillId="0" borderId="51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49" xfId="0" applyFont="1" applyFill="1" applyBorder="1" applyAlignment="1" applyProtection="1">
      <alignment vertical="center" wrapText="1"/>
      <protection/>
    </xf>
    <xf numFmtId="0" fontId="26" fillId="0" borderId="0" xfId="0" applyFont="1" applyAlignment="1" applyProtection="1">
      <alignment horizontal="right" vertical="top"/>
      <protection locked="0"/>
    </xf>
    <xf numFmtId="16" fontId="0" fillId="0" borderId="0" xfId="0" applyNumberFormat="1" applyFill="1" applyAlignment="1">
      <alignment vertical="center" wrapText="1"/>
    </xf>
    <xf numFmtId="0" fontId="1" fillId="0" borderId="0" xfId="0" applyFont="1" applyFill="1" applyAlignment="1" applyProtection="1">
      <alignment/>
      <protection/>
    </xf>
    <xf numFmtId="0" fontId="17" fillId="0" borderId="18" xfId="0" applyFont="1" applyFill="1" applyBorder="1" applyAlignment="1" applyProtection="1">
      <alignment horizontal="center" vertical="center"/>
      <protection/>
    </xf>
    <xf numFmtId="166" fontId="15" fillId="0" borderId="37" xfId="0" applyNumberFormat="1" applyFont="1" applyFill="1" applyBorder="1" applyAlignment="1" applyProtection="1">
      <alignment vertical="center"/>
      <protection/>
    </xf>
    <xf numFmtId="0" fontId="17" fillId="0" borderId="17" xfId="0" applyFont="1" applyFill="1" applyBorder="1" applyAlignment="1" applyProtection="1">
      <alignment horizontal="center" vertical="center"/>
      <protection/>
    </xf>
    <xf numFmtId="166" fontId="15" fillId="0" borderId="25" xfId="0" applyNumberFormat="1" applyFont="1" applyFill="1" applyBorder="1" applyAlignment="1" applyProtection="1">
      <alignment vertical="center"/>
      <protection/>
    </xf>
    <xf numFmtId="0" fontId="17" fillId="0" borderId="19" xfId="0" applyFont="1" applyFill="1" applyBorder="1" applyAlignment="1" applyProtection="1">
      <alignment horizontal="center" vertical="center"/>
      <protection/>
    </xf>
    <xf numFmtId="0" fontId="17" fillId="0" borderId="15" xfId="0" applyFont="1" applyFill="1" applyBorder="1" applyAlignment="1" applyProtection="1">
      <alignment vertical="center" wrapText="1"/>
      <protection/>
    </xf>
    <xf numFmtId="166" fontId="15" fillId="0" borderId="26" xfId="0" applyNumberFormat="1" applyFont="1" applyFill="1" applyBorder="1" applyAlignment="1" applyProtection="1">
      <alignment vertical="center"/>
      <protection/>
    </xf>
    <xf numFmtId="0" fontId="15" fillId="0" borderId="22" xfId="0" applyFont="1" applyFill="1" applyBorder="1" applyAlignment="1" applyProtection="1">
      <alignment horizontal="center" vertical="center"/>
      <protection/>
    </xf>
    <xf numFmtId="0" fontId="7" fillId="0" borderId="23" xfId="0" applyFont="1" applyFill="1" applyBorder="1" applyAlignment="1" applyProtection="1">
      <alignment vertical="center" wrapText="1"/>
      <protection/>
    </xf>
    <xf numFmtId="166" fontId="15" fillId="0" borderId="23" xfId="0" applyNumberFormat="1" applyFont="1" applyFill="1" applyBorder="1" applyAlignment="1" applyProtection="1">
      <alignment vertical="center"/>
      <protection/>
    </xf>
    <xf numFmtId="166" fontId="15" fillId="0" borderId="28" xfId="0" applyNumberFormat="1" applyFont="1" applyFill="1" applyBorder="1" applyAlignment="1" applyProtection="1">
      <alignment vertical="center"/>
      <protection/>
    </xf>
    <xf numFmtId="0" fontId="0" fillId="0" borderId="52" xfId="0" applyFill="1" applyBorder="1" applyAlignment="1" applyProtection="1">
      <alignment/>
      <protection/>
    </xf>
    <xf numFmtId="0" fontId="5" fillId="0" borderId="52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166" fontId="17" fillId="0" borderId="53" xfId="59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48" xfId="59" applyNumberFormat="1" applyFont="1" applyFill="1" applyBorder="1" applyAlignment="1" applyProtection="1">
      <alignment horizontal="right" vertical="center" wrapText="1" indent="1"/>
      <protection locked="0"/>
    </xf>
    <xf numFmtId="166" fontId="7" fillId="0" borderId="54" xfId="0" applyNumberFormat="1" applyFont="1" applyFill="1" applyBorder="1" applyAlignment="1" applyProtection="1">
      <alignment horizontal="center" vertical="center"/>
      <protection/>
    </xf>
    <xf numFmtId="166" fontId="7" fillId="0" borderId="39" xfId="0" applyNumberFormat="1" applyFont="1" applyFill="1" applyBorder="1" applyAlignment="1" applyProtection="1">
      <alignment horizontal="center" vertical="center" wrapText="1"/>
      <protection/>
    </xf>
    <xf numFmtId="166" fontId="15" fillId="0" borderId="50" xfId="0" applyNumberFormat="1" applyFont="1" applyFill="1" applyBorder="1" applyAlignment="1" applyProtection="1">
      <alignment horizontal="center" vertical="center" wrapText="1"/>
      <protection/>
    </xf>
    <xf numFmtId="166" fontId="15" fillId="0" borderId="32" xfId="0" applyNumberFormat="1" applyFont="1" applyFill="1" applyBorder="1" applyAlignment="1" applyProtection="1">
      <alignment horizontal="center" vertical="center" wrapText="1"/>
      <protection/>
    </xf>
    <xf numFmtId="166" fontId="15" fillId="0" borderId="55" xfId="0" applyNumberFormat="1" applyFont="1" applyFill="1" applyBorder="1" applyAlignment="1" applyProtection="1">
      <alignment horizontal="center" vertical="center" wrapText="1"/>
      <protection/>
    </xf>
    <xf numFmtId="166" fontId="15" fillId="0" borderId="28" xfId="0" applyNumberFormat="1" applyFont="1" applyFill="1" applyBorder="1" applyAlignment="1" applyProtection="1">
      <alignment horizontal="center" vertical="center" wrapText="1"/>
      <protection/>
    </xf>
    <xf numFmtId="166" fontId="15" fillId="0" borderId="36" xfId="0" applyNumberFormat="1" applyFont="1" applyFill="1" applyBorder="1" applyAlignment="1" applyProtection="1">
      <alignment horizontal="center" vertical="center" wrapText="1"/>
      <protection/>
    </xf>
    <xf numFmtId="166" fontId="15" fillId="0" borderId="22" xfId="0" applyNumberFormat="1" applyFont="1" applyFill="1" applyBorder="1" applyAlignment="1" applyProtection="1">
      <alignment horizontal="center" vertical="center" wrapText="1"/>
      <protection/>
    </xf>
    <xf numFmtId="166" fontId="15" fillId="0" borderId="32" xfId="0" applyNumberFormat="1" applyFont="1" applyFill="1" applyBorder="1" applyAlignment="1" applyProtection="1">
      <alignment horizontal="left" vertical="center" wrapText="1" indent="1"/>
      <protection/>
    </xf>
    <xf numFmtId="166" fontId="15" fillId="0" borderId="17" xfId="0" applyNumberFormat="1" applyFont="1" applyFill="1" applyBorder="1" applyAlignment="1" applyProtection="1">
      <alignment horizontal="center" vertical="center" wrapText="1"/>
      <protection/>
    </xf>
    <xf numFmtId="166" fontId="17" fillId="0" borderId="33" xfId="0" applyNumberFormat="1" applyFont="1" applyFill="1" applyBorder="1" applyAlignment="1" applyProtection="1">
      <alignment vertical="center" wrapText="1"/>
      <protection/>
    </xf>
    <xf numFmtId="166" fontId="15" fillId="0" borderId="19" xfId="0" applyNumberFormat="1" applyFont="1" applyFill="1" applyBorder="1" applyAlignment="1" applyProtection="1">
      <alignment horizontal="center" vertical="center" wrapText="1"/>
      <protection/>
    </xf>
    <xf numFmtId="166" fontId="17" fillId="0" borderId="34" xfId="0" applyNumberFormat="1" applyFont="1" applyFill="1" applyBorder="1" applyAlignment="1" applyProtection="1">
      <alignment vertical="center" wrapText="1"/>
      <protection/>
    </xf>
    <xf numFmtId="166" fontId="15" fillId="0" borderId="32" xfId="0" applyNumberFormat="1" applyFont="1" applyFill="1" applyBorder="1" applyAlignment="1" applyProtection="1">
      <alignment horizontal="left" vertical="center" wrapText="1" indent="1"/>
      <protection/>
    </xf>
    <xf numFmtId="166" fontId="15" fillId="0" borderId="16" xfId="0" applyNumberFormat="1" applyFont="1" applyFill="1" applyBorder="1" applyAlignment="1" applyProtection="1">
      <alignment horizontal="center" vertical="center" wrapText="1"/>
      <protection/>
    </xf>
    <xf numFmtId="166" fontId="17" fillId="0" borderId="36" xfId="0" applyNumberFormat="1" applyFont="1" applyFill="1" applyBorder="1" applyAlignment="1" applyProtection="1">
      <alignment vertical="center" wrapText="1"/>
      <protection/>
    </xf>
    <xf numFmtId="0" fontId="17" fillId="0" borderId="11" xfId="60" applyFont="1" applyFill="1" applyBorder="1" applyAlignment="1" applyProtection="1">
      <alignment horizontal="left" vertical="center" indent="1"/>
      <protection/>
    </xf>
    <xf numFmtId="0" fontId="17" fillId="0" borderId="12" xfId="60" applyFont="1" applyFill="1" applyBorder="1" applyAlignment="1" applyProtection="1">
      <alignment horizontal="left" vertical="center" wrapText="1" indent="1"/>
      <protection/>
    </xf>
    <xf numFmtId="0" fontId="17" fillId="0" borderId="11" xfId="60" applyFont="1" applyFill="1" applyBorder="1" applyAlignment="1" applyProtection="1">
      <alignment horizontal="left" vertical="center" wrapText="1" indent="1"/>
      <protection/>
    </xf>
    <xf numFmtId="0" fontId="17" fillId="0" borderId="12" xfId="60" applyFont="1" applyFill="1" applyBorder="1" applyAlignment="1" applyProtection="1">
      <alignment horizontal="left" vertical="center" indent="1"/>
      <protection/>
    </xf>
    <xf numFmtId="0" fontId="22" fillId="0" borderId="23" xfId="0" applyFont="1" applyBorder="1" applyAlignment="1" applyProtection="1">
      <alignment horizontal="left" vertical="center" wrapText="1" indent="1"/>
      <protection/>
    </xf>
    <xf numFmtId="0" fontId="21" fillId="0" borderId="11" xfId="0" applyFont="1" applyBorder="1" applyAlignment="1" applyProtection="1">
      <alignment horizontal="left" vertical="center" wrapText="1" indent="1"/>
      <protection/>
    </xf>
    <xf numFmtId="0" fontId="21" fillId="0" borderId="15" xfId="0" applyFont="1" applyBorder="1" applyAlignment="1" applyProtection="1">
      <alignment horizontal="left" vertical="center" wrapText="1" indent="1"/>
      <protection/>
    </xf>
    <xf numFmtId="0" fontId="22" fillId="0" borderId="29" xfId="0" applyFont="1" applyBorder="1" applyAlignment="1" applyProtection="1">
      <alignment horizontal="left" vertical="center" wrapText="1" indent="1"/>
      <protection/>
    </xf>
    <xf numFmtId="166" fontId="15" fillId="0" borderId="40" xfId="59" applyNumberFormat="1" applyFont="1" applyFill="1" applyBorder="1" applyAlignment="1" applyProtection="1">
      <alignment horizontal="right" vertical="center" wrapText="1" indent="1"/>
      <protection/>
    </xf>
    <xf numFmtId="166" fontId="15" fillId="0" borderId="28" xfId="59" applyNumberFormat="1" applyFont="1" applyFill="1" applyBorder="1" applyAlignment="1" applyProtection="1">
      <alignment horizontal="right" vertical="center" wrapText="1" indent="1"/>
      <protection/>
    </xf>
    <xf numFmtId="166" fontId="17" fillId="0" borderId="43" xfId="59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25" xfId="59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37" xfId="59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26" xfId="59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25" xfId="59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28" xfId="59" applyNumberFormat="1" applyFont="1" applyFill="1" applyBorder="1" applyAlignment="1" applyProtection="1">
      <alignment horizontal="right" vertical="center" wrapText="1" indent="1"/>
      <protection/>
    </xf>
    <xf numFmtId="166" fontId="6" fillId="0" borderId="0" xfId="59" applyNumberFormat="1" applyFont="1" applyFill="1" applyBorder="1" applyAlignment="1" applyProtection="1">
      <alignment horizontal="right" vertical="center" wrapText="1" indent="1"/>
      <protection/>
    </xf>
    <xf numFmtId="166" fontId="17" fillId="0" borderId="39" xfId="59" applyNumberFormat="1" applyFont="1" applyFill="1" applyBorder="1" applyAlignment="1" applyProtection="1">
      <alignment horizontal="right" vertical="center" wrapText="1" indent="1"/>
      <protection locked="0"/>
    </xf>
    <xf numFmtId="166" fontId="22" fillId="0" borderId="28" xfId="0" applyNumberFormat="1" applyFont="1" applyBorder="1" applyAlignment="1" applyProtection="1">
      <alignment horizontal="right" vertical="center" wrapText="1" indent="1"/>
      <protection/>
    </xf>
    <xf numFmtId="0" fontId="5" fillId="0" borderId="42" xfId="0" applyFont="1" applyFill="1" applyBorder="1" applyAlignment="1" applyProtection="1">
      <alignment horizontal="right" vertical="center"/>
      <protection/>
    </xf>
    <xf numFmtId="166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23" xfId="0" applyNumberFormat="1" applyFont="1" applyFill="1" applyBorder="1" applyAlignment="1" applyProtection="1">
      <alignment horizontal="right" vertical="center" wrapText="1" indent="1"/>
      <protection/>
    </xf>
    <xf numFmtId="166" fontId="17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28" xfId="0" applyNumberFormat="1" applyFont="1" applyFill="1" applyBorder="1" applyAlignment="1" applyProtection="1">
      <alignment horizontal="right" vertical="center" wrapText="1" indent="1"/>
      <protection/>
    </xf>
    <xf numFmtId="166" fontId="17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166" fontId="6" fillId="0" borderId="0" xfId="0" applyNumberFormat="1" applyFont="1" applyFill="1" applyAlignment="1" applyProtection="1">
      <alignment horizontal="centerContinuous" vertical="center" wrapText="1"/>
      <protection/>
    </xf>
    <xf numFmtId="166" fontId="0" fillId="0" borderId="0" xfId="0" applyNumberFormat="1" applyFill="1" applyAlignment="1" applyProtection="1">
      <alignment horizontal="centerContinuous" vertical="center"/>
      <protection/>
    </xf>
    <xf numFmtId="166" fontId="5" fillId="0" borderId="0" xfId="0" applyNumberFormat="1" applyFont="1" applyFill="1" applyAlignment="1" applyProtection="1">
      <alignment horizontal="right" vertical="center"/>
      <protection/>
    </xf>
    <xf numFmtId="166" fontId="7" fillId="0" borderId="22" xfId="0" applyNumberFormat="1" applyFont="1" applyFill="1" applyBorder="1" applyAlignment="1" applyProtection="1">
      <alignment horizontal="centerContinuous" vertical="center" wrapText="1"/>
      <protection/>
    </xf>
    <xf numFmtId="166" fontId="7" fillId="0" borderId="23" xfId="0" applyNumberFormat="1" applyFont="1" applyFill="1" applyBorder="1" applyAlignment="1" applyProtection="1">
      <alignment horizontal="centerContinuous" vertical="center" wrapText="1"/>
      <protection/>
    </xf>
    <xf numFmtId="166" fontId="7" fillId="0" borderId="28" xfId="0" applyNumberFormat="1" applyFont="1" applyFill="1" applyBorder="1" applyAlignment="1" applyProtection="1">
      <alignment horizontal="centerContinuous" vertical="center" wrapText="1"/>
      <protection/>
    </xf>
    <xf numFmtId="166" fontId="3" fillId="0" borderId="0" xfId="0" applyNumberFormat="1" applyFont="1" applyFill="1" applyAlignment="1" applyProtection="1">
      <alignment horizontal="center" vertical="center" wrapText="1"/>
      <protection/>
    </xf>
    <xf numFmtId="166" fontId="15" fillId="0" borderId="32" xfId="0" applyNumberFormat="1" applyFont="1" applyFill="1" applyBorder="1" applyAlignment="1" applyProtection="1">
      <alignment horizontal="center" vertical="center" wrapText="1"/>
      <protection/>
    </xf>
    <xf numFmtId="166" fontId="15" fillId="0" borderId="22" xfId="0" applyNumberFormat="1" applyFont="1" applyFill="1" applyBorder="1" applyAlignment="1" applyProtection="1">
      <alignment horizontal="center" vertical="center" wrapText="1"/>
      <protection/>
    </xf>
    <xf numFmtId="166" fontId="15" fillId="0" borderId="23" xfId="0" applyNumberFormat="1" applyFont="1" applyFill="1" applyBorder="1" applyAlignment="1" applyProtection="1">
      <alignment horizontal="center" vertical="center" wrapText="1"/>
      <protection/>
    </xf>
    <xf numFmtId="166" fontId="15" fillId="0" borderId="28" xfId="0" applyNumberFormat="1" applyFont="1" applyFill="1" applyBorder="1" applyAlignment="1" applyProtection="1">
      <alignment horizontal="center" vertical="center" wrapText="1"/>
      <protection/>
    </xf>
    <xf numFmtId="166" fontId="15" fillId="0" borderId="0" xfId="0" applyNumberFormat="1" applyFont="1" applyFill="1" applyAlignment="1" applyProtection="1">
      <alignment horizontal="center" vertical="center" wrapText="1"/>
      <protection/>
    </xf>
    <xf numFmtId="166" fontId="0" fillId="0" borderId="35" xfId="0" applyNumberFormat="1" applyFill="1" applyBorder="1" applyAlignment="1" applyProtection="1">
      <alignment horizontal="left" vertical="center" wrapText="1" indent="1"/>
      <protection/>
    </xf>
    <xf numFmtId="166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66" fontId="0" fillId="0" borderId="33" xfId="0" applyNumberFormat="1" applyFill="1" applyBorder="1" applyAlignment="1" applyProtection="1">
      <alignment horizontal="left" vertical="center" wrapText="1" indent="1"/>
      <protection/>
    </xf>
    <xf numFmtId="166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66" fontId="17" fillId="0" borderId="57" xfId="0" applyNumberFormat="1" applyFont="1" applyFill="1" applyBorder="1" applyAlignment="1" applyProtection="1">
      <alignment horizontal="left" vertical="center" wrapText="1" indent="1"/>
      <protection/>
    </xf>
    <xf numFmtId="166" fontId="3" fillId="0" borderId="32" xfId="0" applyNumberFormat="1" applyFont="1" applyFill="1" applyBorder="1" applyAlignment="1" applyProtection="1">
      <alignment horizontal="left" vertical="center" wrapText="1" indent="1"/>
      <protection/>
    </xf>
    <xf numFmtId="166" fontId="0" fillId="0" borderId="36" xfId="0" applyNumberFormat="1" applyFont="1" applyFill="1" applyBorder="1" applyAlignment="1" applyProtection="1">
      <alignment horizontal="left" vertical="center" wrapText="1" indent="1"/>
      <protection/>
    </xf>
    <xf numFmtId="166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66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66" fontId="0" fillId="0" borderId="33" xfId="0" applyNumberFormat="1" applyFont="1" applyFill="1" applyBorder="1" applyAlignment="1" applyProtection="1">
      <alignment horizontal="left" vertical="center" wrapText="1" indent="1"/>
      <protection/>
    </xf>
    <xf numFmtId="166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6" fontId="3" fillId="0" borderId="58" xfId="0" applyNumberFormat="1" applyFont="1" applyFill="1" applyBorder="1" applyAlignment="1" applyProtection="1">
      <alignment horizontal="right" vertical="center" wrapText="1" indent="1"/>
      <protection/>
    </xf>
    <xf numFmtId="166" fontId="15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6" fontId="23" fillId="0" borderId="16" xfId="0" applyNumberFormat="1" applyFont="1" applyFill="1" applyBorder="1" applyAlignment="1" applyProtection="1">
      <alignment horizontal="left" vertical="center" wrapText="1" indent="1"/>
      <protection/>
    </xf>
    <xf numFmtId="166" fontId="17" fillId="0" borderId="17" xfId="0" applyNumberFormat="1" applyFont="1" applyFill="1" applyBorder="1" applyAlignment="1" applyProtection="1">
      <alignment horizontal="left" vertical="center" wrapText="1" indent="2"/>
      <protection/>
    </xf>
    <xf numFmtId="166" fontId="17" fillId="0" borderId="11" xfId="0" applyNumberFormat="1" applyFont="1" applyFill="1" applyBorder="1" applyAlignment="1" applyProtection="1">
      <alignment horizontal="left" vertical="center" wrapText="1" indent="2"/>
      <protection/>
    </xf>
    <xf numFmtId="166" fontId="23" fillId="0" borderId="11" xfId="0" applyNumberFormat="1" applyFont="1" applyFill="1" applyBorder="1" applyAlignment="1" applyProtection="1">
      <alignment horizontal="left" vertical="center" wrapText="1" indent="1"/>
      <protection/>
    </xf>
    <xf numFmtId="166" fontId="17" fillId="0" borderId="18" xfId="0" applyNumberFormat="1" applyFont="1" applyFill="1" applyBorder="1" applyAlignment="1" applyProtection="1">
      <alignment horizontal="left" vertical="center" wrapText="1" indent="2"/>
      <protection/>
    </xf>
    <xf numFmtId="166" fontId="17" fillId="0" borderId="19" xfId="0" applyNumberFormat="1" applyFont="1" applyFill="1" applyBorder="1" applyAlignment="1" applyProtection="1">
      <alignment horizontal="left" vertical="center" wrapText="1" indent="2"/>
      <protection/>
    </xf>
    <xf numFmtId="166" fontId="23" fillId="0" borderId="12" xfId="0" applyNumberFormat="1" applyFont="1" applyFill="1" applyBorder="1" applyAlignment="1" applyProtection="1">
      <alignment horizontal="right" vertical="center" wrapText="1" indent="1"/>
      <protection/>
    </xf>
    <xf numFmtId="168" fontId="17" fillId="0" borderId="59" xfId="40" applyNumberFormat="1" applyFont="1" applyFill="1" applyBorder="1" applyAlignment="1" applyProtection="1">
      <alignment/>
      <protection locked="0"/>
    </xf>
    <xf numFmtId="168" fontId="17" fillId="0" borderId="53" xfId="40" applyNumberFormat="1" applyFont="1" applyFill="1" applyBorder="1" applyAlignment="1" applyProtection="1">
      <alignment/>
      <protection locked="0"/>
    </xf>
    <xf numFmtId="168" fontId="17" fillId="0" borderId="48" xfId="40" applyNumberFormat="1" applyFont="1" applyFill="1" applyBorder="1" applyAlignment="1" applyProtection="1">
      <alignment/>
      <protection locked="0"/>
    </xf>
    <xf numFmtId="0" fontId="17" fillId="0" borderId="12" xfId="59" applyFont="1" applyFill="1" applyBorder="1" applyProtection="1">
      <alignment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38" xfId="0" applyFont="1" applyFill="1" applyBorder="1" applyAlignment="1" applyProtection="1">
      <alignment horizontal="center" vertical="center"/>
      <protection/>
    </xf>
    <xf numFmtId="0" fontId="7" fillId="0" borderId="43" xfId="0" applyFont="1" applyFill="1" applyBorder="1" applyAlignment="1" applyProtection="1" quotePrefix="1">
      <alignment horizontal="right" vertical="center" indent="1"/>
      <protection/>
    </xf>
    <xf numFmtId="0" fontId="7" fillId="0" borderId="60" xfId="0" applyFont="1" applyFill="1" applyBorder="1" applyAlignment="1" applyProtection="1">
      <alignment horizontal="right" vertical="center" indent="1"/>
      <protection/>
    </xf>
    <xf numFmtId="0" fontId="7" fillId="0" borderId="40" xfId="0" applyFont="1" applyFill="1" applyBorder="1" applyAlignment="1" applyProtection="1">
      <alignment horizontal="right" vertical="center" wrapText="1" indent="1"/>
      <protection/>
    </xf>
    <xf numFmtId="166" fontId="7" fillId="0" borderId="48" xfId="0" applyNumberFormat="1" applyFont="1" applyFill="1" applyBorder="1" applyAlignment="1" applyProtection="1">
      <alignment horizontal="right" vertical="center" wrapText="1" indent="1"/>
      <protection/>
    </xf>
    <xf numFmtId="166" fontId="17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58" xfId="0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58" xfId="0" applyNumberFormat="1" applyFont="1" applyFill="1" applyBorder="1" applyAlignment="1" applyProtection="1">
      <alignment horizontal="right" vertical="center" wrapText="1" indent="1"/>
      <protection/>
    </xf>
    <xf numFmtId="166" fontId="1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7" fillId="0" borderId="0" xfId="0" applyFont="1" applyFill="1" applyAlignment="1" applyProtection="1">
      <alignment horizontal="right" vertical="center" wrapText="1" indent="1"/>
      <protection/>
    </xf>
    <xf numFmtId="166" fontId="15" fillId="0" borderId="58" xfId="0" applyNumberFormat="1" applyFont="1" applyFill="1" applyBorder="1" applyAlignment="1" applyProtection="1">
      <alignment horizontal="right" vertical="center" wrapText="1" indent="1"/>
      <protection/>
    </xf>
    <xf numFmtId="166" fontId="15" fillId="0" borderId="28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49" fontId="7" fillId="0" borderId="43" xfId="0" applyNumberFormat="1" applyFont="1" applyFill="1" applyBorder="1" applyAlignment="1" applyProtection="1">
      <alignment horizontal="right" vertical="center"/>
      <protection/>
    </xf>
    <xf numFmtId="49" fontId="7" fillId="0" borderId="60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Alignment="1" applyProtection="1">
      <alignment vertical="center" wrapText="1"/>
      <protection/>
    </xf>
    <xf numFmtId="0" fontId="6" fillId="0" borderId="61" xfId="59" applyFont="1" applyFill="1" applyBorder="1" applyAlignment="1" applyProtection="1">
      <alignment horizontal="center" vertical="center" wrapText="1"/>
      <protection/>
    </xf>
    <xf numFmtId="0" fontId="6" fillId="0" borderId="61" xfId="59" applyFont="1" applyFill="1" applyBorder="1" applyAlignment="1" applyProtection="1">
      <alignment vertical="center" wrapText="1"/>
      <protection/>
    </xf>
    <xf numFmtId="0" fontId="13" fillId="0" borderId="0" xfId="0" applyFont="1" applyAlignment="1">
      <alignment horizontal="center" wrapText="1"/>
    </xf>
    <xf numFmtId="0" fontId="20" fillId="0" borderId="30" xfId="0" applyFont="1" applyBorder="1" applyAlignment="1" applyProtection="1">
      <alignment horizontal="left" vertical="center" wrapText="1" indent="1"/>
      <protection/>
    </xf>
    <xf numFmtId="0" fontId="2" fillId="0" borderId="0" xfId="59" applyFont="1" applyFill="1" applyProtection="1">
      <alignment/>
      <protection/>
    </xf>
    <xf numFmtId="0" fontId="2" fillId="0" borderId="0" xfId="59" applyFont="1" applyFill="1" applyAlignment="1" applyProtection="1">
      <alignment horizontal="right" vertical="center" indent="1"/>
      <protection/>
    </xf>
    <xf numFmtId="0" fontId="2" fillId="0" borderId="0" xfId="59" applyFont="1" applyFill="1">
      <alignment/>
      <protection/>
    </xf>
    <xf numFmtId="0" fontId="26" fillId="0" borderId="11" xfId="0" applyFont="1" applyBorder="1" applyAlignment="1">
      <alignment horizontal="justify" wrapText="1"/>
    </xf>
    <xf numFmtId="0" fontId="26" fillId="0" borderId="11" xfId="0" applyFont="1" applyBorder="1" applyAlignment="1">
      <alignment wrapText="1"/>
    </xf>
    <xf numFmtId="0" fontId="26" fillId="0" borderId="38" xfId="0" applyFont="1" applyBorder="1" applyAlignment="1">
      <alignment wrapText="1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6" fontId="17" fillId="0" borderId="26" xfId="59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62" xfId="0" applyFont="1" applyFill="1" applyBorder="1" applyAlignment="1" applyProtection="1">
      <alignment horizontal="center" vertical="center" wrapText="1"/>
      <protection/>
    </xf>
    <xf numFmtId="0" fontId="7" fillId="0" borderId="50" xfId="0" applyFont="1" applyFill="1" applyBorder="1" applyAlignment="1" applyProtection="1">
      <alignment horizontal="center" vertical="center" wrapText="1"/>
      <protection/>
    </xf>
    <xf numFmtId="0" fontId="15" fillId="0" borderId="24" xfId="59" applyFont="1" applyFill="1" applyBorder="1" applyAlignment="1" applyProtection="1">
      <alignment horizontal="center" vertical="center" wrapText="1"/>
      <protection/>
    </xf>
    <xf numFmtId="0" fontId="15" fillId="0" borderId="27" xfId="59" applyFont="1" applyFill="1" applyBorder="1" applyAlignment="1" applyProtection="1">
      <alignment horizontal="center" vertical="center" wrapText="1"/>
      <protection/>
    </xf>
    <xf numFmtId="0" fontId="15" fillId="0" borderId="40" xfId="59" applyFont="1" applyFill="1" applyBorder="1" applyAlignment="1" applyProtection="1">
      <alignment horizontal="center" vertical="center" wrapText="1"/>
      <protection/>
    </xf>
    <xf numFmtId="166" fontId="17" fillId="0" borderId="37" xfId="59" applyNumberFormat="1" applyFont="1" applyFill="1" applyBorder="1" applyAlignment="1" applyProtection="1">
      <alignment horizontal="right" vertical="center" wrapText="1" indent="1"/>
      <protection/>
    </xf>
    <xf numFmtId="0" fontId="17" fillId="0" borderId="12" xfId="59" applyFont="1" applyFill="1" applyBorder="1" applyAlignment="1" applyProtection="1">
      <alignment horizontal="left" vertical="center" wrapText="1" indent="6"/>
      <protection/>
    </xf>
    <xf numFmtId="0" fontId="2" fillId="0" borderId="0" xfId="59" applyFill="1" applyProtection="1">
      <alignment/>
      <protection/>
    </xf>
    <xf numFmtId="0" fontId="17" fillId="0" borderId="0" xfId="59" applyFont="1" applyFill="1" applyProtection="1">
      <alignment/>
      <protection/>
    </xf>
    <xf numFmtId="0" fontId="0" fillId="0" borderId="0" xfId="59" applyFont="1" applyFill="1" applyProtection="1">
      <alignment/>
      <protection/>
    </xf>
    <xf numFmtId="0" fontId="21" fillId="0" borderId="12" xfId="0" applyFont="1" applyBorder="1" applyAlignment="1" applyProtection="1">
      <alignment horizontal="left" wrapText="1" indent="1"/>
      <protection/>
    </xf>
    <xf numFmtId="0" fontId="21" fillId="0" borderId="11" xfId="0" applyFont="1" applyBorder="1" applyAlignment="1" applyProtection="1">
      <alignment horizontal="left" wrapText="1" indent="1"/>
      <protection/>
    </xf>
    <xf numFmtId="0" fontId="21" fillId="0" borderId="15" xfId="0" applyFont="1" applyBorder="1" applyAlignment="1" applyProtection="1">
      <alignment horizontal="left" wrapText="1" indent="1"/>
      <protection/>
    </xf>
    <xf numFmtId="0" fontId="22" fillId="0" borderId="22" xfId="0" applyFont="1" applyBorder="1" applyAlignment="1" applyProtection="1">
      <alignment wrapText="1"/>
      <protection/>
    </xf>
    <xf numFmtId="0" fontId="21" fillId="0" borderId="15" xfId="0" applyFont="1" applyBorder="1" applyAlignment="1" applyProtection="1">
      <alignment wrapText="1"/>
      <protection/>
    </xf>
    <xf numFmtId="0" fontId="21" fillId="0" borderId="18" xfId="0" applyFont="1" applyBorder="1" applyAlignment="1" applyProtection="1">
      <alignment wrapText="1"/>
      <protection/>
    </xf>
    <xf numFmtId="0" fontId="21" fillId="0" borderId="17" xfId="0" applyFont="1" applyBorder="1" applyAlignment="1" applyProtection="1">
      <alignment wrapText="1"/>
      <protection/>
    </xf>
    <xf numFmtId="0" fontId="21" fillId="0" borderId="19" xfId="0" applyFont="1" applyBorder="1" applyAlignment="1" applyProtection="1">
      <alignment wrapText="1"/>
      <protection/>
    </xf>
    <xf numFmtId="0" fontId="22" fillId="0" borderId="23" xfId="0" applyFont="1" applyBorder="1" applyAlignment="1" applyProtection="1">
      <alignment wrapText="1"/>
      <protection/>
    </xf>
    <xf numFmtId="0" fontId="22" fillId="0" borderId="29" xfId="0" applyFont="1" applyBorder="1" applyAlignment="1" applyProtection="1">
      <alignment wrapText="1"/>
      <protection/>
    </xf>
    <xf numFmtId="0" fontId="22" fillId="0" borderId="30" xfId="0" applyFont="1" applyBorder="1" applyAlignment="1" applyProtection="1">
      <alignment wrapText="1"/>
      <protection/>
    </xf>
    <xf numFmtId="0" fontId="2" fillId="0" borderId="0" xfId="59" applyFill="1" applyAlignment="1" applyProtection="1">
      <alignment/>
      <protection/>
    </xf>
    <xf numFmtId="166" fontId="20" fillId="0" borderId="28" xfId="0" applyNumberFormat="1" applyFont="1" applyBorder="1" applyAlignment="1" applyProtection="1" quotePrefix="1">
      <alignment horizontal="right" vertical="center" wrapText="1" indent="1"/>
      <protection/>
    </xf>
    <xf numFmtId="0" fontId="19" fillId="0" borderId="0" xfId="59" applyFont="1" applyFill="1" applyProtection="1">
      <alignment/>
      <protection/>
    </xf>
    <xf numFmtId="0" fontId="6" fillId="0" borderId="0" xfId="59" applyFont="1" applyFill="1" applyProtection="1">
      <alignment/>
      <protection/>
    </xf>
    <xf numFmtId="0" fontId="2" fillId="0" borderId="0" xfId="59" applyFill="1" applyBorder="1" applyProtection="1">
      <alignment/>
      <protection/>
    </xf>
    <xf numFmtId="49" fontId="17" fillId="0" borderId="18" xfId="59" applyNumberFormat="1" applyFont="1" applyFill="1" applyBorder="1" applyAlignment="1" applyProtection="1">
      <alignment horizontal="center" vertical="center" wrapText="1"/>
      <protection/>
    </xf>
    <xf numFmtId="49" fontId="17" fillId="0" borderId="17" xfId="59" applyNumberFormat="1" applyFont="1" applyFill="1" applyBorder="1" applyAlignment="1" applyProtection="1">
      <alignment horizontal="center" vertical="center" wrapText="1"/>
      <protection/>
    </xf>
    <xf numFmtId="49" fontId="17" fillId="0" borderId="19" xfId="59" applyNumberFormat="1" applyFont="1" applyFill="1" applyBorder="1" applyAlignment="1" applyProtection="1">
      <alignment horizontal="center" vertical="center" wrapText="1"/>
      <protection/>
    </xf>
    <xf numFmtId="0" fontId="22" fillId="0" borderId="22" xfId="0" applyFont="1" applyBorder="1" applyAlignment="1" applyProtection="1">
      <alignment horizontal="center" wrapText="1"/>
      <protection/>
    </xf>
    <xf numFmtId="0" fontId="21" fillId="0" borderId="18" xfId="0" applyFont="1" applyBorder="1" applyAlignment="1" applyProtection="1">
      <alignment horizontal="center" wrapText="1"/>
      <protection/>
    </xf>
    <xf numFmtId="0" fontId="21" fillId="0" borderId="17" xfId="0" applyFont="1" applyBorder="1" applyAlignment="1" applyProtection="1">
      <alignment horizontal="center" wrapText="1"/>
      <protection/>
    </xf>
    <xf numFmtId="0" fontId="21" fillId="0" borderId="19" xfId="0" applyFont="1" applyBorder="1" applyAlignment="1" applyProtection="1">
      <alignment horizontal="center" wrapText="1"/>
      <protection/>
    </xf>
    <xf numFmtId="0" fontId="22" fillId="0" borderId="29" xfId="0" applyFont="1" applyBorder="1" applyAlignment="1" applyProtection="1">
      <alignment horizontal="center" wrapText="1"/>
      <protection/>
    </xf>
    <xf numFmtId="0" fontId="17" fillId="0" borderId="0" xfId="0" applyFont="1" applyFill="1" applyAlignment="1" applyProtection="1">
      <alignment horizontal="center" vertical="center" wrapText="1"/>
      <protection/>
    </xf>
    <xf numFmtId="49" fontId="17" fillId="0" borderId="20" xfId="59" applyNumberFormat="1" applyFont="1" applyFill="1" applyBorder="1" applyAlignment="1" applyProtection="1">
      <alignment horizontal="center" vertical="center" wrapText="1"/>
      <protection/>
    </xf>
    <xf numFmtId="49" fontId="17" fillId="0" borderId="16" xfId="59" applyNumberFormat="1" applyFont="1" applyFill="1" applyBorder="1" applyAlignment="1" applyProtection="1">
      <alignment horizontal="center" vertical="center" wrapText="1"/>
      <protection/>
    </xf>
    <xf numFmtId="49" fontId="17" fillId="0" borderId="21" xfId="59" applyNumberFormat="1" applyFont="1" applyFill="1" applyBorder="1" applyAlignment="1" applyProtection="1">
      <alignment horizontal="center" vertical="center" wrapText="1"/>
      <protection/>
    </xf>
    <xf numFmtId="0" fontId="22" fillId="0" borderId="29" xfId="0" applyFont="1" applyBorder="1" applyAlignment="1" applyProtection="1">
      <alignment horizontal="center" vertical="center" wrapText="1"/>
      <protection/>
    </xf>
    <xf numFmtId="0" fontId="7" fillId="0" borderId="45" xfId="0" applyFont="1" applyFill="1" applyBorder="1" applyAlignment="1" applyProtection="1">
      <alignment horizontal="center" vertical="center" wrapText="1"/>
      <protection/>
    </xf>
    <xf numFmtId="49" fontId="17" fillId="0" borderId="20" xfId="0" applyNumberFormat="1" applyFont="1" applyFill="1" applyBorder="1" applyAlignment="1" applyProtection="1">
      <alignment horizontal="center" vertical="center" wrapText="1"/>
      <protection/>
    </xf>
    <xf numFmtId="49" fontId="17" fillId="0" borderId="17" xfId="0" applyNumberFormat="1" applyFont="1" applyFill="1" applyBorder="1" applyAlignment="1" applyProtection="1">
      <alignment horizontal="center" vertical="center" wrapText="1"/>
      <protection/>
    </xf>
    <xf numFmtId="49" fontId="17" fillId="0" borderId="18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59" applyFont="1" applyFill="1" applyBorder="1" applyAlignment="1" applyProtection="1">
      <alignment horizontal="left" vertical="center" wrapText="1" indent="1"/>
      <protection/>
    </xf>
    <xf numFmtId="0" fontId="17" fillId="0" borderId="11" xfId="59" applyFont="1" applyFill="1" applyBorder="1" applyAlignment="1" applyProtection="1">
      <alignment horizontal="left" vertical="center" wrapText="1" indent="1"/>
      <protection/>
    </xf>
    <xf numFmtId="0" fontId="17" fillId="0" borderId="30" xfId="59" applyFont="1" applyFill="1" applyBorder="1" applyAlignment="1" applyProtection="1" quotePrefix="1">
      <alignment horizontal="left" vertical="center" wrapText="1" indent="1"/>
      <protection/>
    </xf>
    <xf numFmtId="0" fontId="26" fillId="0" borderId="0" xfId="0" applyFont="1" applyAlignment="1" applyProtection="1">
      <alignment horizontal="right" vertical="top"/>
      <protection/>
    </xf>
    <xf numFmtId="0" fontId="6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8" fillId="0" borderId="0" xfId="0" applyFont="1" applyFill="1" applyAlignment="1" applyProtection="1">
      <alignment vertical="center" wrapText="1"/>
      <protection/>
    </xf>
    <xf numFmtId="166" fontId="17" fillId="0" borderId="37" xfId="59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28" xfId="59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22" xfId="59" applyFont="1" applyFill="1" applyBorder="1" applyAlignment="1">
      <alignment horizontal="center" vertical="center"/>
      <protection/>
    </xf>
    <xf numFmtId="168" fontId="3" fillId="0" borderId="23" xfId="59" applyNumberFormat="1" applyFont="1" applyFill="1" applyBorder="1">
      <alignment/>
      <protection/>
    </xf>
    <xf numFmtId="168" fontId="3" fillId="0" borderId="28" xfId="59" applyNumberFormat="1" applyFont="1" applyFill="1" applyBorder="1">
      <alignment/>
      <protection/>
    </xf>
    <xf numFmtId="0" fontId="4" fillId="0" borderId="0" xfId="59" applyFont="1" applyFill="1">
      <alignment/>
      <protection/>
    </xf>
    <xf numFmtId="0" fontId="15" fillId="0" borderId="22" xfId="59" applyFont="1" applyFill="1" applyBorder="1" applyAlignment="1" applyProtection="1">
      <alignment horizontal="center" vertical="center"/>
      <protection/>
    </xf>
    <xf numFmtId="49" fontId="17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63" xfId="0" applyNumberFormat="1" applyFont="1" applyFill="1" applyBorder="1" applyAlignment="1" applyProtection="1">
      <alignment horizontal="center" vertical="center" wrapText="1"/>
      <protection locked="0"/>
    </xf>
    <xf numFmtId="166" fontId="5" fillId="0" borderId="0" xfId="0" applyNumberFormat="1" applyFont="1" applyFill="1" applyAlignment="1" applyProtection="1">
      <alignment horizontal="right"/>
      <protection/>
    </xf>
    <xf numFmtId="166" fontId="4" fillId="0" borderId="0" xfId="0" applyNumberFormat="1" applyFont="1" applyFill="1" applyAlignment="1" applyProtection="1">
      <alignment vertical="center"/>
      <protection/>
    </xf>
    <xf numFmtId="166" fontId="4" fillId="0" borderId="0" xfId="0" applyNumberFormat="1" applyFont="1" applyFill="1" applyAlignment="1" applyProtection="1">
      <alignment horizontal="center" vertical="center"/>
      <protection/>
    </xf>
    <xf numFmtId="166" fontId="4" fillId="0" borderId="0" xfId="0" applyNumberFormat="1" applyFont="1" applyFill="1" applyAlignment="1" applyProtection="1">
      <alignment horizontal="center" vertical="center" wrapText="1"/>
      <protection/>
    </xf>
    <xf numFmtId="0" fontId="17" fillId="0" borderId="10" xfId="60" applyFont="1" applyFill="1" applyBorder="1" applyAlignment="1" applyProtection="1">
      <alignment horizontal="left" vertical="center" wrapText="1" indent="1"/>
      <protection/>
    </xf>
    <xf numFmtId="166" fontId="27" fillId="0" borderId="42" xfId="59" applyNumberFormat="1" applyFont="1" applyFill="1" applyBorder="1" applyAlignment="1" applyProtection="1">
      <alignment horizontal="left" vertical="center"/>
      <protection/>
    </xf>
    <xf numFmtId="0" fontId="27" fillId="0" borderId="42" xfId="0" applyFont="1" applyFill="1" applyBorder="1" applyAlignment="1" applyProtection="1">
      <alignment horizontal="right" vertical="center"/>
      <protection/>
    </xf>
    <xf numFmtId="0" fontId="6" fillId="0" borderId="22" xfId="59" applyFont="1" applyFill="1" applyBorder="1" applyAlignment="1" applyProtection="1">
      <alignment horizontal="center" vertical="center" wrapText="1"/>
      <protection/>
    </xf>
    <xf numFmtId="0" fontId="6" fillId="0" borderId="23" xfId="59" applyFont="1" applyFill="1" applyBorder="1" applyAlignment="1" applyProtection="1">
      <alignment horizontal="center" vertical="center" wrapText="1"/>
      <protection/>
    </xf>
    <xf numFmtId="0" fontId="6" fillId="0" borderId="49" xfId="59" applyFont="1" applyFill="1" applyBorder="1" applyAlignment="1" applyProtection="1">
      <alignment horizontal="center" vertical="center" wrapText="1"/>
      <protection/>
    </xf>
    <xf numFmtId="0" fontId="6" fillId="0" borderId="58" xfId="59" applyFont="1" applyFill="1" applyBorder="1" applyAlignment="1" applyProtection="1">
      <alignment horizontal="center" vertical="center" wrapText="1"/>
      <protection/>
    </xf>
    <xf numFmtId="0" fontId="6" fillId="0" borderId="22" xfId="59" applyFont="1" applyFill="1" applyBorder="1" applyAlignment="1" applyProtection="1">
      <alignment horizontal="left" vertical="center" wrapText="1" indent="1"/>
      <protection/>
    </xf>
    <xf numFmtId="0" fontId="6" fillId="0" borderId="23" xfId="59" applyFont="1" applyFill="1" applyBorder="1" applyAlignment="1" applyProtection="1">
      <alignment horizontal="left" vertical="center" wrapText="1" indent="1"/>
      <protection/>
    </xf>
    <xf numFmtId="166" fontId="6" fillId="0" borderId="23" xfId="59" applyNumberFormat="1" applyFont="1" applyFill="1" applyBorder="1" applyAlignment="1" applyProtection="1">
      <alignment horizontal="right" vertical="center" wrapText="1" indent="1"/>
      <protection/>
    </xf>
    <xf numFmtId="166" fontId="6" fillId="0" borderId="58" xfId="59" applyNumberFormat="1" applyFont="1" applyFill="1" applyBorder="1" applyAlignment="1" applyProtection="1">
      <alignment horizontal="right" vertical="center" wrapText="1" indent="1"/>
      <protection/>
    </xf>
    <xf numFmtId="49" fontId="2" fillId="0" borderId="18" xfId="59" applyNumberFormat="1" applyFont="1" applyFill="1" applyBorder="1" applyAlignment="1" applyProtection="1">
      <alignment horizontal="left" vertical="center" wrapText="1" indent="1"/>
      <protection/>
    </xf>
    <xf numFmtId="0" fontId="31" fillId="0" borderId="12" xfId="0" applyFont="1" applyBorder="1" applyAlignment="1" applyProtection="1">
      <alignment horizontal="left" wrapText="1" indent="1"/>
      <protection/>
    </xf>
    <xf numFmtId="166" fontId="2" fillId="0" borderId="12" xfId="59" applyNumberFormat="1" applyFont="1" applyFill="1" applyBorder="1" applyAlignment="1" applyProtection="1">
      <alignment horizontal="right" vertical="center" wrapText="1" indent="1"/>
      <protection locked="0"/>
    </xf>
    <xf numFmtId="166" fontId="2" fillId="0" borderId="64" xfId="59" applyNumberFormat="1" applyFont="1" applyFill="1" applyBorder="1" applyAlignment="1" applyProtection="1">
      <alignment horizontal="right" vertical="center" wrapText="1" indent="1"/>
      <protection locked="0"/>
    </xf>
    <xf numFmtId="49" fontId="2" fillId="0" borderId="17" xfId="59" applyNumberFormat="1" applyFont="1" applyFill="1" applyBorder="1" applyAlignment="1" applyProtection="1">
      <alignment horizontal="left" vertical="center" wrapText="1" indent="1"/>
      <protection/>
    </xf>
    <xf numFmtId="0" fontId="31" fillId="0" borderId="11" xfId="0" applyFont="1" applyBorder="1" applyAlignment="1" applyProtection="1">
      <alignment horizontal="left" wrapText="1" indent="1"/>
      <protection/>
    </xf>
    <xf numFmtId="166" fontId="2" fillId="0" borderId="11" xfId="59" applyNumberFormat="1" applyFont="1" applyFill="1" applyBorder="1" applyAlignment="1" applyProtection="1">
      <alignment horizontal="right" vertical="center" wrapText="1" indent="1"/>
      <protection locked="0"/>
    </xf>
    <xf numFmtId="166" fontId="2" fillId="0" borderId="53" xfId="59" applyNumberFormat="1" applyFont="1" applyFill="1" applyBorder="1" applyAlignment="1" applyProtection="1">
      <alignment horizontal="right" vertical="center" wrapText="1" indent="1"/>
      <protection locked="0"/>
    </xf>
    <xf numFmtId="166" fontId="2" fillId="33" borderId="11" xfId="59" applyNumberFormat="1" applyFont="1" applyFill="1" applyBorder="1" applyAlignment="1" applyProtection="1">
      <alignment horizontal="right" vertical="center" wrapText="1" indent="1"/>
      <protection locked="0"/>
    </xf>
    <xf numFmtId="49" fontId="2" fillId="0" borderId="19" xfId="59" applyNumberFormat="1" applyFont="1" applyFill="1" applyBorder="1" applyAlignment="1" applyProtection="1">
      <alignment horizontal="left" vertical="center" wrapText="1" indent="1"/>
      <protection/>
    </xf>
    <xf numFmtId="0" fontId="31" fillId="0" borderId="15" xfId="0" applyFont="1" applyBorder="1" applyAlignment="1" applyProtection="1">
      <alignment horizontal="left" vertical="center" wrapText="1" indent="1"/>
      <protection/>
    </xf>
    <xf numFmtId="166" fontId="2" fillId="33" borderId="15" xfId="59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23" xfId="0" applyFont="1" applyBorder="1" applyAlignment="1" applyProtection="1">
      <alignment horizontal="left" vertical="center" wrapText="1" indent="1"/>
      <protection/>
    </xf>
    <xf numFmtId="166" fontId="2" fillId="0" borderId="15" xfId="59" applyNumberFormat="1" applyFont="1" applyFill="1" applyBorder="1" applyAlignment="1" applyProtection="1">
      <alignment horizontal="right" vertical="center" wrapText="1" indent="1"/>
      <protection locked="0"/>
    </xf>
    <xf numFmtId="166" fontId="2" fillId="0" borderId="48" xfId="59" applyNumberFormat="1" applyFont="1" applyFill="1" applyBorder="1" applyAlignment="1" applyProtection="1">
      <alignment horizontal="right" vertical="center" wrapText="1" indent="1"/>
      <protection locked="0"/>
    </xf>
    <xf numFmtId="166" fontId="6" fillId="0" borderId="23" xfId="59" applyNumberFormat="1" applyFont="1" applyFill="1" applyBorder="1" applyAlignment="1" applyProtection="1">
      <alignment horizontal="right" vertical="center" wrapText="1" indent="1"/>
      <protection/>
    </xf>
    <xf numFmtId="166" fontId="6" fillId="0" borderId="58" xfId="59" applyNumberFormat="1" applyFont="1" applyFill="1" applyBorder="1" applyAlignment="1" applyProtection="1">
      <alignment horizontal="right" vertical="center" wrapText="1" indent="1"/>
      <protection/>
    </xf>
    <xf numFmtId="166" fontId="2" fillId="0" borderId="12" xfId="59" applyNumberFormat="1" applyFont="1" applyFill="1" applyBorder="1" applyAlignment="1" applyProtection="1">
      <alignment horizontal="right" vertical="center" wrapText="1" indent="1"/>
      <protection/>
    </xf>
    <xf numFmtId="166" fontId="2" fillId="0" borderId="64" xfId="59" applyNumberFormat="1" applyFont="1" applyFill="1" applyBorder="1" applyAlignment="1" applyProtection="1">
      <alignment horizontal="right" vertical="center" wrapText="1" indent="1"/>
      <protection/>
    </xf>
    <xf numFmtId="166" fontId="2" fillId="0" borderId="11" xfId="59" applyNumberFormat="1" applyFont="1" applyFill="1" applyBorder="1" applyAlignment="1" applyProtection="1">
      <alignment horizontal="right" vertical="center" wrapText="1" indent="1"/>
      <protection locked="0"/>
    </xf>
    <xf numFmtId="166" fontId="2" fillId="0" borderId="53" xfId="59" applyNumberFormat="1" applyFont="1" applyFill="1" applyBorder="1" applyAlignment="1" applyProtection="1">
      <alignment horizontal="right" vertical="center" wrapText="1" indent="1"/>
      <protection locked="0"/>
    </xf>
    <xf numFmtId="166" fontId="2" fillId="0" borderId="15" xfId="59" applyNumberFormat="1" applyFont="1" applyFill="1" applyBorder="1" applyAlignment="1" applyProtection="1">
      <alignment horizontal="right" vertical="center" wrapText="1" indent="1"/>
      <protection locked="0"/>
    </xf>
    <xf numFmtId="166" fontId="2" fillId="0" borderId="48" xfId="59" applyNumberFormat="1" applyFont="1" applyFill="1" applyBorder="1" applyAlignment="1" applyProtection="1">
      <alignment horizontal="right" vertical="center" wrapText="1" indent="1"/>
      <protection locked="0"/>
    </xf>
    <xf numFmtId="166" fontId="2" fillId="0" borderId="12" xfId="59" applyNumberFormat="1" applyFont="1" applyFill="1" applyBorder="1" applyAlignment="1" applyProtection="1">
      <alignment horizontal="right" vertical="center" wrapText="1" indent="1"/>
      <protection locked="0"/>
    </xf>
    <xf numFmtId="166" fontId="2" fillId="0" borderId="64" xfId="59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22" xfId="0" applyFont="1" applyBorder="1" applyAlignment="1" applyProtection="1">
      <alignment vertical="center" wrapText="1"/>
      <protection/>
    </xf>
    <xf numFmtId="0" fontId="31" fillId="0" borderId="15" xfId="0" applyFont="1" applyBorder="1" applyAlignment="1" applyProtection="1">
      <alignment horizontal="left" vertical="center" wrapText="1"/>
      <protection/>
    </xf>
    <xf numFmtId="0" fontId="31" fillId="0" borderId="18" xfId="0" applyFont="1" applyBorder="1" applyAlignment="1" applyProtection="1">
      <alignment vertical="center" wrapText="1"/>
      <protection/>
    </xf>
    <xf numFmtId="0" fontId="31" fillId="0" borderId="17" xfId="0" applyFont="1" applyBorder="1" applyAlignment="1" applyProtection="1">
      <alignment vertical="center" wrapText="1"/>
      <protection/>
    </xf>
    <xf numFmtId="0" fontId="31" fillId="0" borderId="19" xfId="0" applyFont="1" applyBorder="1" applyAlignment="1" applyProtection="1">
      <alignment vertical="center" wrapText="1"/>
      <protection/>
    </xf>
    <xf numFmtId="166" fontId="6" fillId="0" borderId="23" xfId="59" applyNumberFormat="1" applyFont="1" applyFill="1" applyBorder="1" applyAlignment="1" applyProtection="1">
      <alignment horizontal="right" vertical="center" wrapText="1" indent="1"/>
      <protection locked="0"/>
    </xf>
    <xf numFmtId="166" fontId="6" fillId="0" borderId="58" xfId="59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23" xfId="0" applyFont="1" applyBorder="1" applyAlignment="1" applyProtection="1">
      <alignment vertical="center" wrapText="1"/>
      <protection/>
    </xf>
    <xf numFmtId="0" fontId="13" fillId="0" borderId="30" xfId="0" applyFont="1" applyBorder="1" applyAlignment="1" applyProtection="1">
      <alignment vertical="center" wrapText="1"/>
      <protection/>
    </xf>
    <xf numFmtId="166" fontId="2" fillId="0" borderId="61" xfId="59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28" xfId="59" applyFont="1" applyFill="1" applyBorder="1" applyAlignment="1" applyProtection="1">
      <alignment horizontal="center" vertical="center" wrapText="1"/>
      <protection/>
    </xf>
    <xf numFmtId="0" fontId="6" fillId="0" borderId="24" xfId="59" applyFont="1" applyFill="1" applyBorder="1" applyAlignment="1" applyProtection="1">
      <alignment horizontal="left" vertical="center" wrapText="1" indent="1"/>
      <protection/>
    </xf>
    <xf numFmtId="0" fontId="6" fillId="0" borderId="27" xfId="59" applyFont="1" applyFill="1" applyBorder="1" applyAlignment="1" applyProtection="1">
      <alignment vertical="center" wrapText="1"/>
      <protection/>
    </xf>
    <xf numFmtId="166" fontId="6" fillId="0" borderId="27" xfId="59" applyNumberFormat="1" applyFont="1" applyFill="1" applyBorder="1" applyAlignment="1" applyProtection="1">
      <alignment horizontal="right" vertical="center" wrapText="1" indent="1"/>
      <protection/>
    </xf>
    <xf numFmtId="166" fontId="6" fillId="0" borderId="65" xfId="59" applyNumberFormat="1" applyFont="1" applyFill="1" applyBorder="1" applyAlignment="1" applyProtection="1">
      <alignment horizontal="right" vertical="center" wrapText="1" indent="1"/>
      <protection/>
    </xf>
    <xf numFmtId="49" fontId="2" fillId="0" borderId="20" xfId="59" applyNumberFormat="1" applyFont="1" applyFill="1" applyBorder="1" applyAlignment="1" applyProtection="1">
      <alignment horizontal="left" vertical="center" wrapText="1" indent="1"/>
      <protection/>
    </xf>
    <xf numFmtId="0" fontId="2" fillId="0" borderId="13" xfId="59" applyFont="1" applyFill="1" applyBorder="1" applyAlignment="1" applyProtection="1">
      <alignment horizontal="left" vertical="center" wrapText="1" indent="1"/>
      <protection/>
    </xf>
    <xf numFmtId="166" fontId="2" fillId="0" borderId="13" xfId="59" applyNumberFormat="1" applyFont="1" applyFill="1" applyBorder="1" applyAlignment="1" applyProtection="1">
      <alignment horizontal="right" vertical="center" wrapText="1" indent="1"/>
      <protection locked="0"/>
    </xf>
    <xf numFmtId="166" fontId="2" fillId="0" borderId="59" xfId="59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11" xfId="59" applyFont="1" applyFill="1" applyBorder="1" applyAlignment="1" applyProtection="1">
      <alignment horizontal="left" vertical="center" wrapText="1" indent="1"/>
      <protection/>
    </xf>
    <xf numFmtId="0" fontId="2" fillId="0" borderId="14" xfId="59" applyFont="1" applyFill="1" applyBorder="1" applyAlignment="1" applyProtection="1">
      <alignment horizontal="left" vertical="center" wrapText="1" indent="1"/>
      <protection/>
    </xf>
    <xf numFmtId="0" fontId="2" fillId="0" borderId="0" xfId="59" applyFont="1" applyFill="1" applyBorder="1" applyAlignment="1" applyProtection="1">
      <alignment horizontal="left" vertical="center" wrapText="1" indent="1"/>
      <protection/>
    </xf>
    <xf numFmtId="0" fontId="2" fillId="0" borderId="11" xfId="59" applyFont="1" applyFill="1" applyBorder="1" applyAlignment="1" applyProtection="1">
      <alignment horizontal="left" indent="6"/>
      <protection/>
    </xf>
    <xf numFmtId="0" fontId="2" fillId="0" borderId="11" xfId="59" applyFont="1" applyFill="1" applyBorder="1" applyAlignment="1" applyProtection="1">
      <alignment horizontal="left" vertical="center" wrapText="1" indent="6"/>
      <protection/>
    </xf>
    <xf numFmtId="49" fontId="2" fillId="0" borderId="16" xfId="59" applyNumberFormat="1" applyFont="1" applyFill="1" applyBorder="1" applyAlignment="1" applyProtection="1">
      <alignment horizontal="left" vertical="center" wrapText="1" indent="1"/>
      <protection/>
    </xf>
    <xf numFmtId="49" fontId="2" fillId="0" borderId="21" xfId="59" applyNumberFormat="1" applyFont="1" applyFill="1" applyBorder="1" applyAlignment="1" applyProtection="1">
      <alignment horizontal="left" vertical="center" wrapText="1" indent="1"/>
      <protection/>
    </xf>
    <xf numFmtId="166" fontId="2" fillId="0" borderId="38" xfId="59" applyNumberFormat="1" applyFont="1" applyFill="1" applyBorder="1" applyAlignment="1" applyProtection="1">
      <alignment horizontal="right" vertical="center" wrapText="1" indent="1"/>
      <protection locked="0"/>
    </xf>
    <xf numFmtId="166" fontId="2" fillId="0" borderId="66" xfId="59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23" xfId="59" applyFont="1" applyFill="1" applyBorder="1" applyAlignment="1" applyProtection="1">
      <alignment vertical="center" wrapText="1"/>
      <protection/>
    </xf>
    <xf numFmtId="0" fontId="2" fillId="0" borderId="15" xfId="59" applyFont="1" applyFill="1" applyBorder="1" applyAlignment="1" applyProtection="1">
      <alignment horizontal="left" vertical="center" wrapText="1" indent="1"/>
      <protection/>
    </xf>
    <xf numFmtId="0" fontId="31" fillId="0" borderId="11" xfId="0" applyFont="1" applyBorder="1" applyAlignment="1" applyProtection="1">
      <alignment horizontal="left" vertical="center" wrapText="1" indent="1"/>
      <protection/>
    </xf>
    <xf numFmtId="0" fontId="2" fillId="0" borderId="12" xfId="59" applyFont="1" applyFill="1" applyBorder="1" applyAlignment="1" applyProtection="1">
      <alignment horizontal="left" vertical="center" wrapText="1" indent="6"/>
      <protection/>
    </xf>
    <xf numFmtId="0" fontId="6" fillId="0" borderId="23" xfId="59" applyFont="1" applyFill="1" applyBorder="1" applyAlignment="1" applyProtection="1">
      <alignment horizontal="left" vertical="center" wrapText="1" indent="1"/>
      <protection/>
    </xf>
    <xf numFmtId="0" fontId="2" fillId="0" borderId="12" xfId="59" applyFont="1" applyFill="1" applyBorder="1" applyAlignment="1" applyProtection="1">
      <alignment horizontal="left" vertical="center" wrapText="1" indent="1"/>
      <protection/>
    </xf>
    <xf numFmtId="0" fontId="2" fillId="0" borderId="10" xfId="59" applyFont="1" applyFill="1" applyBorder="1" applyAlignment="1" applyProtection="1">
      <alignment horizontal="left" vertical="center" wrapText="1" indent="1"/>
      <protection/>
    </xf>
    <xf numFmtId="166" fontId="13" fillId="0" borderId="23" xfId="0" applyNumberFormat="1" applyFont="1" applyBorder="1" applyAlignment="1" applyProtection="1">
      <alignment horizontal="right" vertical="center" wrapText="1" indent="1"/>
      <protection/>
    </xf>
    <xf numFmtId="166" fontId="13" fillId="0" borderId="58" xfId="0" applyNumberFormat="1" applyFont="1" applyBorder="1" applyAlignment="1" applyProtection="1">
      <alignment horizontal="right" vertical="center" wrapText="1" indent="1"/>
      <protection/>
    </xf>
    <xf numFmtId="166" fontId="13" fillId="0" borderId="23" xfId="0" applyNumberFormat="1" applyFont="1" applyBorder="1" applyAlignment="1" applyProtection="1" quotePrefix="1">
      <alignment horizontal="right" vertical="center" wrapText="1" indent="1"/>
      <protection/>
    </xf>
    <xf numFmtId="166" fontId="13" fillId="0" borderId="58" xfId="0" applyNumberFormat="1" applyFont="1" applyBorder="1" applyAlignment="1" applyProtection="1" quotePrefix="1">
      <alignment horizontal="right" vertical="center" wrapText="1" indent="1"/>
      <protection/>
    </xf>
    <xf numFmtId="0" fontId="13" fillId="0" borderId="29" xfId="0" applyFont="1" applyBorder="1" applyAlignment="1" applyProtection="1">
      <alignment horizontal="left" vertical="center" wrapText="1" indent="1"/>
      <protection/>
    </xf>
    <xf numFmtId="0" fontId="13" fillId="0" borderId="30" xfId="0" applyFont="1" applyBorder="1" applyAlignment="1" applyProtection="1">
      <alignment horizontal="left" vertical="center" wrapText="1" indent="1"/>
      <protection/>
    </xf>
    <xf numFmtId="0" fontId="0" fillId="0" borderId="0" xfId="0" applyBorder="1" applyAlignment="1">
      <alignment/>
    </xf>
    <xf numFmtId="174" fontId="32" fillId="0" borderId="67" xfId="0" applyNumberFormat="1" applyFont="1" applyBorder="1" applyAlignment="1">
      <alignment/>
    </xf>
    <xf numFmtId="0" fontId="6" fillId="0" borderId="0" xfId="0" applyFont="1" applyFill="1" applyAlignment="1">
      <alignment horizontal="center"/>
    </xf>
    <xf numFmtId="166" fontId="2" fillId="0" borderId="11" xfId="0" applyNumberFormat="1" applyFont="1" applyFill="1" applyBorder="1" applyAlignment="1" applyProtection="1">
      <alignment vertical="center" wrapText="1"/>
      <protection locked="0"/>
    </xf>
    <xf numFmtId="49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166" fontId="2" fillId="0" borderId="25" xfId="0" applyNumberFormat="1" applyFont="1" applyFill="1" applyBorder="1" applyAlignment="1" applyProtection="1">
      <alignment vertical="center" wrapText="1"/>
      <protection/>
    </xf>
    <xf numFmtId="166" fontId="6" fillId="0" borderId="22" xfId="0" applyNumberFormat="1" applyFont="1" applyFill="1" applyBorder="1" applyAlignment="1" applyProtection="1">
      <alignment horizontal="left" vertical="center" wrapText="1"/>
      <protection/>
    </xf>
    <xf numFmtId="166" fontId="6" fillId="0" borderId="23" xfId="0" applyNumberFormat="1" applyFont="1" applyFill="1" applyBorder="1" applyAlignment="1" applyProtection="1">
      <alignment vertical="center" wrapText="1"/>
      <protection/>
    </xf>
    <xf numFmtId="166" fontId="6" fillId="0" borderId="28" xfId="0" applyNumberFormat="1" applyFont="1" applyFill="1" applyBorder="1" applyAlignment="1" applyProtection="1">
      <alignment vertical="center" wrapText="1"/>
      <protection/>
    </xf>
    <xf numFmtId="166" fontId="2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6" fontId="2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6" fontId="2" fillId="0" borderId="15" xfId="0" applyNumberFormat="1" applyFont="1" applyFill="1" applyBorder="1" applyAlignment="1" applyProtection="1">
      <alignment vertical="center" wrapText="1"/>
      <protection locked="0"/>
    </xf>
    <xf numFmtId="49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166" fontId="2" fillId="0" borderId="26" xfId="0" applyNumberFormat="1" applyFont="1" applyFill="1" applyBorder="1" applyAlignment="1" applyProtection="1">
      <alignment vertical="center" wrapText="1"/>
      <protection/>
    </xf>
    <xf numFmtId="166" fontId="7" fillId="0" borderId="55" xfId="0" applyNumberFormat="1" applyFont="1" applyFill="1" applyBorder="1" applyAlignment="1" applyProtection="1">
      <alignment horizontal="center" vertical="center" wrapText="1"/>
      <protection/>
    </xf>
    <xf numFmtId="166" fontId="15" fillId="0" borderId="68" xfId="0" applyNumberFormat="1" applyFont="1" applyFill="1" applyBorder="1" applyAlignment="1" applyProtection="1">
      <alignment horizontal="center" vertical="center" wrapText="1"/>
      <protection/>
    </xf>
    <xf numFmtId="166" fontId="2" fillId="0" borderId="56" xfId="0" applyNumberFormat="1" applyFont="1" applyFill="1" applyBorder="1" applyAlignment="1" applyProtection="1">
      <alignment vertical="center" wrapText="1"/>
      <protection locked="0"/>
    </xf>
    <xf numFmtId="166" fontId="2" fillId="0" borderId="69" xfId="0" applyNumberFormat="1" applyFont="1" applyFill="1" applyBorder="1" applyAlignment="1" applyProtection="1">
      <alignment vertical="center" wrapText="1"/>
      <protection locked="0"/>
    </xf>
    <xf numFmtId="0" fontId="17" fillId="0" borderId="19" xfId="60" applyFont="1" applyFill="1" applyBorder="1" applyAlignment="1" applyProtection="1">
      <alignment horizontal="left" vertical="center" indent="1"/>
      <protection/>
    </xf>
    <xf numFmtId="0" fontId="17" fillId="0" borderId="15" xfId="60" applyFont="1" applyFill="1" applyBorder="1" applyAlignment="1" applyProtection="1">
      <alignment horizontal="left" vertical="center" indent="1"/>
      <protection/>
    </xf>
    <xf numFmtId="0" fontId="15" fillId="0" borderId="22" xfId="60" applyFont="1" applyFill="1" applyBorder="1" applyAlignment="1" applyProtection="1">
      <alignment horizontal="left" vertical="center" indent="1"/>
      <protection/>
    </xf>
    <xf numFmtId="166" fontId="15" fillId="0" borderId="49" xfId="60" applyNumberFormat="1" applyFont="1" applyFill="1" applyBorder="1" applyAlignment="1" applyProtection="1">
      <alignment vertical="center"/>
      <protection/>
    </xf>
    <xf numFmtId="166" fontId="15" fillId="0" borderId="49" xfId="60" applyNumberFormat="1" applyFont="1" applyFill="1" applyBorder="1" applyProtection="1">
      <alignment/>
      <protection/>
    </xf>
    <xf numFmtId="0" fontId="35" fillId="0" borderId="0" xfId="0" applyFont="1" applyAlignment="1">
      <alignment/>
    </xf>
    <xf numFmtId="0" fontId="36" fillId="0" borderId="0" xfId="0" applyFont="1" applyAlignment="1">
      <alignment horizontal="right"/>
    </xf>
    <xf numFmtId="0" fontId="37" fillId="0" borderId="38" xfId="0" applyFont="1" applyBorder="1" applyAlignment="1">
      <alignment horizontal="center" vertical="center" wrapText="1"/>
    </xf>
    <xf numFmtId="0" fontId="37" fillId="0" borderId="54" xfId="0" applyFont="1" applyBorder="1" applyAlignment="1">
      <alignment horizontal="center" vertical="center" wrapText="1"/>
    </xf>
    <xf numFmtId="0" fontId="38" fillId="0" borderId="20" xfId="0" applyFont="1" applyBorder="1" applyAlignment="1">
      <alignment horizontal="center" wrapText="1"/>
    </xf>
    <xf numFmtId="0" fontId="38" fillId="0" borderId="13" xfId="0" applyFont="1" applyBorder="1" applyAlignment="1">
      <alignment horizontal="center" wrapText="1"/>
    </xf>
    <xf numFmtId="0" fontId="38" fillId="0" borderId="70" xfId="0" applyFont="1" applyBorder="1" applyAlignment="1">
      <alignment horizontal="center" wrapText="1"/>
    </xf>
    <xf numFmtId="0" fontId="38" fillId="0" borderId="71" xfId="0" applyFont="1" applyBorder="1" applyAlignment="1">
      <alignment horizontal="center" wrapText="1"/>
    </xf>
    <xf numFmtId="0" fontId="38" fillId="0" borderId="17" xfId="0" applyFont="1" applyBorder="1" applyAlignment="1">
      <alignment horizontal="left" vertical="center" wrapText="1"/>
    </xf>
    <xf numFmtId="49" fontId="38" fillId="0" borderId="11" xfId="0" applyNumberFormat="1" applyFont="1" applyBorder="1" applyAlignment="1">
      <alignment horizontal="center" wrapText="1"/>
    </xf>
    <xf numFmtId="168" fontId="38" fillId="0" borderId="11" xfId="40" applyNumberFormat="1" applyFont="1" applyBorder="1" applyAlignment="1" applyProtection="1">
      <alignment horizontal="right" vertical="center" wrapText="1"/>
      <protection locked="0"/>
    </xf>
    <xf numFmtId="168" fontId="38" fillId="0" borderId="56" xfId="40" applyNumberFormat="1" applyFont="1" applyBorder="1" applyAlignment="1" applyProtection="1">
      <alignment horizontal="right" vertical="center" wrapText="1"/>
      <protection locked="0"/>
    </xf>
    <xf numFmtId="168" fontId="38" fillId="0" borderId="33" xfId="40" applyNumberFormat="1" applyFont="1" applyBorder="1" applyAlignment="1">
      <alignment horizontal="right" vertical="center" wrapText="1"/>
    </xf>
    <xf numFmtId="0" fontId="38" fillId="0" borderId="19" xfId="0" applyFont="1" applyBorder="1" applyAlignment="1">
      <alignment horizontal="left" vertical="center" wrapText="1"/>
    </xf>
    <xf numFmtId="49" fontId="38" fillId="0" borderId="15" xfId="0" applyNumberFormat="1" applyFont="1" applyBorder="1" applyAlignment="1">
      <alignment horizontal="center" wrapText="1"/>
    </xf>
    <xf numFmtId="168" fontId="38" fillId="0" borderId="15" xfId="40" applyNumberFormat="1" applyFont="1" applyBorder="1" applyAlignment="1" applyProtection="1">
      <alignment horizontal="right" vertical="center" wrapText="1"/>
      <protection locked="0"/>
    </xf>
    <xf numFmtId="168" fontId="38" fillId="0" borderId="69" xfId="40" applyNumberFormat="1" applyFont="1" applyBorder="1" applyAlignment="1" applyProtection="1">
      <alignment horizontal="right" vertical="center" wrapText="1"/>
      <protection locked="0"/>
    </xf>
    <xf numFmtId="168" fontId="38" fillId="0" borderId="34" xfId="40" applyNumberFormat="1" applyFont="1" applyBorder="1" applyAlignment="1">
      <alignment horizontal="right" vertical="center" wrapText="1"/>
    </xf>
    <xf numFmtId="0" fontId="37" fillId="0" borderId="22" xfId="0" applyFont="1" applyBorder="1" applyAlignment="1">
      <alignment horizontal="left" vertical="center" wrapText="1"/>
    </xf>
    <xf numFmtId="49" fontId="37" fillId="0" borderId="23" xfId="0" applyNumberFormat="1" applyFont="1" applyBorder="1" applyAlignment="1">
      <alignment horizontal="center" wrapText="1"/>
    </xf>
    <xf numFmtId="168" fontId="37" fillId="0" borderId="23" xfId="40" applyNumberFormat="1" applyFont="1" applyBorder="1" applyAlignment="1">
      <alignment horizontal="right" vertical="center" wrapText="1"/>
    </xf>
    <xf numFmtId="168" fontId="37" fillId="0" borderId="55" xfId="40" applyNumberFormat="1" applyFont="1" applyBorder="1" applyAlignment="1">
      <alignment horizontal="right" vertical="center" wrapText="1"/>
    </xf>
    <xf numFmtId="168" fontId="38" fillId="0" borderId="32" xfId="40" applyNumberFormat="1" applyFont="1" applyBorder="1" applyAlignment="1">
      <alignment horizontal="right" vertical="center" wrapText="1"/>
    </xf>
    <xf numFmtId="0" fontId="37" fillId="0" borderId="29" xfId="0" applyFont="1" applyBorder="1" applyAlignment="1">
      <alignment horizontal="left" vertical="center" wrapText="1"/>
    </xf>
    <xf numFmtId="49" fontId="37" fillId="0" borderId="30" xfId="0" applyNumberFormat="1" applyFont="1" applyBorder="1" applyAlignment="1">
      <alignment horizontal="center" wrapText="1"/>
    </xf>
    <xf numFmtId="168" fontId="37" fillId="0" borderId="30" xfId="40" applyNumberFormat="1" applyFont="1" applyBorder="1" applyAlignment="1">
      <alignment horizontal="right" vertical="center" wrapText="1"/>
    </xf>
    <xf numFmtId="0" fontId="37" fillId="0" borderId="23" xfId="0" applyFont="1" applyBorder="1" applyAlignment="1">
      <alignment horizontal="center" wrapText="1"/>
    </xf>
    <xf numFmtId="0" fontId="38" fillId="0" borderId="18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center" wrapText="1"/>
    </xf>
    <xf numFmtId="168" fontId="38" fillId="0" borderId="12" xfId="40" applyNumberFormat="1" applyFont="1" applyBorder="1" applyAlignment="1" applyProtection="1">
      <alignment horizontal="right" vertical="center" wrapText="1"/>
      <protection locked="0"/>
    </xf>
    <xf numFmtId="168" fontId="38" fillId="0" borderId="67" xfId="40" applyNumberFormat="1" applyFont="1" applyBorder="1" applyAlignment="1" applyProtection="1">
      <alignment horizontal="right" vertical="center" wrapText="1"/>
      <protection locked="0"/>
    </xf>
    <xf numFmtId="168" fontId="38" fillId="0" borderId="35" xfId="40" applyNumberFormat="1" applyFont="1" applyBorder="1" applyAlignment="1">
      <alignment horizontal="right" vertical="center" wrapText="1"/>
    </xf>
    <xf numFmtId="0" fontId="38" fillId="0" borderId="11" xfId="0" applyFont="1" applyBorder="1" applyAlignment="1">
      <alignment horizontal="center" wrapText="1"/>
    </xf>
    <xf numFmtId="0" fontId="38" fillId="0" borderId="15" xfId="0" applyFont="1" applyBorder="1" applyAlignment="1">
      <alignment horizontal="center" wrapText="1"/>
    </xf>
    <xf numFmtId="0" fontId="37" fillId="0" borderId="30" xfId="0" applyFont="1" applyBorder="1" applyAlignment="1">
      <alignment horizontal="center" wrapText="1"/>
    </xf>
    <xf numFmtId="168" fontId="38" fillId="0" borderId="72" xfId="40" applyNumberFormat="1" applyFont="1" applyBorder="1" applyAlignment="1">
      <alignment horizontal="right" vertical="center" wrapText="1"/>
    </xf>
    <xf numFmtId="0" fontId="34" fillId="0" borderId="0" xfId="0" applyFont="1" applyAlignment="1" applyProtection="1">
      <alignment horizontal="center" vertical="center" wrapText="1"/>
      <protection locked="0"/>
    </xf>
    <xf numFmtId="174" fontId="32" fillId="0" borderId="63" xfId="0" applyNumberFormat="1" applyFont="1" applyBorder="1" applyAlignment="1">
      <alignment horizontal="center"/>
    </xf>
    <xf numFmtId="0" fontId="0" fillId="0" borderId="73" xfId="0" applyBorder="1" applyAlignment="1">
      <alignment/>
    </xf>
    <xf numFmtId="0" fontId="39" fillId="0" borderId="0" xfId="0" applyFont="1" applyBorder="1" applyAlignment="1">
      <alignment/>
    </xf>
    <xf numFmtId="4" fontId="39" fillId="0" borderId="63" xfId="0" applyNumberFormat="1" applyFont="1" applyBorder="1" applyAlignment="1">
      <alignment/>
    </xf>
    <xf numFmtId="3" fontId="39" fillId="0" borderId="63" xfId="0" applyNumberFormat="1" applyFont="1" applyBorder="1" applyAlignment="1">
      <alignment/>
    </xf>
    <xf numFmtId="0" fontId="39" fillId="0" borderId="0" xfId="0" applyFont="1" applyBorder="1" applyAlignment="1">
      <alignment/>
    </xf>
    <xf numFmtId="0" fontId="39" fillId="0" borderId="63" xfId="0" applyFont="1" applyBorder="1" applyAlignment="1">
      <alignment horizontal="right" vertical="center" wrapText="1"/>
    </xf>
    <xf numFmtId="174" fontId="39" fillId="0" borderId="63" xfId="0" applyNumberFormat="1" applyFont="1" applyBorder="1" applyAlignment="1">
      <alignment/>
    </xf>
    <xf numFmtId="1" fontId="39" fillId="0" borderId="63" xfId="0" applyNumberFormat="1" applyFont="1" applyBorder="1" applyAlignment="1">
      <alignment/>
    </xf>
    <xf numFmtId="0" fontId="39" fillId="0" borderId="63" xfId="0" applyFont="1" applyFill="1" applyBorder="1" applyAlignment="1">
      <alignment/>
    </xf>
    <xf numFmtId="4" fontId="39" fillId="0" borderId="63" xfId="0" applyNumberFormat="1" applyFont="1" applyBorder="1" applyAlignment="1">
      <alignment horizontal="right" vertical="center"/>
    </xf>
    <xf numFmtId="0" fontId="6" fillId="0" borderId="0" xfId="0" applyFont="1" applyAlignment="1">
      <alignment horizontal="center" wrapText="1"/>
    </xf>
    <xf numFmtId="0" fontId="21" fillId="0" borderId="11" xfId="0" applyFont="1" applyBorder="1" applyAlignment="1" applyProtection="1" quotePrefix="1">
      <alignment horizontal="left" wrapText="1" indent="1"/>
      <protection/>
    </xf>
    <xf numFmtId="0" fontId="17" fillId="0" borderId="0" xfId="0" applyFont="1" applyBorder="1" applyAlignment="1" applyProtection="1">
      <alignment horizontal="right" vertical="center" indent="1"/>
      <protection/>
    </xf>
    <xf numFmtId="0" fontId="17" fillId="0" borderId="0" xfId="0" applyFont="1" applyBorder="1" applyAlignment="1" applyProtection="1">
      <alignment horizontal="left" vertical="center" indent="1"/>
      <protection locked="0"/>
    </xf>
    <xf numFmtId="3" fontId="17" fillId="0" borderId="0" xfId="0" applyNumberFormat="1" applyFont="1" applyBorder="1" applyAlignment="1" applyProtection="1">
      <alignment horizontal="right" vertical="center" indent="1"/>
      <protection locked="0"/>
    </xf>
    <xf numFmtId="3" fontId="17" fillId="0" borderId="0" xfId="0" applyNumberFormat="1" applyFont="1" applyFill="1" applyBorder="1" applyAlignment="1" applyProtection="1">
      <alignment horizontal="right" vertical="center" indent="1"/>
      <protection locked="0"/>
    </xf>
    <xf numFmtId="3" fontId="17" fillId="0" borderId="30" xfId="0" applyNumberFormat="1" applyFont="1" applyBorder="1" applyAlignment="1" applyProtection="1">
      <alignment horizontal="right" vertical="center" indent="1"/>
      <protection locked="0"/>
    </xf>
    <xf numFmtId="0" fontId="17" fillId="0" borderId="29" xfId="0" applyFont="1" applyBorder="1" applyAlignment="1" applyProtection="1">
      <alignment horizontal="right" vertical="center" indent="1"/>
      <protection/>
    </xf>
    <xf numFmtId="0" fontId="0" fillId="0" borderId="0" xfId="0" applyAlignment="1" applyProtection="1">
      <alignment/>
      <protection/>
    </xf>
    <xf numFmtId="0" fontId="17" fillId="0" borderId="20" xfId="0" applyFont="1" applyBorder="1" applyAlignment="1" applyProtection="1">
      <alignment horizontal="right" vertical="center" indent="1"/>
      <protection/>
    </xf>
    <xf numFmtId="0" fontId="17" fillId="0" borderId="13" xfId="0" applyFont="1" applyBorder="1" applyAlignment="1" applyProtection="1">
      <alignment horizontal="left" vertical="center" indent="1"/>
      <protection locked="0"/>
    </xf>
    <xf numFmtId="0" fontId="17" fillId="0" borderId="17" xfId="0" applyFont="1" applyBorder="1" applyAlignment="1" applyProtection="1">
      <alignment horizontal="right" vertical="center" indent="1"/>
      <protection/>
    </xf>
    <xf numFmtId="0" fontId="17" fillId="0" borderId="11" xfId="0" applyFont="1" applyBorder="1" applyAlignment="1" applyProtection="1">
      <alignment horizontal="left" vertical="center" indent="1"/>
      <protection locked="0"/>
    </xf>
    <xf numFmtId="0" fontId="17" fillId="0" borderId="12" xfId="0" applyFont="1" applyBorder="1" applyAlignment="1" applyProtection="1">
      <alignment horizontal="left" vertical="center" indent="1"/>
      <protection locked="0"/>
    </xf>
    <xf numFmtId="0" fontId="17" fillId="0" borderId="0" xfId="0" applyFont="1" applyFill="1" applyBorder="1" applyAlignment="1" applyProtection="1">
      <alignment vertical="center"/>
      <protection/>
    </xf>
    <xf numFmtId="0" fontId="17" fillId="0" borderId="18" xfId="0" applyFont="1" applyBorder="1" applyAlignment="1" applyProtection="1">
      <alignment horizontal="right" vertical="center" indent="1"/>
      <protection/>
    </xf>
    <xf numFmtId="0" fontId="17" fillId="0" borderId="38" xfId="0" applyFont="1" applyBorder="1" applyAlignment="1" applyProtection="1">
      <alignment horizontal="left" vertical="center" indent="1"/>
      <protection locked="0"/>
    </xf>
    <xf numFmtId="0" fontId="17" fillId="0" borderId="30" xfId="0" applyFont="1" applyBorder="1" applyAlignment="1" applyProtection="1">
      <alignment horizontal="left" vertical="center" indent="1"/>
      <protection locked="0"/>
    </xf>
    <xf numFmtId="3" fontId="17" fillId="0" borderId="11" xfId="0" applyNumberFormat="1" applyFont="1" applyBorder="1" applyAlignment="1" applyProtection="1">
      <alignment horizontal="right" vertical="center" indent="1"/>
      <protection locked="0"/>
    </xf>
    <xf numFmtId="3" fontId="17" fillId="0" borderId="59" xfId="0" applyNumberFormat="1" applyFont="1" applyBorder="1" applyAlignment="1" applyProtection="1">
      <alignment horizontal="right" vertical="center" indent="1"/>
      <protection locked="0"/>
    </xf>
    <xf numFmtId="3" fontId="17" fillId="0" borderId="53" xfId="0" applyNumberFormat="1" applyFont="1" applyBorder="1" applyAlignment="1" applyProtection="1">
      <alignment horizontal="right" vertical="center" indent="1"/>
      <protection locked="0"/>
    </xf>
    <xf numFmtId="3" fontId="17" fillId="0" borderId="64" xfId="0" applyNumberFormat="1" applyFont="1" applyBorder="1" applyAlignment="1" applyProtection="1">
      <alignment horizontal="right" vertical="center" indent="1"/>
      <protection locked="0"/>
    </xf>
    <xf numFmtId="3" fontId="17" fillId="0" borderId="60" xfId="0" applyNumberFormat="1" applyFont="1" applyBorder="1" applyAlignment="1" applyProtection="1">
      <alignment horizontal="right" vertical="center" indent="1"/>
      <protection locked="0"/>
    </xf>
    <xf numFmtId="3" fontId="17" fillId="0" borderId="66" xfId="0" applyNumberFormat="1" applyFont="1" applyBorder="1" applyAlignment="1" applyProtection="1">
      <alignment horizontal="right" vertical="center" indent="1"/>
      <protection locked="0"/>
    </xf>
    <xf numFmtId="3" fontId="17" fillId="0" borderId="12" xfId="0" applyNumberFormat="1" applyFont="1" applyBorder="1" applyAlignment="1" applyProtection="1">
      <alignment horizontal="right" vertical="center" indent="1"/>
      <protection locked="0"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58" xfId="0" applyFont="1" applyBorder="1" applyAlignment="1" applyProtection="1">
      <alignment horizontal="center" vertical="center" wrapText="1"/>
      <protection/>
    </xf>
    <xf numFmtId="3" fontId="17" fillId="0" borderId="13" xfId="0" applyNumberFormat="1" applyFont="1" applyBorder="1" applyAlignment="1" applyProtection="1">
      <alignment horizontal="right" vertical="center" indent="1"/>
      <protection locked="0"/>
    </xf>
    <xf numFmtId="0" fontId="3" fillId="0" borderId="32" xfId="0" applyFont="1" applyBorder="1" applyAlignment="1">
      <alignment horizontal="center" vertical="center"/>
    </xf>
    <xf numFmtId="0" fontId="17" fillId="0" borderId="22" xfId="0" applyFont="1" applyBorder="1" applyAlignment="1" applyProtection="1">
      <alignment horizontal="right" vertical="center" indent="1"/>
      <protection/>
    </xf>
    <xf numFmtId="0" fontId="17" fillId="0" borderId="23" xfId="0" applyFont="1" applyBorder="1" applyAlignment="1" applyProtection="1">
      <alignment horizontal="left" vertical="center" indent="1"/>
      <protection locked="0"/>
    </xf>
    <xf numFmtId="3" fontId="17" fillId="0" borderId="23" xfId="0" applyNumberFormat="1" applyFont="1" applyBorder="1" applyAlignment="1" applyProtection="1">
      <alignment horizontal="right" vertical="center" indent="1"/>
      <protection locked="0"/>
    </xf>
    <xf numFmtId="3" fontId="17" fillId="0" borderId="58" xfId="0" applyNumberFormat="1" applyFont="1" applyBorder="1" applyAlignment="1" applyProtection="1">
      <alignment horizontal="right" vertical="center" indent="1"/>
      <protection locked="0"/>
    </xf>
    <xf numFmtId="0" fontId="17" fillId="0" borderId="30" xfId="59" applyFont="1" applyFill="1" applyBorder="1" applyAlignment="1" applyProtection="1">
      <alignment horizontal="left" vertical="center" wrapText="1" indent="6"/>
      <protection/>
    </xf>
    <xf numFmtId="166" fontId="2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6" fontId="2" fillId="0" borderId="12" xfId="0" applyNumberFormat="1" applyFont="1" applyFill="1" applyBorder="1" applyAlignment="1" applyProtection="1">
      <alignment vertical="center" wrapText="1"/>
      <protection locked="0"/>
    </xf>
    <xf numFmtId="49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166" fontId="2" fillId="0" borderId="67" xfId="0" applyNumberFormat="1" applyFont="1" applyFill="1" applyBorder="1" applyAlignment="1" applyProtection="1">
      <alignment vertical="center" wrapText="1"/>
      <protection locked="0"/>
    </xf>
    <xf numFmtId="166" fontId="2" fillId="0" borderId="37" xfId="0" applyNumberFormat="1" applyFont="1" applyFill="1" applyBorder="1" applyAlignment="1" applyProtection="1">
      <alignment vertical="center" wrapText="1"/>
      <protection/>
    </xf>
    <xf numFmtId="166" fontId="2" fillId="0" borderId="23" xfId="0" applyNumberFormat="1" applyFont="1" applyFill="1" applyBorder="1" applyAlignment="1" applyProtection="1">
      <alignment vertical="center" wrapText="1"/>
      <protection locked="0"/>
    </xf>
    <xf numFmtId="49" fontId="2" fillId="0" borderId="23" xfId="0" applyNumberFormat="1" applyFont="1" applyFill="1" applyBorder="1" applyAlignment="1" applyProtection="1">
      <alignment horizontal="center" vertical="center" wrapText="1"/>
      <protection locked="0"/>
    </xf>
    <xf numFmtId="166" fontId="2" fillId="0" borderId="55" xfId="0" applyNumberFormat="1" applyFont="1" applyFill="1" applyBorder="1" applyAlignment="1" applyProtection="1">
      <alignment vertical="center" wrapText="1"/>
      <protection locked="0"/>
    </xf>
    <xf numFmtId="166" fontId="2" fillId="0" borderId="28" xfId="0" applyNumberFormat="1" applyFont="1" applyFill="1" applyBorder="1" applyAlignment="1" applyProtection="1">
      <alignment vertical="center" wrapText="1"/>
      <protection/>
    </xf>
    <xf numFmtId="166" fontId="6" fillId="0" borderId="23" xfId="0" applyNumberFormat="1" applyFont="1" applyFill="1" applyBorder="1" applyAlignment="1" applyProtection="1">
      <alignment vertical="center" wrapText="1"/>
      <protection locked="0"/>
    </xf>
    <xf numFmtId="166" fontId="6" fillId="0" borderId="22" xfId="0" applyNumberFormat="1" applyFont="1" applyFill="1" applyBorder="1" applyAlignment="1" applyProtection="1">
      <alignment horizontal="left" vertical="center" wrapText="1" indent="1"/>
      <protection locked="0"/>
    </xf>
    <xf numFmtId="166" fontId="2" fillId="0" borderId="41" xfId="0" applyNumberFormat="1" applyFont="1" applyFill="1" applyBorder="1" applyAlignment="1" applyProtection="1">
      <alignment vertical="center" wrapText="1"/>
      <protection/>
    </xf>
    <xf numFmtId="166" fontId="2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6" fontId="2" fillId="0" borderId="10" xfId="0" applyNumberFormat="1" applyFont="1" applyFill="1" applyBorder="1" applyAlignment="1" applyProtection="1">
      <alignment vertical="center" wrapText="1"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66" fontId="2" fillId="0" borderId="63" xfId="0" applyNumberFormat="1" applyFont="1" applyFill="1" applyBorder="1" applyAlignment="1" applyProtection="1">
      <alignment vertical="center" wrapText="1"/>
      <protection locked="0"/>
    </xf>
    <xf numFmtId="0" fontId="31" fillId="0" borderId="15" xfId="0" applyFont="1" applyBorder="1" applyAlignment="1" applyProtection="1">
      <alignment horizontal="left" wrapText="1" indent="1"/>
      <protection/>
    </xf>
    <xf numFmtId="166" fontId="17" fillId="0" borderId="43" xfId="60" applyNumberFormat="1" applyFont="1" applyFill="1" applyBorder="1" applyAlignment="1" applyProtection="1">
      <alignment vertical="center"/>
      <protection/>
    </xf>
    <xf numFmtId="3" fontId="0" fillId="0" borderId="0" xfId="0" applyNumberFormat="1" applyFill="1" applyAlignment="1">
      <alignment/>
    </xf>
    <xf numFmtId="0" fontId="40" fillId="0" borderId="74" xfId="0" applyFont="1" applyBorder="1" applyAlignment="1">
      <alignment/>
    </xf>
    <xf numFmtId="3" fontId="40" fillId="0" borderId="56" xfId="0" applyNumberFormat="1" applyFont="1" applyBorder="1" applyAlignment="1">
      <alignment/>
    </xf>
    <xf numFmtId="1" fontId="40" fillId="0" borderId="56" xfId="0" applyNumberFormat="1" applyFont="1" applyBorder="1" applyAlignment="1">
      <alignment/>
    </xf>
    <xf numFmtId="0" fontId="40" fillId="0" borderId="74" xfId="0" applyFont="1" applyBorder="1" applyAlignment="1">
      <alignment horizontal="left"/>
    </xf>
    <xf numFmtId="0" fontId="40" fillId="0" borderId="56" xfId="0" applyFont="1" applyFill="1" applyBorder="1" applyAlignment="1">
      <alignment/>
    </xf>
    <xf numFmtId="0" fontId="43" fillId="0" borderId="42" xfId="0" applyFont="1" applyBorder="1" applyAlignment="1">
      <alignment horizontal="right"/>
    </xf>
    <xf numFmtId="3" fontId="42" fillId="0" borderId="68" xfId="0" applyNumberFormat="1" applyFont="1" applyFill="1" applyBorder="1" applyAlignment="1">
      <alignment/>
    </xf>
    <xf numFmtId="0" fontId="22" fillId="0" borderId="0" xfId="0" applyFont="1" applyBorder="1" applyAlignment="1" applyProtection="1">
      <alignment wrapText="1"/>
      <protection/>
    </xf>
    <xf numFmtId="166" fontId="15" fillId="0" borderId="0" xfId="59" applyNumberFormat="1" applyFont="1" applyFill="1" applyBorder="1" applyAlignment="1" applyProtection="1">
      <alignment horizontal="right" vertical="center" wrapText="1" indent="1"/>
      <protection/>
    </xf>
    <xf numFmtId="166" fontId="15" fillId="0" borderId="16" xfId="0" applyNumberFormat="1" applyFont="1" applyFill="1" applyBorder="1" applyAlignment="1" applyProtection="1">
      <alignment horizontal="left" vertical="center" wrapText="1" indent="1"/>
      <protection/>
    </xf>
    <xf numFmtId="166" fontId="15" fillId="0" borderId="10" xfId="0" applyNumberFormat="1" applyFont="1" applyFill="1" applyBorder="1" applyAlignment="1" applyProtection="1">
      <alignment horizontal="right" vertical="center" wrapText="1" indent="1"/>
      <protection/>
    </xf>
    <xf numFmtId="166" fontId="15" fillId="0" borderId="41" xfId="0" applyNumberFormat="1" applyFont="1" applyFill="1" applyBorder="1" applyAlignment="1" applyProtection="1">
      <alignment horizontal="right" vertical="center" wrapText="1" indent="1"/>
      <protection/>
    </xf>
    <xf numFmtId="166" fontId="17" fillId="0" borderId="19" xfId="0" applyNumberFormat="1" applyFont="1" applyFill="1" applyBorder="1" applyAlignment="1" applyProtection="1">
      <alignment horizontal="left" vertical="center" wrapText="1" indent="1"/>
      <protection/>
    </xf>
    <xf numFmtId="166" fontId="17" fillId="0" borderId="14" xfId="0" applyNumberFormat="1" applyFont="1" applyFill="1" applyBorder="1" applyAlignment="1" applyProtection="1">
      <alignment horizontal="left" vertical="center" wrapText="1" indent="1"/>
      <protection/>
    </xf>
    <xf numFmtId="166" fontId="15" fillId="0" borderId="11" xfId="0" applyNumberFormat="1" applyFont="1" applyFill="1" applyBorder="1" applyAlignment="1" applyProtection="1">
      <alignment horizontal="right" vertical="center" wrapText="1" indent="1"/>
      <protection/>
    </xf>
    <xf numFmtId="166" fontId="15" fillId="0" borderId="25" xfId="0" applyNumberFormat="1" applyFont="1" applyFill="1" applyBorder="1" applyAlignment="1" applyProtection="1">
      <alignment horizontal="right" vertical="center" wrapText="1" indent="1"/>
      <protection/>
    </xf>
    <xf numFmtId="166" fontId="15" fillId="0" borderId="37" xfId="0" applyNumberFormat="1" applyFont="1" applyFill="1" applyBorder="1" applyAlignment="1" applyProtection="1">
      <alignment horizontal="right" vertical="center" wrapText="1" indent="1"/>
      <protection/>
    </xf>
    <xf numFmtId="166" fontId="17" fillId="0" borderId="25" xfId="59" applyNumberFormat="1" applyFont="1" applyFill="1" applyBorder="1" applyAlignment="1" applyProtection="1">
      <alignment horizontal="right" vertical="center" wrapText="1" indent="1"/>
      <protection/>
    </xf>
    <xf numFmtId="166" fontId="17" fillId="0" borderId="26" xfId="59" applyNumberFormat="1" applyFont="1" applyFill="1" applyBorder="1" applyAlignment="1" applyProtection="1">
      <alignment horizontal="right" vertical="center" wrapText="1" indent="1"/>
      <protection/>
    </xf>
    <xf numFmtId="0" fontId="6" fillId="0" borderId="29" xfId="59" applyFont="1" applyFill="1" applyBorder="1" applyAlignment="1" applyProtection="1">
      <alignment horizontal="left" vertical="center" wrapText="1" indent="1"/>
      <protection/>
    </xf>
    <xf numFmtId="0" fontId="13" fillId="0" borderId="29" xfId="0" applyFont="1" applyBorder="1" applyAlignment="1" applyProtection="1">
      <alignment horizontal="center" vertical="center" wrapText="1"/>
      <protection/>
    </xf>
    <xf numFmtId="0" fontId="6" fillId="0" borderId="30" xfId="59" applyFont="1" applyFill="1" applyBorder="1" applyAlignment="1" applyProtection="1">
      <alignment horizontal="left" vertical="center" wrapText="1" indent="1"/>
      <protection/>
    </xf>
    <xf numFmtId="166" fontId="0" fillId="0" borderId="55" xfId="0" applyNumberFormat="1" applyFont="1" applyFill="1" applyBorder="1" applyAlignment="1" applyProtection="1">
      <alignment horizontal="left" vertical="center" wrapText="1" indent="2"/>
      <protection/>
    </xf>
    <xf numFmtId="0" fontId="32" fillId="0" borderId="75" xfId="0" applyFont="1" applyBorder="1" applyAlignment="1">
      <alignment/>
    </xf>
    <xf numFmtId="0" fontId="0" fillId="0" borderId="61" xfId="0" applyBorder="1" applyAlignment="1">
      <alignment/>
    </xf>
    <xf numFmtId="174" fontId="32" fillId="0" borderId="76" xfId="0" applyNumberFormat="1" applyFont="1" applyBorder="1" applyAlignment="1">
      <alignment/>
    </xf>
    <xf numFmtId="3" fontId="0" fillId="0" borderId="65" xfId="0" applyNumberFormat="1" applyBorder="1" applyAlignment="1">
      <alignment horizontal="right"/>
    </xf>
    <xf numFmtId="0" fontId="0" fillId="0" borderId="57" xfId="0" applyBorder="1" applyAlignment="1">
      <alignment/>
    </xf>
    <xf numFmtId="3" fontId="32" fillId="0" borderId="77" xfId="0" applyNumberFormat="1" applyFont="1" applyBorder="1" applyAlignment="1">
      <alignment horizontal="center"/>
    </xf>
    <xf numFmtId="0" fontId="0" fillId="0" borderId="78" xfId="0" applyBorder="1" applyAlignment="1">
      <alignment/>
    </xf>
    <xf numFmtId="3" fontId="32" fillId="0" borderId="64" xfId="0" applyNumberFormat="1" applyFont="1" applyBorder="1" applyAlignment="1">
      <alignment/>
    </xf>
    <xf numFmtId="0" fontId="39" fillId="0" borderId="57" xfId="0" applyFont="1" applyBorder="1" applyAlignment="1">
      <alignment/>
    </xf>
    <xf numFmtId="3" fontId="39" fillId="0" borderId="77" xfId="0" applyNumberFormat="1" applyFont="1" applyBorder="1" applyAlignment="1">
      <alignment/>
    </xf>
    <xf numFmtId="3" fontId="39" fillId="34" borderId="77" xfId="0" applyNumberFormat="1" applyFont="1" applyFill="1" applyBorder="1" applyAlignment="1">
      <alignment wrapText="1"/>
    </xf>
    <xf numFmtId="0" fontId="22" fillId="0" borderId="17" xfId="0" applyNumberFormat="1" applyFont="1" applyBorder="1" applyAlignment="1" applyProtection="1">
      <alignment horizontal="left" indent="1"/>
      <protection/>
    </xf>
    <xf numFmtId="3" fontId="40" fillId="34" borderId="53" xfId="0" applyNumberFormat="1" applyFont="1" applyFill="1" applyBorder="1" applyAlignment="1">
      <alignment wrapText="1"/>
    </xf>
    <xf numFmtId="0" fontId="39" fillId="0" borderId="57" xfId="0" applyFont="1" applyBorder="1" applyAlignment="1">
      <alignment/>
    </xf>
    <xf numFmtId="0" fontId="22" fillId="0" borderId="79" xfId="0" applyNumberFormat="1" applyFont="1" applyBorder="1" applyAlignment="1" applyProtection="1">
      <alignment horizontal="left" indent="1"/>
      <protection/>
    </xf>
    <xf numFmtId="3" fontId="39" fillId="0" borderId="77" xfId="0" applyNumberFormat="1" applyFont="1" applyBorder="1" applyAlignment="1">
      <alignment horizontal="right" vertical="center" wrapText="1"/>
    </xf>
    <xf numFmtId="0" fontId="39" fillId="0" borderId="57" xfId="0" applyFont="1" applyFill="1" applyBorder="1" applyAlignment="1">
      <alignment/>
    </xf>
    <xf numFmtId="3" fontId="40" fillId="34" borderId="53" xfId="0" applyNumberFormat="1" applyFont="1" applyFill="1" applyBorder="1" applyAlignment="1">
      <alignment horizontal="right" vertical="center" wrapText="1"/>
    </xf>
    <xf numFmtId="3" fontId="39" fillId="34" borderId="77" xfId="0" applyNumberFormat="1" applyFont="1" applyFill="1" applyBorder="1" applyAlignment="1">
      <alignment/>
    </xf>
    <xf numFmtId="0" fontId="40" fillId="0" borderId="79" xfId="0" applyFont="1" applyBorder="1" applyAlignment="1">
      <alignment horizontal="left"/>
    </xf>
    <xf numFmtId="3" fontId="40" fillId="34" borderId="53" xfId="0" applyNumberFormat="1" applyFont="1" applyFill="1" applyBorder="1" applyAlignment="1">
      <alignment/>
    </xf>
    <xf numFmtId="3" fontId="42" fillId="0" borderId="60" xfId="0" applyNumberFormat="1" applyFont="1" applyFill="1" applyBorder="1" applyAlignment="1">
      <alignment/>
    </xf>
    <xf numFmtId="4" fontId="39" fillId="0" borderId="10" xfId="0" applyNumberFormat="1" applyFont="1" applyBorder="1" applyAlignment="1">
      <alignment/>
    </xf>
    <xf numFmtId="3" fontId="39" fillId="0" borderId="10" xfId="0" applyNumberFormat="1" applyFont="1" applyBorder="1" applyAlignment="1">
      <alignment/>
    </xf>
    <xf numFmtId="175" fontId="39" fillId="0" borderId="10" xfId="0" applyNumberFormat="1" applyFont="1" applyBorder="1" applyAlignment="1">
      <alignment/>
    </xf>
    <xf numFmtId="2" fontId="39" fillId="0" borderId="10" xfId="0" applyNumberFormat="1" applyFont="1" applyBorder="1" applyAlignment="1">
      <alignment/>
    </xf>
    <xf numFmtId="2" fontId="40" fillId="0" borderId="11" xfId="0" applyNumberFormat="1" applyFont="1" applyBorder="1" applyAlignment="1">
      <alignment/>
    </xf>
    <xf numFmtId="3" fontId="39" fillId="0" borderId="10" xfId="0" applyNumberFormat="1" applyFont="1" applyFill="1" applyBorder="1" applyAlignment="1">
      <alignment/>
    </xf>
    <xf numFmtId="3" fontId="39" fillId="0" borderId="10" xfId="0" applyNumberFormat="1" applyFont="1" applyBorder="1" applyAlignment="1">
      <alignment horizontal="right" vertical="center" wrapText="1"/>
    </xf>
    <xf numFmtId="3" fontId="40" fillId="0" borderId="11" xfId="0" applyNumberFormat="1" applyFont="1" applyBorder="1" applyAlignment="1">
      <alignment/>
    </xf>
    <xf numFmtId="3" fontId="40" fillId="0" borderId="11" xfId="0" applyNumberFormat="1" applyFont="1" applyFill="1" applyBorder="1" applyAlignment="1">
      <alignment/>
    </xf>
    <xf numFmtId="3" fontId="42" fillId="0" borderId="30" xfId="0" applyNumberFormat="1" applyFont="1" applyFill="1" applyBorder="1" applyAlignment="1">
      <alignment/>
    </xf>
    <xf numFmtId="3" fontId="32" fillId="0" borderId="27" xfId="0" applyNumberFormat="1" applyFont="1" applyBorder="1" applyAlignment="1">
      <alignment/>
    </xf>
    <xf numFmtId="3" fontId="32" fillId="0" borderId="10" xfId="0" applyNumberFormat="1" applyFont="1" applyBorder="1" applyAlignment="1">
      <alignment horizontal="center"/>
    </xf>
    <xf numFmtId="3" fontId="32" fillId="0" borderId="12" xfId="0" applyNumberFormat="1" applyFont="1" applyBorder="1" applyAlignment="1">
      <alignment/>
    </xf>
    <xf numFmtId="3" fontId="40" fillId="34" borderId="0" xfId="0" applyNumberFormat="1" applyFont="1" applyFill="1" applyBorder="1" applyAlignment="1">
      <alignment wrapText="1"/>
    </xf>
    <xf numFmtId="3" fontId="40" fillId="34" borderId="0" xfId="0" applyNumberFormat="1" applyFont="1" applyFill="1" applyBorder="1" applyAlignment="1">
      <alignment/>
    </xf>
    <xf numFmtId="3" fontId="3" fillId="0" borderId="49" xfId="0" applyNumberFormat="1" applyFont="1" applyFill="1" applyBorder="1" applyAlignment="1" applyProtection="1">
      <alignment horizontal="right" vertical="center" indent="1"/>
      <protection/>
    </xf>
    <xf numFmtId="0" fontId="17" fillId="0" borderId="15" xfId="0" applyFont="1" applyBorder="1" applyAlignment="1" applyProtection="1">
      <alignment horizontal="left" vertical="center" indent="1"/>
      <protection locked="0"/>
    </xf>
    <xf numFmtId="166" fontId="0" fillId="0" borderId="23" xfId="0" applyNumberFormat="1" applyFont="1" applyFill="1" applyBorder="1" applyAlignment="1" applyProtection="1">
      <alignment horizontal="left" vertical="center" wrapText="1" indent="2"/>
      <protection/>
    </xf>
    <xf numFmtId="166" fontId="15" fillId="0" borderId="41" xfId="0" applyNumberFormat="1" applyFont="1" applyFill="1" applyBorder="1" applyAlignment="1" applyProtection="1">
      <alignment horizontal="center" vertical="center" wrapText="1"/>
      <protection/>
    </xf>
    <xf numFmtId="166" fontId="17" fillId="0" borderId="10" xfId="0" applyNumberFormat="1" applyFont="1" applyFill="1" applyBorder="1" applyAlignment="1" applyProtection="1">
      <alignment horizontal="center" vertical="center" wrapText="1"/>
      <protection/>
    </xf>
    <xf numFmtId="49" fontId="17" fillId="0" borderId="15" xfId="0" applyNumberFormat="1" applyFont="1" applyFill="1" applyBorder="1" applyAlignment="1" applyProtection="1">
      <alignment horizontal="center" vertical="center" wrapText="1"/>
      <protection locked="0"/>
    </xf>
    <xf numFmtId="166" fontId="17" fillId="0" borderId="15" xfId="0" applyNumberFormat="1" applyFont="1" applyFill="1" applyBorder="1" applyAlignment="1" applyProtection="1">
      <alignment horizontal="center" vertical="center" wrapText="1"/>
      <protection locked="0"/>
    </xf>
    <xf numFmtId="166" fontId="15" fillId="0" borderId="23" xfId="0" applyNumberFormat="1" applyFont="1" applyFill="1" applyBorder="1" applyAlignment="1" applyProtection="1">
      <alignment horizontal="center" vertical="center" wrapText="1"/>
      <protection locked="0"/>
    </xf>
    <xf numFmtId="166" fontId="15" fillId="0" borderId="43" xfId="59" applyNumberFormat="1" applyFont="1" applyFill="1" applyBorder="1" applyAlignment="1" applyProtection="1">
      <alignment horizontal="right" vertical="center" wrapText="1" indent="1"/>
      <protection/>
    </xf>
    <xf numFmtId="166" fontId="15" fillId="0" borderId="80" xfId="59" applyNumberFormat="1" applyFont="1" applyFill="1" applyBorder="1" applyAlignment="1" applyProtection="1">
      <alignment horizontal="right" vertical="center" wrapText="1" indent="1"/>
      <protection/>
    </xf>
    <xf numFmtId="166" fontId="15" fillId="0" borderId="33" xfId="59" applyNumberFormat="1" applyFont="1" applyFill="1" applyBorder="1" applyAlignment="1" applyProtection="1">
      <alignment horizontal="right" vertical="center" wrapText="1" indent="1"/>
      <protection/>
    </xf>
    <xf numFmtId="166" fontId="15" fillId="0" borderId="25" xfId="59" applyNumberFormat="1" applyFont="1" applyFill="1" applyBorder="1" applyAlignment="1" applyProtection="1">
      <alignment horizontal="right" vertical="center" wrapText="1" indent="1"/>
      <protection/>
    </xf>
    <xf numFmtId="166" fontId="15" fillId="0" borderId="81" xfId="59" applyNumberFormat="1" applyFont="1" applyFill="1" applyBorder="1" applyAlignment="1" applyProtection="1">
      <alignment horizontal="right" vertical="center" wrapText="1" indent="1"/>
      <protection/>
    </xf>
    <xf numFmtId="166" fontId="15" fillId="0" borderId="39" xfId="59" applyNumberFormat="1" applyFont="1" applyFill="1" applyBorder="1" applyAlignment="1" applyProtection="1">
      <alignment horizontal="right" vertical="center" wrapText="1" indent="1"/>
      <protection/>
    </xf>
    <xf numFmtId="166" fontId="15" fillId="0" borderId="20" xfId="59" applyNumberFormat="1" applyFont="1" applyFill="1" applyBorder="1" applyAlignment="1" applyProtection="1">
      <alignment horizontal="right" vertical="center" wrapText="1" indent="1"/>
      <protection/>
    </xf>
    <xf numFmtId="166" fontId="15" fillId="0" borderId="13" xfId="59" applyNumberFormat="1" applyFont="1" applyFill="1" applyBorder="1" applyAlignment="1" applyProtection="1">
      <alignment horizontal="right" vertical="center" wrapText="1" indent="1"/>
      <protection/>
    </xf>
    <xf numFmtId="166" fontId="15" fillId="0" borderId="17" xfId="59" applyNumberFormat="1" applyFont="1" applyFill="1" applyBorder="1" applyAlignment="1" applyProtection="1">
      <alignment horizontal="right" vertical="center" wrapText="1" indent="1"/>
      <protection/>
    </xf>
    <xf numFmtId="166" fontId="15" fillId="0" borderId="11" xfId="59" applyNumberFormat="1" applyFont="1" applyFill="1" applyBorder="1" applyAlignment="1" applyProtection="1">
      <alignment horizontal="right" vertical="center" wrapText="1" indent="1"/>
      <protection/>
    </xf>
    <xf numFmtId="166" fontId="15" fillId="0" borderId="21" xfId="59" applyNumberFormat="1" applyFont="1" applyFill="1" applyBorder="1" applyAlignment="1" applyProtection="1">
      <alignment horizontal="right" vertical="center" wrapText="1" indent="1"/>
      <protection/>
    </xf>
    <xf numFmtId="166" fontId="15" fillId="0" borderId="38" xfId="59" applyNumberFormat="1" applyFont="1" applyFill="1" applyBorder="1" applyAlignment="1" applyProtection="1">
      <alignment horizontal="right" vertical="center" wrapText="1" indent="1"/>
      <protection/>
    </xf>
    <xf numFmtId="166" fontId="15" fillId="0" borderId="62" xfId="59" applyNumberFormat="1" applyFont="1" applyFill="1" applyBorder="1" applyAlignment="1" applyProtection="1">
      <alignment horizontal="right" vertical="center" wrapText="1" indent="1"/>
      <protection/>
    </xf>
    <xf numFmtId="166" fontId="15" fillId="0" borderId="79" xfId="59" applyNumberFormat="1" applyFont="1" applyFill="1" applyBorder="1" applyAlignment="1" applyProtection="1">
      <alignment horizontal="right" vertical="center" wrapText="1" indent="1"/>
      <protection/>
    </xf>
    <xf numFmtId="166" fontId="15" fillId="0" borderId="45" xfId="59" applyNumberFormat="1" applyFont="1" applyFill="1" applyBorder="1" applyAlignment="1" applyProtection="1">
      <alignment horizontal="right" vertical="center" wrapText="1" indent="1"/>
      <protection/>
    </xf>
    <xf numFmtId="166" fontId="15" fillId="0" borderId="59" xfId="59" applyNumberFormat="1" applyFont="1" applyFill="1" applyBorder="1" applyAlignment="1" applyProtection="1">
      <alignment horizontal="right" vertical="center" wrapText="1" indent="1"/>
      <protection/>
    </xf>
    <xf numFmtId="166" fontId="15" fillId="0" borderId="53" xfId="59" applyNumberFormat="1" applyFont="1" applyFill="1" applyBorder="1" applyAlignment="1" applyProtection="1">
      <alignment horizontal="right" vertical="center" wrapText="1" indent="1"/>
      <protection/>
    </xf>
    <xf numFmtId="166" fontId="15" fillId="0" borderId="66" xfId="59" applyNumberFormat="1" applyFont="1" applyFill="1" applyBorder="1" applyAlignment="1" applyProtection="1">
      <alignment horizontal="right" vertical="center" wrapText="1" indent="1"/>
      <protection/>
    </xf>
    <xf numFmtId="166" fontId="17" fillId="0" borderId="56" xfId="59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61" xfId="59" applyNumberFormat="1" applyFont="1" applyFill="1" applyBorder="1" applyAlignment="1" applyProtection="1">
      <alignment horizontal="right" vertical="center" wrapText="1" indent="1"/>
      <protection/>
    </xf>
    <xf numFmtId="0" fontId="2" fillId="0" borderId="61" xfId="59" applyFill="1" applyBorder="1" applyProtection="1">
      <alignment/>
      <protection/>
    </xf>
    <xf numFmtId="166" fontId="15" fillId="0" borderId="0" xfId="59" applyNumberFormat="1" applyFont="1" applyFill="1" applyBorder="1" applyAlignment="1" applyProtection="1">
      <alignment horizontal="right" vertical="center" wrapText="1" indent="1"/>
      <protection/>
    </xf>
    <xf numFmtId="166" fontId="15" fillId="0" borderId="43" xfId="59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25" xfId="59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26" xfId="59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39" xfId="59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37" xfId="59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53" xfId="59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48" xfId="59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37" xfId="59" applyNumberFormat="1" applyFont="1" applyFill="1" applyBorder="1" applyAlignment="1" applyProtection="1">
      <alignment horizontal="right" vertical="center" wrapText="1" indent="1"/>
      <protection/>
    </xf>
    <xf numFmtId="49" fontId="17" fillId="0" borderId="29" xfId="59" applyNumberFormat="1" applyFont="1" applyFill="1" applyBorder="1" applyAlignment="1" applyProtection="1">
      <alignment horizontal="left" vertical="center" wrapText="1" indent="1"/>
      <protection/>
    </xf>
    <xf numFmtId="0" fontId="17" fillId="0" borderId="30" xfId="59" applyFont="1" applyFill="1" applyBorder="1" applyAlignment="1" applyProtection="1">
      <alignment horizontal="left" vertical="center" wrapText="1" indent="1"/>
      <protection/>
    </xf>
    <xf numFmtId="166" fontId="17" fillId="0" borderId="66" xfId="59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38" xfId="0" applyFont="1" applyBorder="1" applyAlignment="1" applyProtection="1">
      <alignment horizontal="left" wrapText="1" indent="1"/>
      <protection/>
    </xf>
    <xf numFmtId="166" fontId="17" fillId="0" borderId="39" xfId="59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30" xfId="0" applyFont="1" applyBorder="1" applyAlignment="1" applyProtection="1">
      <alignment horizontal="left" wrapText="1" indent="1"/>
      <protection/>
    </xf>
    <xf numFmtId="166" fontId="17" fillId="0" borderId="31" xfId="59" applyNumberFormat="1" applyFont="1" applyFill="1" applyBorder="1" applyAlignment="1" applyProtection="1">
      <alignment horizontal="right" vertical="center" wrapText="1" indent="1"/>
      <protection locked="0"/>
    </xf>
    <xf numFmtId="0" fontId="34" fillId="0" borderId="0" xfId="0" applyFont="1" applyAlignment="1" applyProtection="1">
      <alignment horizontal="right" vertical="center"/>
      <protection locked="0"/>
    </xf>
    <xf numFmtId="166" fontId="15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3" fontId="39" fillId="34" borderId="77" xfId="0" applyNumberFormat="1" applyFont="1" applyFill="1" applyBorder="1" applyAlignment="1">
      <alignment horizontal="right" vertical="center" wrapText="1"/>
    </xf>
    <xf numFmtId="3" fontId="17" fillId="0" borderId="73" xfId="0" applyNumberFormat="1" applyFont="1" applyBorder="1" applyAlignment="1" applyProtection="1">
      <alignment horizontal="right" vertical="center" indent="1"/>
      <protection locked="0"/>
    </xf>
    <xf numFmtId="3" fontId="17" fillId="0" borderId="74" xfId="0" applyNumberFormat="1" applyFont="1" applyBorder="1" applyAlignment="1" applyProtection="1">
      <alignment horizontal="right" vertical="center" indent="1"/>
      <protection locked="0"/>
    </xf>
    <xf numFmtId="3" fontId="3" fillId="0" borderId="51" xfId="0" applyNumberFormat="1" applyFont="1" applyFill="1" applyBorder="1" applyAlignment="1" applyProtection="1">
      <alignment horizontal="right" vertical="center" indent="1"/>
      <protection/>
    </xf>
    <xf numFmtId="3" fontId="3" fillId="0" borderId="71" xfId="0" applyNumberFormat="1" applyFont="1" applyBorder="1" applyAlignment="1">
      <alignment horizontal="center" vertical="center"/>
    </xf>
    <xf numFmtId="0" fontId="0" fillId="0" borderId="80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2" xfId="0" applyBorder="1" applyAlignment="1">
      <alignment/>
    </xf>
    <xf numFmtId="3" fontId="3" fillId="0" borderId="72" xfId="0" applyNumberFormat="1" applyFont="1" applyBorder="1" applyAlignment="1">
      <alignment horizontal="center" vertical="center"/>
    </xf>
    <xf numFmtId="166" fontId="17" fillId="0" borderId="11" xfId="0" applyNumberFormat="1" applyFont="1" applyFill="1" applyBorder="1" applyAlignment="1" applyProtection="1">
      <alignment horizontal="center" vertical="center" wrapText="1"/>
      <protection/>
    </xf>
    <xf numFmtId="166" fontId="15" fillId="0" borderId="25" xfId="0" applyNumberFormat="1" applyFont="1" applyFill="1" applyBorder="1" applyAlignment="1" applyProtection="1">
      <alignment horizontal="center" vertical="center" wrapText="1"/>
      <protection/>
    </xf>
    <xf numFmtId="3" fontId="17" fillId="0" borderId="15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26" xfId="0" applyNumberFormat="1" applyFont="1" applyFill="1" applyBorder="1" applyAlignment="1" applyProtection="1">
      <alignment vertical="center" wrapText="1"/>
      <protection/>
    </xf>
    <xf numFmtId="166" fontId="6" fillId="0" borderId="61" xfId="59" applyNumberFormat="1" applyFont="1" applyFill="1" applyBorder="1" applyAlignment="1" applyProtection="1">
      <alignment horizontal="right" vertical="center" wrapText="1" indent="1"/>
      <protection/>
    </xf>
    <xf numFmtId="3" fontId="39" fillId="0" borderId="57" xfId="0" applyNumberFormat="1" applyFont="1" applyFill="1" applyBorder="1" applyAlignment="1">
      <alignment/>
    </xf>
    <xf numFmtId="3" fontId="39" fillId="0" borderId="0" xfId="0" applyNumberFormat="1" applyFont="1" applyBorder="1" applyAlignment="1">
      <alignment/>
    </xf>
    <xf numFmtId="3" fontId="39" fillId="0" borderId="77" xfId="0" applyNumberFormat="1" applyFont="1" applyFill="1" applyBorder="1" applyAlignment="1">
      <alignment/>
    </xf>
    <xf numFmtId="3" fontId="40" fillId="0" borderId="77" xfId="0" applyNumberFormat="1" applyFont="1" applyFill="1" applyBorder="1" applyAlignment="1" quotePrefix="1">
      <alignment horizontal="right"/>
    </xf>
    <xf numFmtId="3" fontId="40" fillId="0" borderId="77" xfId="0" applyNumberFormat="1" applyFont="1" applyBorder="1" applyAlignment="1" quotePrefix="1">
      <alignment/>
    </xf>
    <xf numFmtId="166" fontId="2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6" fontId="17" fillId="0" borderId="63" xfId="0" applyNumberFormat="1" applyFont="1" applyFill="1" applyBorder="1" applyAlignment="1" applyProtection="1">
      <alignment horizontal="center" vertical="center" wrapText="1"/>
      <protection/>
    </xf>
    <xf numFmtId="166" fontId="17" fillId="0" borderId="41" xfId="0" applyNumberFormat="1" applyFont="1" applyFill="1" applyBorder="1" applyAlignment="1" applyProtection="1">
      <alignment horizontal="center" vertical="center" wrapText="1"/>
      <protection/>
    </xf>
    <xf numFmtId="166" fontId="17" fillId="0" borderId="25" xfId="0" applyNumberFormat="1" applyFont="1" applyFill="1" applyBorder="1" applyAlignment="1" applyProtection="1">
      <alignment horizontal="center" vertical="center" wrapText="1"/>
      <protection/>
    </xf>
    <xf numFmtId="166" fontId="17" fillId="0" borderId="56" xfId="59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8" fontId="38" fillId="0" borderId="33" xfId="40" applyNumberFormat="1" applyFont="1" applyBorder="1" applyAlignment="1" applyProtection="1">
      <alignment horizontal="right" vertical="center" wrapText="1"/>
      <protection locked="0"/>
    </xf>
    <xf numFmtId="0" fontId="7" fillId="0" borderId="55" xfId="60" applyFont="1" applyFill="1" applyBorder="1" applyAlignment="1" applyProtection="1">
      <alignment horizontal="left" vertical="center" indent="1"/>
      <protection/>
    </xf>
    <xf numFmtId="0" fontId="7" fillId="0" borderId="55" xfId="60" applyFont="1" applyFill="1" applyBorder="1" applyAlignment="1" applyProtection="1">
      <alignment horizontal="left" indent="1"/>
      <protection/>
    </xf>
    <xf numFmtId="166" fontId="15" fillId="0" borderId="23" xfId="60" applyNumberFormat="1" applyFont="1" applyFill="1" applyBorder="1" applyProtection="1">
      <alignment/>
      <protection/>
    </xf>
    <xf numFmtId="1" fontId="40" fillId="0" borderId="11" xfId="0" applyNumberFormat="1" applyFont="1" applyBorder="1" applyAlignment="1">
      <alignment/>
    </xf>
    <xf numFmtId="0" fontId="2" fillId="0" borderId="0" xfId="59">
      <alignment/>
      <protection/>
    </xf>
    <xf numFmtId="0" fontId="5" fillId="0" borderId="42" xfId="0" applyFont="1" applyBorder="1" applyAlignment="1">
      <alignment horizontal="right" vertical="center"/>
    </xf>
    <xf numFmtId="0" fontId="7" fillId="0" borderId="22" xfId="59" applyFont="1" applyBorder="1" applyAlignment="1">
      <alignment horizontal="center" vertical="center" wrapText="1"/>
      <protection/>
    </xf>
    <xf numFmtId="0" fontId="7" fillId="0" borderId="23" xfId="59" applyFont="1" applyBorder="1" applyAlignment="1">
      <alignment horizontal="center" vertical="center" wrapText="1"/>
      <protection/>
    </xf>
    <xf numFmtId="0" fontId="7" fillId="0" borderId="28" xfId="59" applyFont="1" applyBorder="1" applyAlignment="1">
      <alignment horizontal="center" vertical="center" wrapText="1"/>
      <protection/>
    </xf>
    <xf numFmtId="0" fontId="15" fillId="0" borderId="24" xfId="59" applyFont="1" applyBorder="1" applyAlignment="1">
      <alignment horizontal="center" vertical="center" wrapText="1"/>
      <protection/>
    </xf>
    <xf numFmtId="0" fontId="15" fillId="0" borderId="27" xfId="59" applyFont="1" applyBorder="1" applyAlignment="1">
      <alignment horizontal="center" vertical="center" wrapText="1"/>
      <protection/>
    </xf>
    <xf numFmtId="0" fontId="15" fillId="0" borderId="40" xfId="59" applyFont="1" applyBorder="1" applyAlignment="1">
      <alignment horizontal="center" vertical="center" wrapText="1"/>
      <protection/>
    </xf>
    <xf numFmtId="0" fontId="17" fillId="0" borderId="0" xfId="59" applyFont="1">
      <alignment/>
      <protection/>
    </xf>
    <xf numFmtId="0" fontId="15" fillId="0" borderId="22" xfId="59" applyFont="1" applyBorder="1" applyAlignment="1">
      <alignment horizontal="left" vertical="center" wrapText="1" indent="1"/>
      <protection/>
    </xf>
    <xf numFmtId="0" fontId="15" fillId="0" borderId="23" xfId="59" applyFont="1" applyBorder="1" applyAlignment="1">
      <alignment horizontal="left" vertical="center" wrapText="1" indent="1"/>
      <protection/>
    </xf>
    <xf numFmtId="166" fontId="15" fillId="0" borderId="28" xfId="59" applyNumberFormat="1" applyFont="1" applyBorder="1" applyAlignment="1">
      <alignment horizontal="right" vertical="center" wrapText="1" indent="1"/>
      <protection/>
    </xf>
    <xf numFmtId="0" fontId="0" fillId="0" borderId="0" xfId="59" applyFont="1">
      <alignment/>
      <protection/>
    </xf>
    <xf numFmtId="49" fontId="17" fillId="0" borderId="18" xfId="59" applyNumberFormat="1" applyFont="1" applyBorder="1" applyAlignment="1">
      <alignment horizontal="left" vertical="center" wrapText="1" indent="1"/>
      <protection/>
    </xf>
    <xf numFmtId="0" fontId="21" fillId="0" borderId="12" xfId="0" applyFont="1" applyBorder="1" applyAlignment="1">
      <alignment horizontal="left" wrapText="1" indent="1"/>
    </xf>
    <xf numFmtId="166" fontId="17" fillId="0" borderId="37" xfId="59" applyNumberFormat="1" applyFont="1" applyBorder="1" applyAlignment="1" applyProtection="1">
      <alignment horizontal="right" vertical="center" wrapText="1" indent="1"/>
      <protection locked="0"/>
    </xf>
    <xf numFmtId="49" fontId="17" fillId="0" borderId="17" xfId="59" applyNumberFormat="1" applyFont="1" applyBorder="1" applyAlignment="1">
      <alignment horizontal="left" vertical="center" wrapText="1" indent="1"/>
      <protection/>
    </xf>
    <xf numFmtId="0" fontId="21" fillId="0" borderId="11" xfId="0" applyFont="1" applyBorder="1" applyAlignment="1">
      <alignment horizontal="left" wrapText="1" indent="1"/>
    </xf>
    <xf numFmtId="49" fontId="17" fillId="0" borderId="19" xfId="59" applyNumberFormat="1" applyFont="1" applyBorder="1" applyAlignment="1">
      <alignment horizontal="left" vertical="center" wrapText="1" indent="1"/>
      <protection/>
    </xf>
    <xf numFmtId="0" fontId="21" fillId="0" borderId="15" xfId="0" applyFont="1" applyBorder="1" applyAlignment="1">
      <alignment horizontal="left" wrapText="1" indent="1"/>
    </xf>
    <xf numFmtId="166" fontId="17" fillId="0" borderId="41" xfId="59" applyNumberFormat="1" applyFont="1" applyBorder="1" applyAlignment="1" applyProtection="1">
      <alignment horizontal="right" vertical="center" wrapText="1" indent="1"/>
      <protection locked="0"/>
    </xf>
    <xf numFmtId="0" fontId="22" fillId="0" borderId="23" xfId="0" applyFont="1" applyBorder="1" applyAlignment="1">
      <alignment horizontal="left" vertical="center" wrapText="1" indent="1"/>
    </xf>
    <xf numFmtId="166" fontId="15" fillId="0" borderId="28" xfId="59" applyNumberFormat="1" applyFont="1" applyBorder="1" applyAlignment="1" applyProtection="1">
      <alignment horizontal="right" vertical="center" wrapText="1" indent="1"/>
      <protection locked="0"/>
    </xf>
    <xf numFmtId="0" fontId="21" fillId="0" borderId="11" xfId="0" applyFont="1" applyBorder="1" applyAlignment="1" quotePrefix="1">
      <alignment horizontal="left" wrapText="1" indent="1"/>
    </xf>
    <xf numFmtId="166" fontId="17" fillId="0" borderId="25" xfId="59" applyNumberFormat="1" applyFont="1" applyBorder="1" applyAlignment="1" applyProtection="1">
      <alignment horizontal="right" vertical="center" wrapText="1" indent="1"/>
      <protection locked="0"/>
    </xf>
    <xf numFmtId="166" fontId="17" fillId="0" borderId="25" xfId="59" applyNumberFormat="1" applyFont="1" applyBorder="1" applyAlignment="1" applyProtection="1">
      <alignment horizontal="right" vertical="center" wrapText="1" indent="1"/>
      <protection locked="0"/>
    </xf>
    <xf numFmtId="166" fontId="17" fillId="0" borderId="26" xfId="59" applyNumberFormat="1" applyFont="1" applyBorder="1" applyAlignment="1" applyProtection="1">
      <alignment horizontal="right" vertical="center" wrapText="1" indent="1"/>
      <protection locked="0"/>
    </xf>
    <xf numFmtId="166" fontId="17" fillId="0" borderId="37" xfId="59" applyNumberFormat="1" applyFont="1" applyBorder="1" applyAlignment="1" applyProtection="1">
      <alignment horizontal="right" vertical="center" wrapText="1" indent="1"/>
      <protection locked="0"/>
    </xf>
    <xf numFmtId="49" fontId="17" fillId="0" borderId="16" xfId="59" applyNumberFormat="1" applyFont="1" applyBorder="1" applyAlignment="1">
      <alignment horizontal="left" vertical="center" wrapText="1" indent="1"/>
      <protection/>
    </xf>
    <xf numFmtId="0" fontId="21" fillId="0" borderId="10" xfId="0" applyFont="1" applyBorder="1" applyAlignment="1">
      <alignment horizontal="left" wrapText="1" indent="1"/>
    </xf>
    <xf numFmtId="166" fontId="17" fillId="0" borderId="41" xfId="59" applyNumberFormat="1" applyFont="1" applyBorder="1" applyAlignment="1" applyProtection="1">
      <alignment horizontal="right" vertical="center" wrapText="1" indent="1"/>
      <protection locked="0"/>
    </xf>
    <xf numFmtId="166" fontId="17" fillId="0" borderId="26" xfId="59" applyNumberFormat="1" applyFont="1" applyBorder="1" applyAlignment="1" applyProtection="1">
      <alignment horizontal="right" vertical="center" wrapText="1" indent="1"/>
      <protection locked="0"/>
    </xf>
    <xf numFmtId="166" fontId="15" fillId="0" borderId="28" xfId="59" applyNumberFormat="1" applyFont="1" applyBorder="1" applyAlignment="1">
      <alignment horizontal="right" vertical="center" wrapText="1" indent="1"/>
      <protection/>
    </xf>
    <xf numFmtId="0" fontId="22" fillId="0" borderId="22" xfId="0" applyFont="1" applyBorder="1" applyAlignment="1">
      <alignment wrapText="1"/>
    </xf>
    <xf numFmtId="0" fontId="21" fillId="0" borderId="15" xfId="0" applyFont="1" applyBorder="1" applyAlignment="1">
      <alignment wrapText="1"/>
    </xf>
    <xf numFmtId="0" fontId="21" fillId="0" borderId="18" xfId="0" applyFont="1" applyBorder="1" applyAlignment="1">
      <alignment wrapText="1"/>
    </xf>
    <xf numFmtId="0" fontId="21" fillId="0" borderId="17" xfId="0" applyFont="1" applyBorder="1" applyAlignment="1">
      <alignment wrapText="1"/>
    </xf>
    <xf numFmtId="0" fontId="21" fillId="0" borderId="19" xfId="0" applyFont="1" applyBorder="1" applyAlignment="1">
      <alignment wrapText="1"/>
    </xf>
    <xf numFmtId="166" fontId="15" fillId="0" borderId="28" xfId="59" applyNumberFormat="1" applyFont="1" applyBorder="1" applyAlignment="1" applyProtection="1">
      <alignment horizontal="right" vertical="center" wrapText="1" indent="1"/>
      <protection locked="0"/>
    </xf>
    <xf numFmtId="0" fontId="22" fillId="0" borderId="23" xfId="0" applyFont="1" applyBorder="1" applyAlignment="1">
      <alignment wrapText="1"/>
    </xf>
    <xf numFmtId="0" fontId="22" fillId="0" borderId="29" xfId="0" applyFont="1" applyBorder="1" applyAlignment="1">
      <alignment wrapText="1"/>
    </xf>
    <xf numFmtId="0" fontId="22" fillId="0" borderId="30" xfId="0" applyFont="1" applyBorder="1" applyAlignment="1">
      <alignment wrapText="1"/>
    </xf>
    <xf numFmtId="0" fontId="5" fillId="0" borderId="42" xfId="0" applyFont="1" applyBorder="1" applyAlignment="1">
      <alignment horizontal="right"/>
    </xf>
    <xf numFmtId="0" fontId="15" fillId="0" borderId="22" xfId="59" applyFont="1" applyBorder="1" applyAlignment="1">
      <alignment horizontal="center" vertical="center" wrapText="1"/>
      <protection/>
    </xf>
    <xf numFmtId="0" fontId="15" fillId="0" borderId="23" xfId="59" applyFont="1" applyBorder="1" applyAlignment="1">
      <alignment horizontal="center" vertical="center" wrapText="1"/>
      <protection/>
    </xf>
    <xf numFmtId="0" fontId="15" fillId="0" borderId="28" xfId="59" applyFont="1" applyBorder="1" applyAlignment="1">
      <alignment horizontal="center" vertical="center" wrapText="1"/>
      <protection/>
    </xf>
    <xf numFmtId="0" fontId="15" fillId="0" borderId="24" xfId="59" applyFont="1" applyBorder="1" applyAlignment="1">
      <alignment horizontal="left" vertical="center" wrapText="1" indent="1"/>
      <protection/>
    </xf>
    <xf numFmtId="0" fontId="15" fillId="0" borderId="27" xfId="59" applyFont="1" applyBorder="1" applyAlignment="1">
      <alignment vertical="center" wrapText="1"/>
      <protection/>
    </xf>
    <xf numFmtId="166" fontId="15" fillId="0" borderId="40" xfId="59" applyNumberFormat="1" applyFont="1" applyBorder="1" applyAlignment="1">
      <alignment horizontal="right" vertical="center" wrapText="1" indent="1"/>
      <protection/>
    </xf>
    <xf numFmtId="49" fontId="17" fillId="0" borderId="20" xfId="59" applyNumberFormat="1" applyFont="1" applyBorder="1" applyAlignment="1">
      <alignment horizontal="left" vertical="center" wrapText="1" indent="1"/>
      <protection/>
    </xf>
    <xf numFmtId="0" fontId="17" fillId="0" borderId="13" xfId="59" applyFont="1" applyBorder="1" applyAlignment="1">
      <alignment horizontal="left" vertical="center" wrapText="1" indent="1"/>
      <protection/>
    </xf>
    <xf numFmtId="166" fontId="17" fillId="0" borderId="43" xfId="59" applyNumberFormat="1" applyFont="1" applyBorder="1" applyAlignment="1" applyProtection="1">
      <alignment horizontal="right" vertical="center" wrapText="1" indent="1"/>
      <protection locked="0"/>
    </xf>
    <xf numFmtId="0" fontId="17" fillId="0" borderId="11" xfId="59" applyFont="1" applyBorder="1" applyAlignment="1">
      <alignment horizontal="left" vertical="center" wrapText="1" indent="1"/>
      <protection/>
    </xf>
    <xf numFmtId="0" fontId="17" fillId="0" borderId="14" xfId="59" applyFont="1" applyBorder="1" applyAlignment="1">
      <alignment horizontal="left" vertical="center" wrapText="1" indent="1"/>
      <protection/>
    </xf>
    <xf numFmtId="0" fontId="17" fillId="0" borderId="0" xfId="59" applyFont="1" applyAlignment="1">
      <alignment horizontal="left" vertical="center" wrapText="1" indent="1"/>
      <protection/>
    </xf>
    <xf numFmtId="0" fontId="17" fillId="0" borderId="11" xfId="59" applyFont="1" applyBorder="1" applyAlignment="1">
      <alignment horizontal="left" indent="6"/>
      <protection/>
    </xf>
    <xf numFmtId="0" fontId="17" fillId="0" borderId="11" xfId="59" applyFont="1" applyBorder="1" applyAlignment="1">
      <alignment horizontal="left" vertical="center" wrapText="1" indent="6"/>
      <protection/>
    </xf>
    <xf numFmtId="0" fontId="17" fillId="0" borderId="15" xfId="59" applyFont="1" applyBorder="1" applyAlignment="1">
      <alignment horizontal="left" vertical="center" wrapText="1" indent="6"/>
      <protection/>
    </xf>
    <xf numFmtId="49" fontId="17" fillId="0" borderId="21" xfId="59" applyNumberFormat="1" applyFont="1" applyBorder="1" applyAlignment="1">
      <alignment horizontal="left" vertical="center" wrapText="1" indent="1"/>
      <protection/>
    </xf>
    <xf numFmtId="0" fontId="17" fillId="0" borderId="30" xfId="59" applyFont="1" applyBorder="1" applyAlignment="1">
      <alignment horizontal="left" vertical="center" wrapText="1" indent="6"/>
      <protection/>
    </xf>
    <xf numFmtId="0" fontId="15" fillId="0" borderId="23" xfId="59" applyFont="1" applyBorder="1" applyAlignment="1">
      <alignment vertical="center" wrapText="1"/>
      <protection/>
    </xf>
    <xf numFmtId="0" fontId="17" fillId="0" borderId="15" xfId="59" applyFont="1" applyBorder="1" applyAlignment="1">
      <alignment horizontal="left" vertical="center" wrapText="1" indent="1"/>
      <protection/>
    </xf>
    <xf numFmtId="0" fontId="21" fillId="0" borderId="15" xfId="0" applyFont="1" applyBorder="1" applyAlignment="1">
      <alignment horizontal="left" vertical="center" wrapText="1" indent="1"/>
    </xf>
    <xf numFmtId="0" fontId="21" fillId="0" borderId="11" xfId="0" applyFont="1" applyBorder="1" applyAlignment="1">
      <alignment horizontal="left" vertical="center" wrapText="1" indent="1"/>
    </xf>
    <xf numFmtId="0" fontId="17" fillId="0" borderId="12" xfId="59" applyFont="1" applyBorder="1" applyAlignment="1">
      <alignment horizontal="left" vertical="center" wrapText="1" indent="6"/>
      <protection/>
    </xf>
    <xf numFmtId="0" fontId="15" fillId="0" borderId="23" xfId="59" applyFont="1" applyBorder="1" applyAlignment="1">
      <alignment horizontal="left" vertical="center" wrapText="1" indent="1"/>
      <protection/>
    </xf>
    <xf numFmtId="0" fontId="17" fillId="0" borderId="12" xfId="59" applyFont="1" applyBorder="1" applyAlignment="1">
      <alignment horizontal="left" vertical="center" wrapText="1" indent="1"/>
      <protection/>
    </xf>
    <xf numFmtId="166" fontId="17" fillId="0" borderId="53" xfId="59" applyNumberFormat="1" applyFont="1" applyBorder="1" applyAlignment="1" applyProtection="1">
      <alignment horizontal="right" vertical="center" wrapText="1" indent="1"/>
      <protection locked="0"/>
    </xf>
    <xf numFmtId="0" fontId="17" fillId="0" borderId="10" xfId="59" applyFont="1" applyBorder="1" applyAlignment="1">
      <alignment horizontal="left" vertical="center" wrapText="1" indent="1"/>
      <protection/>
    </xf>
    <xf numFmtId="166" fontId="22" fillId="0" borderId="28" xfId="0" applyNumberFormat="1" applyFont="1" applyBorder="1" applyAlignment="1">
      <alignment horizontal="right" vertical="center" wrapText="1" indent="1"/>
    </xf>
    <xf numFmtId="166" fontId="20" fillId="0" borderId="28" xfId="0" applyNumberFormat="1" applyFont="1" applyBorder="1" applyAlignment="1" quotePrefix="1">
      <alignment horizontal="right" vertical="center" wrapText="1" indent="1"/>
    </xf>
    <xf numFmtId="0" fontId="19" fillId="0" borderId="0" xfId="59" applyFont="1">
      <alignment/>
      <protection/>
    </xf>
    <xf numFmtId="0" fontId="6" fillId="0" borderId="0" xfId="59" applyFont="1">
      <alignment/>
      <protection/>
    </xf>
    <xf numFmtId="0" fontId="22" fillId="0" borderId="29" xfId="0" applyFont="1" applyBorder="1" applyAlignment="1">
      <alignment horizontal="left" vertical="center" wrapText="1" indent="1"/>
    </xf>
    <xf numFmtId="0" fontId="20" fillId="0" borderId="30" xfId="0" applyFont="1" applyBorder="1" applyAlignment="1">
      <alignment horizontal="left" vertical="center" wrapText="1" indent="1"/>
    </xf>
    <xf numFmtId="0" fontId="2" fillId="0" borderId="0" xfId="59" applyAlignment="1">
      <alignment horizontal="right" vertical="center" indent="1"/>
      <protection/>
    </xf>
    <xf numFmtId="166" fontId="17" fillId="0" borderId="28" xfId="59" applyNumberFormat="1" applyFont="1" applyBorder="1" applyAlignment="1" applyProtection="1">
      <alignment horizontal="right" vertical="center" wrapText="1" indent="1"/>
      <protection locked="0"/>
    </xf>
    <xf numFmtId="0" fontId="6" fillId="0" borderId="0" xfId="59" applyFont="1" applyAlignment="1">
      <alignment horizontal="center" vertical="center" wrapText="1"/>
      <protection/>
    </xf>
    <xf numFmtId="0" fontId="6" fillId="0" borderId="0" xfId="59" applyFont="1" applyAlignment="1">
      <alignment vertical="center" wrapText="1"/>
      <protection/>
    </xf>
    <xf numFmtId="166" fontId="6" fillId="0" borderId="0" xfId="59" applyNumberFormat="1" applyFont="1" applyAlignment="1">
      <alignment horizontal="right" vertical="center" wrapText="1" indent="1"/>
      <protection/>
    </xf>
    <xf numFmtId="0" fontId="17" fillId="0" borderId="38" xfId="59" applyFont="1" applyBorder="1" applyAlignment="1">
      <alignment horizontal="left" vertical="center" wrapText="1" indent="6"/>
      <protection/>
    </xf>
    <xf numFmtId="166" fontId="17" fillId="0" borderId="39" xfId="59" applyNumberFormat="1" applyFont="1" applyBorder="1" applyAlignment="1" applyProtection="1">
      <alignment horizontal="right" vertical="center" wrapText="1" indent="1"/>
      <protection locked="0"/>
    </xf>
    <xf numFmtId="166" fontId="17" fillId="0" borderId="48" xfId="59" applyNumberFormat="1" applyFont="1" applyBorder="1" applyAlignment="1" applyProtection="1">
      <alignment horizontal="right" vertical="center" wrapText="1" indent="1"/>
      <protection locked="0"/>
    </xf>
    <xf numFmtId="166" fontId="17" fillId="0" borderId="37" xfId="59" applyNumberFormat="1" applyFont="1" applyBorder="1" applyAlignment="1">
      <alignment horizontal="right" vertical="center" wrapText="1" indent="1"/>
      <protection/>
    </xf>
    <xf numFmtId="166" fontId="0" fillId="0" borderId="0" xfId="0" applyNumberFormat="1" applyAlignment="1">
      <alignment vertical="center" wrapText="1"/>
    </xf>
    <xf numFmtId="166" fontId="6" fillId="0" borderId="0" xfId="0" applyNumberFormat="1" applyFont="1" applyAlignment="1">
      <alignment horizontal="centerContinuous" vertical="center" wrapText="1"/>
    </xf>
    <xf numFmtId="166" fontId="0" fillId="0" borderId="0" xfId="0" applyNumberFormat="1" applyAlignment="1">
      <alignment horizontal="centerContinuous" vertical="center"/>
    </xf>
    <xf numFmtId="166" fontId="0" fillId="0" borderId="0" xfId="0" applyNumberFormat="1" applyAlignment="1">
      <alignment horizontal="center" vertical="center" wrapText="1"/>
    </xf>
    <xf numFmtId="166" fontId="5" fillId="0" borderId="0" xfId="0" applyNumberFormat="1" applyFont="1" applyAlignment="1">
      <alignment horizontal="right" vertical="center"/>
    </xf>
    <xf numFmtId="166" fontId="7" fillId="0" borderId="22" xfId="0" applyNumberFormat="1" applyFont="1" applyBorder="1" applyAlignment="1">
      <alignment horizontal="centerContinuous" vertical="center" wrapText="1"/>
    </xf>
    <xf numFmtId="166" fontId="7" fillId="0" borderId="23" xfId="0" applyNumberFormat="1" applyFont="1" applyBorder="1" applyAlignment="1">
      <alignment horizontal="centerContinuous" vertical="center" wrapText="1"/>
    </xf>
    <xf numFmtId="166" fontId="7" fillId="0" borderId="28" xfId="0" applyNumberFormat="1" applyFont="1" applyBorder="1" applyAlignment="1">
      <alignment horizontal="centerContinuous" vertical="center" wrapText="1"/>
    </xf>
    <xf numFmtId="166" fontId="7" fillId="0" borderId="22" xfId="0" applyNumberFormat="1" applyFont="1" applyBorder="1" applyAlignment="1">
      <alignment horizontal="center" vertical="center" wrapText="1"/>
    </xf>
    <xf numFmtId="166" fontId="7" fillId="0" borderId="23" xfId="0" applyNumberFormat="1" applyFont="1" applyBorder="1" applyAlignment="1">
      <alignment horizontal="center" vertical="center" wrapText="1"/>
    </xf>
    <xf numFmtId="166" fontId="7" fillId="0" borderId="28" xfId="0" applyNumberFormat="1" applyFont="1" applyBorder="1" applyAlignment="1">
      <alignment horizontal="center" vertical="center" wrapText="1"/>
    </xf>
    <xf numFmtId="166" fontId="3" fillId="0" borderId="0" xfId="0" applyNumberFormat="1" applyFont="1" applyAlignment="1">
      <alignment horizontal="center" vertical="center" wrapText="1"/>
    </xf>
    <xf numFmtId="166" fontId="15" fillId="0" borderId="32" xfId="0" applyNumberFormat="1" applyFont="1" applyBorder="1" applyAlignment="1">
      <alignment horizontal="center" vertical="center" wrapText="1"/>
    </xf>
    <xf numFmtId="166" fontId="15" fillId="0" borderId="22" xfId="0" applyNumberFormat="1" applyFont="1" applyBorder="1" applyAlignment="1">
      <alignment horizontal="center" vertical="center" wrapText="1"/>
    </xf>
    <xf numFmtId="166" fontId="15" fillId="0" borderId="23" xfId="0" applyNumberFormat="1" applyFont="1" applyBorder="1" applyAlignment="1">
      <alignment horizontal="center" vertical="center" wrapText="1"/>
    </xf>
    <xf numFmtId="166" fontId="15" fillId="0" borderId="28" xfId="0" applyNumberFormat="1" applyFont="1" applyBorder="1" applyAlignment="1">
      <alignment horizontal="center" vertical="center" wrapText="1"/>
    </xf>
    <xf numFmtId="166" fontId="15" fillId="0" borderId="0" xfId="0" applyNumberFormat="1" applyFont="1" applyAlignment="1">
      <alignment horizontal="center" vertical="center" wrapText="1"/>
    </xf>
    <xf numFmtId="166" fontId="0" fillId="0" borderId="35" xfId="0" applyNumberFormat="1" applyBorder="1" applyAlignment="1">
      <alignment horizontal="left" vertical="center" wrapText="1" indent="1"/>
    </xf>
    <xf numFmtId="166" fontId="17" fillId="0" borderId="18" xfId="0" applyNumberFormat="1" applyFont="1" applyBorder="1" applyAlignment="1">
      <alignment horizontal="left" vertical="center" wrapText="1" indent="1"/>
    </xf>
    <xf numFmtId="166" fontId="17" fillId="0" borderId="12" xfId="0" applyNumberFormat="1" applyFont="1" applyBorder="1" applyAlignment="1" applyProtection="1">
      <alignment horizontal="right" vertical="center" wrapText="1" indent="1"/>
      <protection locked="0"/>
    </xf>
    <xf numFmtId="166" fontId="17" fillId="0" borderId="37" xfId="0" applyNumberFormat="1" applyFont="1" applyBorder="1" applyAlignment="1" applyProtection="1">
      <alignment horizontal="right" vertical="center" wrapText="1" indent="1"/>
      <protection locked="0"/>
    </xf>
    <xf numFmtId="166" fontId="0" fillId="0" borderId="33" xfId="0" applyNumberFormat="1" applyBorder="1" applyAlignment="1">
      <alignment horizontal="left" vertical="center" wrapText="1" indent="1"/>
    </xf>
    <xf numFmtId="166" fontId="17" fillId="0" borderId="17" xfId="0" applyNumberFormat="1" applyFont="1" applyBorder="1" applyAlignment="1">
      <alignment horizontal="left" vertical="center" wrapText="1" indent="1"/>
    </xf>
    <xf numFmtId="166" fontId="17" fillId="0" borderId="11" xfId="0" applyNumberFormat="1" applyFont="1" applyBorder="1" applyAlignment="1" applyProtection="1">
      <alignment horizontal="right" vertical="center" wrapText="1" indent="1"/>
      <protection locked="0"/>
    </xf>
    <xf numFmtId="166" fontId="17" fillId="0" borderId="25" xfId="0" applyNumberFormat="1" applyFont="1" applyBorder="1" applyAlignment="1" applyProtection="1">
      <alignment horizontal="right" vertical="center" wrapText="1" indent="1"/>
      <protection locked="0"/>
    </xf>
    <xf numFmtId="166" fontId="17" fillId="0" borderId="57" xfId="0" applyNumberFormat="1" applyFont="1" applyBorder="1" applyAlignment="1">
      <alignment horizontal="left" vertical="center" wrapText="1" indent="1"/>
    </xf>
    <xf numFmtId="166" fontId="17" fillId="0" borderId="56" xfId="0" applyNumberFormat="1" applyFont="1" applyBorder="1" applyAlignment="1" applyProtection="1">
      <alignment horizontal="right" vertical="center" wrapText="1" indent="1"/>
      <protection locked="0"/>
    </xf>
    <xf numFmtId="166" fontId="17" fillId="0" borderId="17" xfId="0" applyNumberFormat="1" applyFont="1" applyBorder="1" applyAlignment="1" applyProtection="1">
      <alignment horizontal="left" vertical="center" wrapText="1" indent="1"/>
      <protection locked="0"/>
    </xf>
    <xf numFmtId="166" fontId="17" fillId="0" borderId="0" xfId="0" applyNumberFormat="1" applyFont="1" applyAlignment="1" applyProtection="1">
      <alignment horizontal="left" vertical="center" wrapText="1" indent="1"/>
      <protection locked="0"/>
    </xf>
    <xf numFmtId="166" fontId="17" fillId="0" borderId="19" xfId="0" applyNumberFormat="1" applyFont="1" applyBorder="1" applyAlignment="1" applyProtection="1">
      <alignment horizontal="left" vertical="center" wrapText="1" indent="1"/>
      <protection locked="0"/>
    </xf>
    <xf numFmtId="166" fontId="17" fillId="0" borderId="15" xfId="0" applyNumberFormat="1" applyFont="1" applyBorder="1" applyAlignment="1" applyProtection="1">
      <alignment horizontal="right" vertical="center" wrapText="1" indent="1"/>
      <protection locked="0"/>
    </xf>
    <xf numFmtId="166" fontId="17" fillId="0" borderId="26" xfId="0" applyNumberFormat="1" applyFont="1" applyBorder="1" applyAlignment="1" applyProtection="1">
      <alignment horizontal="right" vertical="center" wrapText="1" indent="1"/>
      <protection locked="0"/>
    </xf>
    <xf numFmtId="166" fontId="3" fillId="0" borderId="32" xfId="0" applyNumberFormat="1" applyFont="1" applyBorder="1" applyAlignment="1">
      <alignment horizontal="left" vertical="center" wrapText="1" indent="1"/>
    </xf>
    <xf numFmtId="166" fontId="15" fillId="0" borderId="22" xfId="0" applyNumberFormat="1" applyFont="1" applyBorder="1" applyAlignment="1">
      <alignment horizontal="left" vertical="center" wrapText="1" indent="1"/>
    </xf>
    <xf numFmtId="166" fontId="15" fillId="0" borderId="23" xfId="0" applyNumberFormat="1" applyFont="1" applyBorder="1" applyAlignment="1">
      <alignment horizontal="right" vertical="center" wrapText="1" indent="1"/>
    </xf>
    <xf numFmtId="166" fontId="15" fillId="0" borderId="28" xfId="0" applyNumberFormat="1" applyFont="1" applyBorder="1" applyAlignment="1">
      <alignment horizontal="right" vertical="center" wrapText="1" indent="1"/>
    </xf>
    <xf numFmtId="166" fontId="0" fillId="0" borderId="36" xfId="0" applyNumberFormat="1" applyFont="1" applyBorder="1" applyAlignment="1">
      <alignment horizontal="left" vertical="center" wrapText="1" indent="1"/>
    </xf>
    <xf numFmtId="166" fontId="17" fillId="0" borderId="16" xfId="0" applyNumberFormat="1" applyFont="1" applyBorder="1" applyAlignment="1">
      <alignment horizontal="left" vertical="center" wrapText="1" indent="1"/>
    </xf>
    <xf numFmtId="166" fontId="23" fillId="0" borderId="10" xfId="0" applyNumberFormat="1" applyFont="1" applyBorder="1" applyAlignment="1">
      <alignment horizontal="right" vertical="center" wrapText="1" indent="1"/>
    </xf>
    <xf numFmtId="166" fontId="17" fillId="0" borderId="17" xfId="0" applyNumberFormat="1" applyFont="1" applyBorder="1" applyAlignment="1">
      <alignment horizontal="left" vertical="center" wrapText="1" indent="1"/>
    </xf>
    <xf numFmtId="166" fontId="17" fillId="0" borderId="41" xfId="0" applyNumberFormat="1" applyFont="1" applyBorder="1" applyAlignment="1" applyProtection="1">
      <alignment horizontal="right" vertical="center" wrapText="1" indent="1"/>
      <protection locked="0"/>
    </xf>
    <xf numFmtId="166" fontId="0" fillId="0" borderId="33" xfId="0" applyNumberFormat="1" applyFont="1" applyBorder="1" applyAlignment="1">
      <alignment horizontal="left" vertical="center" wrapText="1" indent="1"/>
    </xf>
    <xf numFmtId="166" fontId="17" fillId="0" borderId="11" xfId="0" applyNumberFormat="1" applyFont="1" applyBorder="1" applyAlignment="1" applyProtection="1">
      <alignment horizontal="right" vertical="center" wrapText="1" indent="1"/>
      <protection locked="0"/>
    </xf>
    <xf numFmtId="166" fontId="17" fillId="0" borderId="25" xfId="0" applyNumberFormat="1" applyFont="1" applyBorder="1" applyAlignment="1" applyProtection="1">
      <alignment horizontal="right" vertical="center" wrapText="1" indent="1"/>
      <protection locked="0"/>
    </xf>
    <xf numFmtId="166" fontId="23" fillId="0" borderId="11" xfId="0" applyNumberFormat="1" applyFont="1" applyBorder="1" applyAlignment="1">
      <alignment horizontal="right" vertical="center" wrapText="1" indent="1"/>
    </xf>
    <xf numFmtId="166" fontId="17" fillId="0" borderId="10" xfId="0" applyNumberFormat="1" applyFont="1" applyBorder="1" applyAlignment="1" applyProtection="1">
      <alignment horizontal="right" vertical="center" wrapText="1" indent="1"/>
      <protection locked="0"/>
    </xf>
    <xf numFmtId="166" fontId="3" fillId="0" borderId="22" xfId="0" applyNumberFormat="1" applyFont="1" applyBorder="1" applyAlignment="1">
      <alignment horizontal="left" vertical="center" wrapText="1" indent="1"/>
    </xf>
    <xf numFmtId="166" fontId="3" fillId="0" borderId="58" xfId="0" applyNumberFormat="1" applyFont="1" applyBorder="1" applyAlignment="1">
      <alignment horizontal="right" vertical="center" wrapText="1" indent="1"/>
    </xf>
    <xf numFmtId="166" fontId="0" fillId="0" borderId="36" xfId="0" applyNumberFormat="1" applyBorder="1" applyAlignment="1">
      <alignment horizontal="left" vertical="center" wrapText="1" indent="1"/>
    </xf>
    <xf numFmtId="166" fontId="17" fillId="0" borderId="16" xfId="0" applyNumberFormat="1" applyFont="1" applyBorder="1" applyAlignment="1" applyProtection="1">
      <alignment horizontal="left" vertical="center" wrapText="1" indent="1"/>
      <protection locked="0"/>
    </xf>
    <xf numFmtId="166" fontId="17" fillId="0" borderId="63" xfId="0" applyNumberFormat="1" applyFont="1" applyBorder="1" applyAlignment="1" applyProtection="1">
      <alignment horizontal="right" vertical="center" wrapText="1" indent="1"/>
      <protection locked="0"/>
    </xf>
    <xf numFmtId="166" fontId="17" fillId="0" borderId="16" xfId="0" applyNumberFormat="1" applyFont="1" applyBorder="1" applyAlignment="1">
      <alignment horizontal="left" vertical="center" wrapText="1" indent="1"/>
    </xf>
    <xf numFmtId="166" fontId="17" fillId="0" borderId="41" xfId="0" applyNumberFormat="1" applyFont="1" applyBorder="1" applyAlignment="1" applyProtection="1">
      <alignment horizontal="right" vertical="center" wrapText="1" indent="1"/>
      <protection locked="0"/>
    </xf>
    <xf numFmtId="166" fontId="23" fillId="0" borderId="16" xfId="0" applyNumberFormat="1" applyFont="1" applyBorder="1" applyAlignment="1">
      <alignment horizontal="left" vertical="center" wrapText="1" indent="1"/>
    </xf>
    <xf numFmtId="166" fontId="23" fillId="0" borderId="12" xfId="0" applyNumberFormat="1" applyFont="1" applyBorder="1" applyAlignment="1">
      <alignment horizontal="right" vertical="center" wrapText="1" indent="1"/>
    </xf>
    <xf numFmtId="166" fontId="17" fillId="0" borderId="37" xfId="0" applyNumberFormat="1" applyFont="1" applyBorder="1" applyAlignment="1" applyProtection="1">
      <alignment horizontal="right" vertical="center" wrapText="1" indent="1"/>
      <protection locked="0"/>
    </xf>
    <xf numFmtId="166" fontId="17" fillId="0" borderId="17" xfId="0" applyNumberFormat="1" applyFont="1" applyBorder="1" applyAlignment="1">
      <alignment horizontal="left" vertical="center" wrapText="1" indent="2"/>
    </xf>
    <xf numFmtId="166" fontId="17" fillId="0" borderId="11" xfId="0" applyNumberFormat="1" applyFont="1" applyBorder="1" applyAlignment="1">
      <alignment horizontal="left" vertical="center" wrapText="1" indent="2"/>
    </xf>
    <xf numFmtId="166" fontId="23" fillId="0" borderId="11" xfId="0" applyNumberFormat="1" applyFont="1" applyBorder="1" applyAlignment="1">
      <alignment horizontal="left" vertical="center" wrapText="1" indent="1"/>
    </xf>
    <xf numFmtId="166" fontId="17" fillId="0" borderId="18" xfId="0" applyNumberFormat="1" applyFont="1" applyBorder="1" applyAlignment="1">
      <alignment horizontal="left" vertical="center" wrapText="1" indent="1"/>
    </xf>
    <xf numFmtId="166" fontId="17" fillId="0" borderId="18" xfId="0" applyNumberFormat="1" applyFont="1" applyBorder="1" applyAlignment="1" applyProtection="1">
      <alignment horizontal="left" vertical="center" wrapText="1" indent="1"/>
      <protection locked="0"/>
    </xf>
    <xf numFmtId="166" fontId="17" fillId="0" borderId="18" xfId="0" applyNumberFormat="1" applyFont="1" applyBorder="1" applyAlignment="1" applyProtection="1">
      <alignment horizontal="left" vertical="center" wrapText="1" indent="1"/>
      <protection locked="0"/>
    </xf>
    <xf numFmtId="166" fontId="17" fillId="0" borderId="18" xfId="0" applyNumberFormat="1" applyFont="1" applyBorder="1" applyAlignment="1">
      <alignment horizontal="left" vertical="center" wrapText="1" indent="2"/>
    </xf>
    <xf numFmtId="166" fontId="17" fillId="0" borderId="19" xfId="0" applyNumberFormat="1" applyFont="1" applyBorder="1" applyAlignment="1">
      <alignment horizontal="left" vertical="center" wrapText="1" indent="2"/>
    </xf>
    <xf numFmtId="166" fontId="5" fillId="0" borderId="0" xfId="0" applyNumberFormat="1" applyFont="1" applyAlignment="1">
      <alignment horizontal="right" wrapText="1"/>
    </xf>
    <xf numFmtId="166" fontId="7" fillId="0" borderId="55" xfId="0" applyNumberFormat="1" applyFont="1" applyBorder="1" applyAlignment="1">
      <alignment horizontal="center" vertical="center" wrapText="1"/>
    </xf>
    <xf numFmtId="166" fontId="7" fillId="0" borderId="29" xfId="0" applyNumberFormat="1" applyFont="1" applyBorder="1" applyAlignment="1">
      <alignment horizontal="center" vertical="center" wrapText="1"/>
    </xf>
    <xf numFmtId="166" fontId="7" fillId="0" borderId="30" xfId="0" applyNumberFormat="1" applyFont="1" applyBorder="1" applyAlignment="1">
      <alignment horizontal="center" vertical="center" wrapText="1"/>
    </xf>
    <xf numFmtId="166" fontId="7" fillId="0" borderId="31" xfId="0" applyNumberFormat="1" applyFont="1" applyBorder="1" applyAlignment="1">
      <alignment horizontal="center" vertical="center" wrapText="1"/>
    </xf>
    <xf numFmtId="166" fontId="14" fillId="0" borderId="19" xfId="0" applyNumberFormat="1" applyFont="1" applyBorder="1" applyAlignment="1" applyProtection="1">
      <alignment horizontal="left" vertical="center" wrapText="1"/>
      <protection locked="0"/>
    </xf>
    <xf numFmtId="166" fontId="14" fillId="0" borderId="15" xfId="0" applyNumberFormat="1" applyFont="1" applyBorder="1" applyAlignment="1" applyProtection="1">
      <alignment vertical="center" wrapText="1"/>
      <protection locked="0"/>
    </xf>
    <xf numFmtId="49" fontId="14" fillId="0" borderId="15" xfId="0" applyNumberFormat="1" applyFont="1" applyBorder="1" applyAlignment="1" applyProtection="1">
      <alignment vertical="center" wrapText="1"/>
      <protection locked="0"/>
    </xf>
    <xf numFmtId="166" fontId="14" fillId="0" borderId="43" xfId="0" applyNumberFormat="1" applyFont="1" applyBorder="1" applyAlignment="1">
      <alignment vertical="center" wrapText="1"/>
    </xf>
    <xf numFmtId="166" fontId="14" fillId="0" borderId="19" xfId="0" applyNumberFormat="1" applyFont="1" applyBorder="1" applyAlignment="1" applyProtection="1">
      <alignment horizontal="left" vertical="center" wrapText="1"/>
      <protection locked="0"/>
    </xf>
    <xf numFmtId="166" fontId="14" fillId="0" borderId="15" xfId="0" applyNumberFormat="1" applyFont="1" applyBorder="1" applyAlignment="1" applyProtection="1">
      <alignment vertical="center" wrapText="1"/>
      <protection locked="0"/>
    </xf>
    <xf numFmtId="49" fontId="14" fillId="0" borderId="15" xfId="0" applyNumberFormat="1" applyFont="1" applyBorder="1" applyAlignment="1" applyProtection="1">
      <alignment vertical="center" wrapText="1"/>
      <protection locked="0"/>
    </xf>
    <xf numFmtId="166" fontId="83" fillId="0" borderId="26" xfId="0" applyNumberFormat="1" applyFont="1" applyBorder="1" applyAlignment="1">
      <alignment vertical="center" wrapText="1"/>
    </xf>
    <xf numFmtId="166" fontId="14" fillId="0" borderId="26" xfId="0" applyNumberFormat="1" applyFont="1" applyBorder="1" applyAlignment="1">
      <alignment vertical="center" wrapText="1"/>
    </xf>
    <xf numFmtId="166" fontId="14" fillId="0" borderId="21" xfId="0" applyNumberFormat="1" applyFont="1" applyBorder="1" applyAlignment="1" applyProtection="1">
      <alignment horizontal="left" vertical="center" wrapText="1"/>
      <protection locked="0"/>
    </xf>
    <xf numFmtId="166" fontId="14" fillId="0" borderId="38" xfId="0" applyNumberFormat="1" applyFont="1" applyBorder="1" applyAlignment="1" applyProtection="1">
      <alignment vertical="center" wrapText="1"/>
      <protection locked="0"/>
    </xf>
    <xf numFmtId="49" fontId="14" fillId="0" borderId="38" xfId="0" applyNumberFormat="1" applyFont="1" applyBorder="1" applyAlignment="1" applyProtection="1">
      <alignment vertical="center" wrapText="1"/>
      <protection locked="0"/>
    </xf>
    <xf numFmtId="166" fontId="14" fillId="0" borderId="39" xfId="0" applyNumberFormat="1" applyFont="1" applyBorder="1" applyAlignment="1">
      <alignment vertical="center" wrapText="1"/>
    </xf>
    <xf numFmtId="166" fontId="7" fillId="0" borderId="29" xfId="0" applyNumberFormat="1" applyFont="1" applyBorder="1" applyAlignment="1" applyProtection="1">
      <alignment horizontal="left" vertical="center" wrapText="1"/>
      <protection locked="0"/>
    </xf>
    <xf numFmtId="166" fontId="7" fillId="0" borderId="30" xfId="0" applyNumberFormat="1" applyFont="1" applyBorder="1" applyAlignment="1" applyProtection="1">
      <alignment vertical="center" wrapText="1"/>
      <protection locked="0"/>
    </xf>
    <xf numFmtId="166" fontId="7" fillId="0" borderId="28" xfId="0" applyNumberFormat="1" applyFont="1" applyBorder="1" applyAlignment="1" applyProtection="1">
      <alignment vertical="center" wrapText="1"/>
      <protection locked="0"/>
    </xf>
    <xf numFmtId="166" fontId="14" fillId="0" borderId="20" xfId="0" applyNumberFormat="1" applyFont="1" applyBorder="1" applyAlignment="1" applyProtection="1">
      <alignment horizontal="left" vertical="center" wrapText="1"/>
      <protection locked="0"/>
    </xf>
    <xf numFmtId="166" fontId="14" fillId="0" borderId="13" xfId="0" applyNumberFormat="1" applyFont="1" applyBorder="1" applyAlignment="1" applyProtection="1">
      <alignment vertical="center" wrapText="1"/>
      <protection locked="0"/>
    </xf>
    <xf numFmtId="49" fontId="14" fillId="0" borderId="13" xfId="0" applyNumberFormat="1" applyFont="1" applyBorder="1" applyAlignment="1" applyProtection="1">
      <alignment vertical="center" wrapText="1"/>
      <protection locked="0"/>
    </xf>
    <xf numFmtId="166" fontId="14" fillId="0" borderId="17" xfId="0" applyNumberFormat="1" applyFont="1" applyBorder="1" applyAlignment="1" applyProtection="1">
      <alignment horizontal="left" vertical="center" wrapText="1"/>
      <protection locked="0"/>
    </xf>
    <xf numFmtId="166" fontId="14" fillId="0" borderId="11" xfId="0" applyNumberFormat="1" applyFont="1" applyBorder="1" applyAlignment="1" applyProtection="1">
      <alignment vertical="center" wrapText="1"/>
      <protection locked="0"/>
    </xf>
    <xf numFmtId="49" fontId="14" fillId="0" borderId="11" xfId="0" applyNumberFormat="1" applyFont="1" applyBorder="1" applyAlignment="1" applyProtection="1">
      <alignment vertical="center" wrapText="1"/>
      <protection locked="0"/>
    </xf>
    <xf numFmtId="166" fontId="14" fillId="0" borderId="25" xfId="0" applyNumberFormat="1" applyFont="1" applyBorder="1" applyAlignment="1">
      <alignment vertical="center" wrapText="1"/>
    </xf>
    <xf numFmtId="166" fontId="14" fillId="0" borderId="16" xfId="0" applyNumberFormat="1" applyFont="1" applyBorder="1" applyAlignment="1" applyProtection="1">
      <alignment horizontal="left" vertical="center" wrapText="1"/>
      <protection locked="0"/>
    </xf>
    <xf numFmtId="166" fontId="14" fillId="0" borderId="10" xfId="0" applyNumberFormat="1" applyFont="1" applyBorder="1" applyAlignment="1" applyProtection="1">
      <alignment vertical="center" wrapText="1"/>
      <protection locked="0"/>
    </xf>
    <xf numFmtId="49" fontId="14" fillId="0" borderId="10" xfId="0" applyNumberFormat="1" applyFont="1" applyBorder="1" applyAlignment="1" applyProtection="1">
      <alignment vertical="center" wrapText="1"/>
      <protection locked="0"/>
    </xf>
    <xf numFmtId="166" fontId="14" fillId="0" borderId="41" xfId="0" applyNumberFormat="1" applyFont="1" applyBorder="1" applyAlignment="1">
      <alignment vertical="center" wrapText="1"/>
    </xf>
    <xf numFmtId="166" fontId="7" fillId="0" borderId="22" xfId="0" applyNumberFormat="1" applyFont="1" applyBorder="1" applyAlignment="1" applyProtection="1">
      <alignment horizontal="left" vertical="center" wrapText="1"/>
      <protection locked="0"/>
    </xf>
    <xf numFmtId="166" fontId="7" fillId="0" borderId="23" xfId="0" applyNumberFormat="1" applyFont="1" applyBorder="1" applyAlignment="1" applyProtection="1">
      <alignment vertical="center" wrapText="1"/>
      <protection locked="0"/>
    </xf>
    <xf numFmtId="49" fontId="7" fillId="0" borderId="23" xfId="0" applyNumberFormat="1" applyFont="1" applyBorder="1" applyAlignment="1" applyProtection="1">
      <alignment vertical="center" wrapText="1"/>
      <protection locked="0"/>
    </xf>
    <xf numFmtId="166" fontId="7" fillId="0" borderId="28" xfId="0" applyNumberFormat="1" applyFont="1" applyBorder="1" applyAlignment="1">
      <alignment vertical="center" wrapText="1"/>
    </xf>
    <xf numFmtId="166" fontId="14" fillId="0" borderId="18" xfId="0" applyNumberFormat="1" applyFont="1" applyBorder="1" applyAlignment="1" applyProtection="1">
      <alignment horizontal="left" vertical="center" wrapText="1"/>
      <protection locked="0"/>
    </xf>
    <xf numFmtId="166" fontId="14" fillId="0" borderId="12" xfId="0" applyNumberFormat="1" applyFont="1" applyBorder="1" applyAlignment="1" applyProtection="1">
      <alignment vertical="center" wrapText="1"/>
      <protection locked="0"/>
    </xf>
    <xf numFmtId="49" fontId="14" fillId="0" borderId="12" xfId="0" applyNumberFormat="1" applyFont="1" applyBorder="1" applyAlignment="1" applyProtection="1">
      <alignment vertical="center" wrapText="1"/>
      <protection locked="0"/>
    </xf>
    <xf numFmtId="166" fontId="14" fillId="0" borderId="37" xfId="0" applyNumberFormat="1" applyFont="1" applyBorder="1" applyAlignment="1">
      <alignment vertical="center" wrapText="1"/>
    </xf>
    <xf numFmtId="166" fontId="14" fillId="0" borderId="19" xfId="0" applyNumberFormat="1" applyFont="1" applyBorder="1" applyAlignment="1" applyProtection="1">
      <alignment horizontal="left" vertical="center" wrapText="1" indent="1"/>
      <protection locked="0"/>
    </xf>
    <xf numFmtId="166" fontId="7" fillId="0" borderId="22" xfId="0" applyNumberFormat="1" applyFont="1" applyBorder="1" applyAlignment="1">
      <alignment horizontal="left" vertical="center" wrapText="1"/>
    </xf>
    <xf numFmtId="166" fontId="7" fillId="0" borderId="23" xfId="0" applyNumberFormat="1" applyFont="1" applyBorder="1" applyAlignment="1">
      <alignment vertical="center" wrapText="1"/>
    </xf>
    <xf numFmtId="166" fontId="7" fillId="0" borderId="28" xfId="0" applyNumberFormat="1" applyFont="1" applyBorder="1" applyAlignment="1">
      <alignment vertical="center" wrapText="1"/>
    </xf>
    <xf numFmtId="166" fontId="3" fillId="0" borderId="0" xfId="0" applyNumberFormat="1" applyFont="1" applyAlignment="1">
      <alignment vertical="center" wrapText="1"/>
    </xf>
    <xf numFmtId="166" fontId="2" fillId="0" borderId="0" xfId="0" applyNumberFormat="1" applyFont="1" applyAlignment="1">
      <alignment horizontal="left" vertical="center" wrapText="1"/>
    </xf>
    <xf numFmtId="166" fontId="14" fillId="0" borderId="0" xfId="0" applyNumberFormat="1" applyFont="1" applyAlignment="1">
      <alignment vertical="center" wrapText="1"/>
    </xf>
    <xf numFmtId="166" fontId="2" fillId="0" borderId="0" xfId="0" applyNumberFormat="1" applyFont="1" applyAlignment="1">
      <alignment vertical="center" wrapText="1"/>
    </xf>
    <xf numFmtId="0" fontId="7" fillId="0" borderId="6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43" xfId="0" applyFont="1" applyBorder="1" applyAlignment="1" quotePrefix="1">
      <alignment horizontal="right" vertical="center" indent="1"/>
    </xf>
    <xf numFmtId="0" fontId="6" fillId="0" borderId="0" xfId="0" applyFont="1" applyAlignment="1">
      <alignment vertical="center"/>
    </xf>
    <xf numFmtId="0" fontId="7" fillId="0" borderId="45" xfId="0" applyFont="1" applyBorder="1" applyAlignment="1">
      <alignment vertical="center"/>
    </xf>
    <xf numFmtId="0" fontId="7" fillId="0" borderId="38" xfId="0" applyFont="1" applyBorder="1" applyAlignment="1">
      <alignment horizontal="center" vertical="center"/>
    </xf>
    <xf numFmtId="0" fontId="7" fillId="0" borderId="60" xfId="0" applyFont="1" applyBorder="1" applyAlignment="1">
      <alignment horizontal="right" vertical="center" indent="1"/>
    </xf>
    <xf numFmtId="0" fontId="7" fillId="0" borderId="0" xfId="0" applyFont="1" applyAlignment="1">
      <alignment vertical="center"/>
    </xf>
    <xf numFmtId="0" fontId="5" fillId="0" borderId="0" xfId="0" applyFont="1" applyAlignment="1">
      <alignment horizontal="right"/>
    </xf>
    <xf numFmtId="0" fontId="3" fillId="0" borderId="0" xfId="0" applyFont="1" applyAlignment="1">
      <alignment vertical="center"/>
    </xf>
    <xf numFmtId="0" fontId="7" fillId="0" borderId="50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right" vertical="center" wrapText="1" indent="1"/>
    </xf>
    <xf numFmtId="0" fontId="0" fillId="0" borderId="0" xfId="0" applyAlignment="1">
      <alignment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166" fontId="7" fillId="0" borderId="48" xfId="0" applyNumberFormat="1" applyFont="1" applyBorder="1" applyAlignment="1">
      <alignment horizontal="right" vertical="center" wrapText="1" indent="1"/>
    </xf>
    <xf numFmtId="49" fontId="17" fillId="0" borderId="18" xfId="59" applyNumberFormat="1" applyFont="1" applyBorder="1" applyAlignment="1">
      <alignment horizontal="center" vertical="center" wrapText="1"/>
      <protection/>
    </xf>
    <xf numFmtId="0" fontId="9" fillId="0" borderId="0" xfId="0" applyFont="1" applyAlignment="1">
      <alignment vertical="center" wrapText="1"/>
    </xf>
    <xf numFmtId="49" fontId="17" fillId="0" borderId="17" xfId="59" applyNumberFormat="1" applyFont="1" applyBorder="1" applyAlignment="1">
      <alignment horizontal="center" vertical="center" wrapText="1"/>
      <protection/>
    </xf>
    <xf numFmtId="0" fontId="1" fillId="0" borderId="0" xfId="0" applyFont="1" applyAlignment="1">
      <alignment vertical="center" wrapText="1"/>
    </xf>
    <xf numFmtId="49" fontId="17" fillId="0" borderId="19" xfId="59" applyNumberFormat="1" applyFont="1" applyBorder="1" applyAlignment="1">
      <alignment horizontal="center" vertical="center" wrapText="1"/>
      <protection/>
    </xf>
    <xf numFmtId="0" fontId="22" fillId="0" borderId="22" xfId="0" applyFont="1" applyBorder="1" applyAlignment="1">
      <alignment horizontal="center" wrapText="1"/>
    </xf>
    <xf numFmtId="0" fontId="21" fillId="0" borderId="18" xfId="0" applyFont="1" applyBorder="1" applyAlignment="1">
      <alignment horizontal="center" wrapText="1"/>
    </xf>
    <xf numFmtId="0" fontId="21" fillId="0" borderId="17" xfId="0" applyFont="1" applyBorder="1" applyAlignment="1">
      <alignment horizontal="center" wrapText="1"/>
    </xf>
    <xf numFmtId="0" fontId="21" fillId="0" borderId="19" xfId="0" applyFont="1" applyBorder="1" applyAlignment="1">
      <alignment horizontal="center" wrapText="1"/>
    </xf>
    <xf numFmtId="0" fontId="22" fillId="0" borderId="29" xfId="0" applyFont="1" applyBorder="1" applyAlignment="1">
      <alignment horizontal="center" wrapText="1"/>
    </xf>
    <xf numFmtId="0" fontId="1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 indent="1"/>
    </xf>
    <xf numFmtId="166" fontId="15" fillId="0" borderId="61" xfId="59" applyNumberFormat="1" applyFont="1" applyBorder="1" applyAlignment="1">
      <alignment horizontal="right" vertical="center" wrapText="1" indent="1"/>
      <protection/>
    </xf>
    <xf numFmtId="0" fontId="17" fillId="0" borderId="0" xfId="0" applyFont="1" applyAlignment="1">
      <alignment vertical="center" wrapText="1"/>
    </xf>
    <xf numFmtId="0" fontId="17" fillId="0" borderId="0" xfId="0" applyFont="1" applyAlignment="1">
      <alignment horizontal="right" vertical="center" wrapText="1" indent="1"/>
    </xf>
    <xf numFmtId="0" fontId="15" fillId="0" borderId="50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166" fontId="15" fillId="0" borderId="58" xfId="0" applyNumberFormat="1" applyFont="1" applyBorder="1" applyAlignment="1">
      <alignment horizontal="right" vertical="center" wrapText="1" indent="1"/>
    </xf>
    <xf numFmtId="0" fontId="8" fillId="0" borderId="0" xfId="0" applyFont="1" applyAlignment="1">
      <alignment vertical="center" wrapText="1"/>
    </xf>
    <xf numFmtId="49" fontId="17" fillId="0" borderId="20" xfId="59" applyNumberFormat="1" applyFont="1" applyBorder="1" applyAlignment="1">
      <alignment horizontal="center" vertical="center" wrapText="1"/>
      <protection/>
    </xf>
    <xf numFmtId="49" fontId="17" fillId="0" borderId="16" xfId="59" applyNumberFormat="1" applyFont="1" applyBorder="1" applyAlignment="1">
      <alignment horizontal="center" vertical="center" wrapText="1"/>
      <protection/>
    </xf>
    <xf numFmtId="49" fontId="17" fillId="0" borderId="21" xfId="59" applyNumberFormat="1" applyFont="1" applyBorder="1" applyAlignment="1">
      <alignment horizontal="center" vertical="center" wrapText="1"/>
      <protection/>
    </xf>
    <xf numFmtId="166" fontId="17" fillId="0" borderId="53" xfId="59" applyNumberFormat="1" applyFont="1" applyBorder="1" applyAlignment="1" applyProtection="1">
      <alignment horizontal="right" vertical="center" wrapText="1" indent="1"/>
      <protection locked="0"/>
    </xf>
    <xf numFmtId="0" fontId="17" fillId="34" borderId="11" xfId="59" applyFont="1" applyFill="1" applyBorder="1" applyAlignment="1">
      <alignment horizontal="left" vertical="center" wrapText="1" indent="6"/>
      <protection/>
    </xf>
    <xf numFmtId="0" fontId="17" fillId="34" borderId="11" xfId="59" applyFont="1" applyFill="1" applyBorder="1" applyAlignment="1">
      <alignment horizontal="left" vertical="center" indent="6"/>
      <protection/>
    </xf>
    <xf numFmtId="166" fontId="17" fillId="0" borderId="48" xfId="59" applyNumberFormat="1" applyFont="1" applyBorder="1" applyAlignment="1" applyProtection="1">
      <alignment horizontal="right" vertical="center" wrapText="1" indent="1"/>
      <protection locked="0"/>
    </xf>
    <xf numFmtId="16" fontId="0" fillId="0" borderId="0" xfId="0" applyNumberFormat="1" applyAlignment="1">
      <alignment vertical="center" wrapText="1"/>
    </xf>
    <xf numFmtId="0" fontId="22" fillId="0" borderId="29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right" vertical="center" wrapText="1" indent="1"/>
    </xf>
    <xf numFmtId="0" fontId="3" fillId="0" borderId="22" xfId="0" applyFont="1" applyBorder="1" applyAlignment="1">
      <alignment horizontal="left" vertical="center"/>
    </xf>
    <xf numFmtId="0" fontId="3" fillId="0" borderId="49" xfId="0" applyFont="1" applyBorder="1" applyAlignment="1">
      <alignment vertical="center" wrapText="1"/>
    </xf>
    <xf numFmtId="3" fontId="3" fillId="0" borderId="28" xfId="0" applyNumberFormat="1" applyFont="1" applyBorder="1" applyAlignment="1" applyProtection="1">
      <alignment horizontal="right" vertical="center" wrapText="1" indent="1"/>
      <protection locked="0"/>
    </xf>
    <xf numFmtId="0" fontId="21" fillId="34" borderId="11" xfId="0" applyFont="1" applyFill="1" applyBorder="1" applyAlignment="1">
      <alignment horizontal="left" wrapText="1" indent="1"/>
    </xf>
    <xf numFmtId="166" fontId="17" fillId="0" borderId="25" xfId="0" applyNumberFormat="1" applyFont="1" applyBorder="1" applyAlignment="1" applyProtection="1">
      <alignment horizontal="right" vertical="center" wrapText="1"/>
      <protection locked="0"/>
    </xf>
    <xf numFmtId="166" fontId="17" fillId="0" borderId="25" xfId="59" applyNumberFormat="1" applyFont="1" applyBorder="1" applyAlignment="1">
      <alignment horizontal="right" vertical="center" wrapText="1" indent="1"/>
      <protection/>
    </xf>
    <xf numFmtId="166" fontId="17" fillId="0" borderId="26" xfId="59" applyNumberFormat="1" applyFont="1" applyBorder="1" applyAlignment="1">
      <alignment horizontal="right" vertical="center" wrapText="1" indent="1"/>
      <protection/>
    </xf>
    <xf numFmtId="166" fontId="15" fillId="0" borderId="0" xfId="0" applyNumberFormat="1" applyFont="1" applyAlignment="1">
      <alignment horizontal="right" vertical="center" wrapText="1" indent="1"/>
    </xf>
    <xf numFmtId="0" fontId="26" fillId="0" borderId="0" xfId="0" applyFont="1" applyAlignment="1">
      <alignment horizontal="right" vertical="top"/>
    </xf>
    <xf numFmtId="49" fontId="7" fillId="0" borderId="43" xfId="0" applyNumberFormat="1" applyFont="1" applyBorder="1" applyAlignment="1">
      <alignment horizontal="right" vertical="center"/>
    </xf>
    <xf numFmtId="0" fontId="7" fillId="0" borderId="45" xfId="0" applyFont="1" applyBorder="1" applyAlignment="1">
      <alignment horizontal="center" vertical="center" wrapText="1"/>
    </xf>
    <xf numFmtId="49" fontId="7" fillId="0" borderId="60" xfId="0" applyNumberFormat="1" applyFont="1" applyBorder="1" applyAlignment="1">
      <alignment horizontal="right" vertical="center"/>
    </xf>
    <xf numFmtId="0" fontId="7" fillId="0" borderId="40" xfId="0" applyFont="1" applyBorder="1" applyAlignment="1">
      <alignment horizontal="center" vertical="center" wrapText="1"/>
    </xf>
    <xf numFmtId="166" fontId="7" fillId="0" borderId="48" xfId="0" applyNumberFormat="1" applyFont="1" applyBorder="1" applyAlignment="1">
      <alignment horizontal="center" vertical="center" wrapText="1"/>
    </xf>
    <xf numFmtId="0" fontId="15" fillId="0" borderId="23" xfId="0" applyFont="1" applyBorder="1" applyAlignment="1">
      <alignment horizontal="left" vertical="center" wrapText="1" indent="1"/>
    </xf>
    <xf numFmtId="49" fontId="17" fillId="0" borderId="20" xfId="0" applyNumberFormat="1" applyFont="1" applyBorder="1" applyAlignment="1">
      <alignment horizontal="center" vertical="center" wrapText="1"/>
    </xf>
    <xf numFmtId="166" fontId="17" fillId="0" borderId="43" xfId="0" applyNumberFormat="1" applyFont="1" applyBorder="1" applyAlignment="1" applyProtection="1">
      <alignment horizontal="right" vertical="center" wrapText="1" indent="1"/>
      <protection locked="0"/>
    </xf>
    <xf numFmtId="49" fontId="17" fillId="0" borderId="17" xfId="0" applyNumberFormat="1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166" fontId="15" fillId="0" borderId="28" xfId="0" applyNumberFormat="1" applyFont="1" applyBorder="1" applyAlignment="1" applyProtection="1">
      <alignment horizontal="right" vertical="center" wrapText="1" indent="1"/>
      <protection locked="0"/>
    </xf>
    <xf numFmtId="49" fontId="17" fillId="0" borderId="18" xfId="0" applyNumberFormat="1" applyFont="1" applyBorder="1" applyAlignment="1">
      <alignment horizontal="center" vertical="center" wrapText="1"/>
    </xf>
    <xf numFmtId="0" fontId="17" fillId="0" borderId="12" xfId="59" applyFont="1" applyBorder="1" applyAlignment="1">
      <alignment horizontal="left" vertical="center" wrapText="1" indent="1"/>
      <protection/>
    </xf>
    <xf numFmtId="0" fontId="17" fillId="0" borderId="11" xfId="59" applyFont="1" applyBorder="1" applyAlignment="1">
      <alignment horizontal="left" vertical="center" wrapText="1" indent="1"/>
      <protection/>
    </xf>
    <xf numFmtId="0" fontId="17" fillId="0" borderId="30" xfId="59" applyFont="1" applyBorder="1" applyAlignment="1" quotePrefix="1">
      <alignment horizontal="left" vertical="center" wrapText="1" indent="1"/>
      <protection/>
    </xf>
    <xf numFmtId="166" fontId="17" fillId="0" borderId="39" xfId="0" applyNumberFormat="1" applyFont="1" applyBorder="1" applyAlignment="1" applyProtection="1">
      <alignment horizontal="right" vertical="center" wrapText="1" indent="1"/>
      <protection locked="0"/>
    </xf>
    <xf numFmtId="0" fontId="17" fillId="0" borderId="30" xfId="59" applyFont="1" applyBorder="1" applyAlignment="1">
      <alignment horizontal="left" vertical="center" wrapText="1" indent="1"/>
      <protection/>
    </xf>
    <xf numFmtId="166" fontId="15" fillId="0" borderId="58" xfId="0" applyNumberFormat="1" applyFont="1" applyBorder="1" applyAlignment="1" applyProtection="1">
      <alignment horizontal="right" vertical="center" wrapText="1" indent="1"/>
      <protection locked="0"/>
    </xf>
    <xf numFmtId="166" fontId="15" fillId="0" borderId="58" xfId="0" applyNumberFormat="1" applyFont="1" applyBorder="1" applyAlignment="1">
      <alignment horizontal="right" vertical="center" wrapText="1" indent="1"/>
    </xf>
    <xf numFmtId="0" fontId="22" fillId="0" borderId="22" xfId="0" applyFont="1" applyBorder="1" applyAlignment="1">
      <alignment horizontal="center" vertical="center" wrapText="1"/>
    </xf>
    <xf numFmtId="3" fontId="17" fillId="0" borderId="39" xfId="0" applyNumberFormat="1" applyFont="1" applyBorder="1" applyAlignment="1" applyProtection="1" quotePrefix="1">
      <alignment horizontal="right" vertical="center" wrapText="1" indent="1"/>
      <protection locked="0"/>
    </xf>
    <xf numFmtId="0" fontId="25" fillId="0" borderId="49" xfId="0" applyFont="1" applyBorder="1" applyAlignment="1">
      <alignment horizontal="left" wrapText="1" indent="1"/>
    </xf>
    <xf numFmtId="0" fontId="17" fillId="0" borderId="0" xfId="0" applyFont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 indent="1"/>
    </xf>
    <xf numFmtId="166" fontId="15" fillId="0" borderId="28" xfId="0" applyNumberFormat="1" applyFont="1" applyBorder="1" applyAlignment="1">
      <alignment horizontal="right" vertical="center" wrapText="1" inden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right" vertical="center" wrapText="1" indent="1"/>
    </xf>
    <xf numFmtId="0" fontId="2" fillId="0" borderId="61" xfId="59" applyBorder="1" applyAlignment="1">
      <alignment/>
      <protection/>
    </xf>
    <xf numFmtId="0" fontId="0" fillId="0" borderId="61" xfId="0" applyBorder="1" applyAlignment="1">
      <alignment/>
    </xf>
    <xf numFmtId="0" fontId="0" fillId="0" borderId="0" xfId="0" applyBorder="1" applyAlignment="1">
      <alignment/>
    </xf>
    <xf numFmtId="0" fontId="7" fillId="0" borderId="57" xfId="0" applyFont="1" applyBorder="1" applyAlignment="1">
      <alignment vertical="center"/>
    </xf>
    <xf numFmtId="0" fontId="5" fillId="0" borderId="77" xfId="0" applyFont="1" applyBorder="1" applyAlignment="1">
      <alignment horizontal="right"/>
    </xf>
    <xf numFmtId="0" fontId="1" fillId="0" borderId="77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5" fillId="0" borderId="55" xfId="0" applyFont="1" applyBorder="1" applyAlignment="1">
      <alignment horizontal="left" vertical="center" wrapText="1" indent="1"/>
    </xf>
    <xf numFmtId="166" fontId="15" fillId="0" borderId="32" xfId="0" applyNumberFormat="1" applyFont="1" applyBorder="1" applyAlignment="1">
      <alignment horizontal="right" vertical="center" wrapText="1" indent="1"/>
    </xf>
    <xf numFmtId="166" fontId="16" fillId="0" borderId="42" xfId="59" applyNumberFormat="1" applyFont="1" applyBorder="1" applyAlignment="1">
      <alignment horizontal="left" vertical="center"/>
      <protection/>
    </xf>
    <xf numFmtId="166" fontId="6" fillId="0" borderId="0" xfId="59" applyNumberFormat="1" applyFont="1" applyAlignment="1">
      <alignment horizontal="center" vertical="center"/>
      <protection/>
    </xf>
    <xf numFmtId="166" fontId="16" fillId="0" borderId="42" xfId="59" applyNumberFormat="1" applyFont="1" applyBorder="1" applyAlignment="1">
      <alignment horizontal="left"/>
      <protection/>
    </xf>
    <xf numFmtId="0" fontId="6" fillId="0" borderId="0" xfId="59" applyFont="1" applyAlignment="1">
      <alignment horizontal="center"/>
      <protection/>
    </xf>
    <xf numFmtId="0" fontId="6" fillId="0" borderId="0" xfId="59" applyFont="1" applyFill="1" applyAlignment="1" applyProtection="1">
      <alignment horizontal="center"/>
      <protection/>
    </xf>
    <xf numFmtId="166" fontId="16" fillId="0" borderId="42" xfId="59" applyNumberFormat="1" applyFont="1" applyFill="1" applyBorder="1" applyAlignment="1" applyProtection="1">
      <alignment horizontal="left" vertical="center"/>
      <protection/>
    </xf>
    <xf numFmtId="166" fontId="6" fillId="0" borderId="0" xfId="59" applyNumberFormat="1" applyFont="1" applyFill="1" applyBorder="1" applyAlignment="1" applyProtection="1">
      <alignment horizontal="center" vertical="center"/>
      <protection/>
    </xf>
    <xf numFmtId="166" fontId="16" fillId="0" borderId="42" xfId="59" applyNumberFormat="1" applyFont="1" applyFill="1" applyBorder="1" applyAlignment="1" applyProtection="1">
      <alignment horizontal="left"/>
      <protection/>
    </xf>
    <xf numFmtId="166" fontId="7" fillId="0" borderId="71" xfId="0" applyNumberFormat="1" applyFont="1" applyBorder="1" applyAlignment="1">
      <alignment horizontal="center" vertical="center" wrapText="1"/>
    </xf>
    <xf numFmtId="166" fontId="7" fillId="0" borderId="72" xfId="0" applyNumberFormat="1" applyFont="1" applyBorder="1" applyAlignment="1">
      <alignment horizontal="center" vertical="center" wrapText="1"/>
    </xf>
    <xf numFmtId="166" fontId="8" fillId="0" borderId="0" xfId="0" applyNumberFormat="1" applyFont="1" applyAlignment="1">
      <alignment horizontal="center" textRotation="180" wrapText="1"/>
    </xf>
    <xf numFmtId="0" fontId="2" fillId="0" borderId="61" xfId="59" applyBorder="1" applyAlignment="1">
      <alignment/>
      <protection/>
    </xf>
    <xf numFmtId="0" fontId="0" fillId="0" borderId="61" xfId="0" applyBorder="1" applyAlignment="1">
      <alignment/>
    </xf>
    <xf numFmtId="166" fontId="7" fillId="0" borderId="80" xfId="0" applyNumberFormat="1" applyFont="1" applyBorder="1" applyAlignment="1">
      <alignment horizontal="center" vertical="center" wrapText="1"/>
    </xf>
    <xf numFmtId="166" fontId="7" fillId="0" borderId="81" xfId="0" applyNumberFormat="1" applyFont="1" applyBorder="1" applyAlignment="1">
      <alignment horizontal="center" vertical="center" wrapText="1"/>
    </xf>
    <xf numFmtId="166" fontId="4" fillId="0" borderId="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right"/>
      <protection/>
    </xf>
    <xf numFmtId="0" fontId="3" fillId="0" borderId="43" xfId="59" applyFont="1" applyFill="1" applyBorder="1" applyAlignment="1">
      <alignment horizontal="center" vertical="center" wrapText="1"/>
      <protection/>
    </xf>
    <xf numFmtId="0" fontId="3" fillId="0" borderId="26" xfId="59" applyFont="1" applyFill="1" applyBorder="1" applyAlignment="1">
      <alignment horizontal="center" vertical="center" wrapText="1"/>
      <protection/>
    </xf>
    <xf numFmtId="0" fontId="3" fillId="0" borderId="20" xfId="59" applyFont="1" applyFill="1" applyBorder="1" applyAlignment="1">
      <alignment horizontal="center" vertical="center" wrapText="1"/>
      <protection/>
    </xf>
    <xf numFmtId="0" fontId="3" fillId="0" borderId="19" xfId="59" applyFont="1" applyFill="1" applyBorder="1" applyAlignment="1">
      <alignment horizontal="center" vertical="center" wrapText="1"/>
      <protection/>
    </xf>
    <xf numFmtId="0" fontId="3" fillId="0" borderId="13" xfId="59" applyFont="1" applyFill="1" applyBorder="1" applyAlignment="1">
      <alignment horizontal="center" vertical="center" wrapText="1"/>
      <protection/>
    </xf>
    <xf numFmtId="0" fontId="3" fillId="0" borderId="15" xfId="59" applyFont="1" applyFill="1" applyBorder="1" applyAlignment="1">
      <alignment horizontal="center" vertical="center" wrapText="1"/>
      <protection/>
    </xf>
    <xf numFmtId="0" fontId="16" fillId="0" borderId="0" xfId="0" applyFont="1" applyFill="1" applyBorder="1" applyAlignment="1" applyProtection="1">
      <alignment horizontal="right"/>
      <protection/>
    </xf>
    <xf numFmtId="0" fontId="7" fillId="0" borderId="22" xfId="59" applyFont="1" applyFill="1" applyBorder="1" applyAlignment="1" applyProtection="1">
      <alignment horizontal="left"/>
      <protection/>
    </xf>
    <xf numFmtId="0" fontId="7" fillId="0" borderId="23" xfId="59" applyFont="1" applyFill="1" applyBorder="1" applyAlignment="1" applyProtection="1">
      <alignment horizontal="left"/>
      <protection/>
    </xf>
    <xf numFmtId="0" fontId="17" fillId="0" borderId="61" xfId="59" applyFont="1" applyFill="1" applyBorder="1" applyAlignment="1">
      <alignment horizontal="justify" vertical="center" wrapText="1"/>
      <protection/>
    </xf>
    <xf numFmtId="166" fontId="6" fillId="0" borderId="0" xfId="0" applyNumberFormat="1" applyFont="1" applyAlignment="1">
      <alignment horizontal="center" vertical="center" wrapText="1"/>
    </xf>
    <xf numFmtId="166" fontId="6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right"/>
      <protection/>
    </xf>
    <xf numFmtId="0" fontId="2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>
      <alignment horizontal="center" wrapText="1"/>
    </xf>
    <xf numFmtId="166" fontId="27" fillId="0" borderId="42" xfId="59" applyNumberFormat="1" applyFont="1" applyFill="1" applyBorder="1" applyAlignment="1" applyProtection="1">
      <alignment horizontal="left"/>
      <protection/>
    </xf>
    <xf numFmtId="166" fontId="27" fillId="0" borderId="42" xfId="59" applyNumberFormat="1" applyFont="1" applyFill="1" applyBorder="1" applyAlignment="1" applyProtection="1">
      <alignment horizontal="left" vertical="center"/>
      <protection/>
    </xf>
    <xf numFmtId="166" fontId="6" fillId="0" borderId="0" xfId="0" applyNumberFormat="1" applyFont="1" applyFill="1" applyAlignment="1" applyProtection="1">
      <alignment horizontal="center" vertical="center" wrapText="1"/>
      <protection/>
    </xf>
    <xf numFmtId="166" fontId="7" fillId="0" borderId="50" xfId="0" applyNumberFormat="1" applyFont="1" applyFill="1" applyBorder="1" applyAlignment="1" applyProtection="1">
      <alignment horizontal="left" vertical="center" wrapText="1" indent="2"/>
      <protection/>
    </xf>
    <xf numFmtId="166" fontId="7" fillId="0" borderId="58" xfId="0" applyNumberFormat="1" applyFont="1" applyFill="1" applyBorder="1" applyAlignment="1" applyProtection="1">
      <alignment horizontal="left" vertical="center" wrapText="1" indent="2"/>
      <protection/>
    </xf>
    <xf numFmtId="166" fontId="7" fillId="0" borderId="71" xfId="0" applyNumberFormat="1" applyFont="1" applyFill="1" applyBorder="1" applyAlignment="1" applyProtection="1">
      <alignment horizontal="center" vertical="center"/>
      <protection/>
    </xf>
    <xf numFmtId="166" fontId="7" fillId="0" borderId="72" xfId="0" applyNumberFormat="1" applyFont="1" applyFill="1" applyBorder="1" applyAlignment="1" applyProtection="1">
      <alignment horizontal="center" vertical="center"/>
      <protection/>
    </xf>
    <xf numFmtId="166" fontId="7" fillId="0" borderId="62" xfId="0" applyNumberFormat="1" applyFont="1" applyFill="1" applyBorder="1" applyAlignment="1" applyProtection="1">
      <alignment horizontal="center" vertical="center"/>
      <protection/>
    </xf>
    <xf numFmtId="166" fontId="7" fillId="0" borderId="82" xfId="0" applyNumberFormat="1" applyFont="1" applyFill="1" applyBorder="1" applyAlignment="1" applyProtection="1">
      <alignment horizontal="center" vertical="center"/>
      <protection/>
    </xf>
    <xf numFmtId="166" fontId="7" fillId="0" borderId="59" xfId="0" applyNumberFormat="1" applyFont="1" applyFill="1" applyBorder="1" applyAlignment="1" applyProtection="1">
      <alignment horizontal="center" vertical="center"/>
      <protection/>
    </xf>
    <xf numFmtId="166" fontId="7" fillId="0" borderId="71" xfId="0" applyNumberFormat="1" applyFont="1" applyFill="1" applyBorder="1" applyAlignment="1" applyProtection="1">
      <alignment horizontal="center" vertical="center" wrapText="1"/>
      <protection/>
    </xf>
    <xf numFmtId="166" fontId="7" fillId="0" borderId="72" xfId="0" applyNumberFormat="1" applyFont="1" applyFill="1" applyBorder="1" applyAlignment="1" applyProtection="1">
      <alignment horizontal="center" vertical="center" wrapText="1"/>
      <protection/>
    </xf>
    <xf numFmtId="0" fontId="17" fillId="0" borderId="61" xfId="0" applyFont="1" applyFill="1" applyBorder="1" applyAlignment="1">
      <alignment horizontal="justify" vertical="center" wrapText="1"/>
    </xf>
    <xf numFmtId="0" fontId="13" fillId="0" borderId="0" xfId="0" applyFont="1" applyAlignment="1">
      <alignment horizontal="center" wrapText="1"/>
    </xf>
    <xf numFmtId="0" fontId="16" fillId="0" borderId="55" xfId="60" applyFont="1" applyFill="1" applyBorder="1" applyAlignment="1" applyProtection="1">
      <alignment horizontal="left" vertical="center" indent="1"/>
      <protection/>
    </xf>
    <xf numFmtId="0" fontId="16" fillId="0" borderId="51" xfId="60" applyFont="1" applyFill="1" applyBorder="1" applyAlignment="1" applyProtection="1">
      <alignment horizontal="left" vertical="center" indent="1"/>
      <protection/>
    </xf>
    <xf numFmtId="0" fontId="16" fillId="0" borderId="58" xfId="60" applyFont="1" applyFill="1" applyBorder="1" applyAlignment="1" applyProtection="1">
      <alignment horizontal="left" vertical="center" indent="1"/>
      <protection/>
    </xf>
    <xf numFmtId="0" fontId="6" fillId="0" borderId="0" xfId="60" applyFont="1" applyFill="1" applyAlignment="1" applyProtection="1">
      <alignment horizontal="center" wrapText="1"/>
      <protection/>
    </xf>
    <xf numFmtId="0" fontId="6" fillId="0" borderId="0" xfId="60" applyFont="1" applyFill="1" applyAlignment="1" applyProtection="1">
      <alignment horizontal="center"/>
      <protection/>
    </xf>
    <xf numFmtId="0" fontId="42" fillId="0" borderId="83" xfId="0" applyFont="1" applyBorder="1" applyAlignment="1">
      <alignment horizontal="left"/>
    </xf>
    <xf numFmtId="0" fontId="43" fillId="0" borderId="42" xfId="0" applyFont="1" applyBorder="1" applyAlignment="1">
      <alignment horizontal="left"/>
    </xf>
    <xf numFmtId="0" fontId="33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39" fillId="0" borderId="57" xfId="0" applyFont="1" applyBorder="1" applyAlignment="1">
      <alignment/>
    </xf>
    <xf numFmtId="0" fontId="39" fillId="0" borderId="0" xfId="0" applyFont="1" applyBorder="1" applyAlignment="1">
      <alignment/>
    </xf>
    <xf numFmtId="0" fontId="6" fillId="0" borderId="0" xfId="0" applyFont="1" applyFill="1" applyAlignment="1">
      <alignment horizontal="center"/>
    </xf>
    <xf numFmtId="0" fontId="39" fillId="0" borderId="57" xfId="0" applyFont="1" applyBorder="1" applyAlignment="1">
      <alignment horizontal="left"/>
    </xf>
    <xf numFmtId="0" fontId="39" fillId="0" borderId="0" xfId="0" applyFont="1" applyBorder="1" applyAlignment="1">
      <alignment horizontal="left"/>
    </xf>
    <xf numFmtId="0" fontId="40" fillId="0" borderId="79" xfId="0" applyFont="1" applyFill="1" applyBorder="1" applyAlignment="1">
      <alignment wrapText="1"/>
    </xf>
    <xf numFmtId="0" fontId="0" fillId="0" borderId="74" xfId="0" applyBorder="1" applyAlignment="1">
      <alignment wrapText="1"/>
    </xf>
    <xf numFmtId="0" fontId="7" fillId="0" borderId="50" xfId="0" applyFont="1" applyBorder="1" applyAlignment="1" applyProtection="1">
      <alignment horizontal="left" vertical="center" indent="2"/>
      <protection/>
    </xf>
    <xf numFmtId="0" fontId="7" fillId="0" borderId="51" xfId="0" applyFont="1" applyBorder="1" applyAlignment="1" applyProtection="1">
      <alignment horizontal="left" vertical="center" indent="2"/>
      <protection/>
    </xf>
    <xf numFmtId="0" fontId="6" fillId="0" borderId="0" xfId="0" applyFont="1" applyAlignment="1">
      <alignment horizontal="center" wrapText="1"/>
    </xf>
    <xf numFmtId="0" fontId="16" fillId="0" borderId="0" xfId="0" applyFont="1" applyAlignment="1" applyProtection="1">
      <alignment horizontal="right"/>
      <protection/>
    </xf>
    <xf numFmtId="0" fontId="0" fillId="0" borderId="0" xfId="0" applyFont="1" applyAlignment="1">
      <alignment horizontal="right" wrapText="1"/>
    </xf>
    <xf numFmtId="3" fontId="3" fillId="0" borderId="71" xfId="0" applyNumberFormat="1" applyFont="1" applyBorder="1" applyAlignment="1">
      <alignment horizontal="center" vertical="center" wrapText="1"/>
    </xf>
    <xf numFmtId="3" fontId="3" fillId="0" borderId="36" xfId="0" applyNumberFormat="1" applyFont="1" applyBorder="1" applyAlignment="1">
      <alignment horizontal="center" vertical="center" wrapText="1"/>
    </xf>
    <xf numFmtId="3" fontId="3" fillId="0" borderId="72" xfId="0" applyNumberFormat="1" applyFont="1" applyBorder="1" applyAlignment="1">
      <alignment horizontal="center" vertical="center" wrapText="1"/>
    </xf>
    <xf numFmtId="0" fontId="34" fillId="0" borderId="0" xfId="0" applyFont="1" applyAlignment="1" applyProtection="1">
      <alignment horizontal="center" vertical="center" wrapText="1"/>
      <protection locked="0"/>
    </xf>
    <xf numFmtId="0" fontId="25" fillId="0" borderId="24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 wrapText="1"/>
    </xf>
    <xf numFmtId="0" fontId="25" fillId="0" borderId="27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30" xfId="0" applyFont="1" applyBorder="1" applyAlignment="1">
      <alignment horizontal="center" vertical="center" wrapText="1"/>
    </xf>
    <xf numFmtId="0" fontId="25" fillId="0" borderId="76" xfId="0" applyFont="1" applyBorder="1" applyAlignment="1">
      <alignment horizontal="center" vertical="center" wrapText="1"/>
    </xf>
    <xf numFmtId="0" fontId="25" fillId="0" borderId="61" xfId="0" applyFont="1" applyBorder="1" applyAlignment="1">
      <alignment horizontal="center" vertical="center" wrapText="1"/>
    </xf>
    <xf numFmtId="0" fontId="25" fillId="0" borderId="67" xfId="0" applyFont="1" applyBorder="1" applyAlignment="1">
      <alignment horizontal="center" vertical="center" wrapText="1"/>
    </xf>
    <xf numFmtId="0" fontId="25" fillId="0" borderId="73" xfId="0" applyFont="1" applyBorder="1" applyAlignment="1">
      <alignment horizontal="center" vertical="center" wrapText="1"/>
    </xf>
    <xf numFmtId="0" fontId="25" fillId="0" borderId="71" xfId="0" applyFont="1" applyBorder="1" applyAlignment="1">
      <alignment horizontal="center" vertical="center" wrapText="1"/>
    </xf>
    <xf numFmtId="0" fontId="25" fillId="0" borderId="36" xfId="0" applyFont="1" applyBorder="1" applyAlignment="1">
      <alignment horizontal="center" vertical="center" wrapText="1"/>
    </xf>
    <xf numFmtId="0" fontId="25" fillId="0" borderId="72" xfId="0" applyFont="1" applyBorder="1" applyAlignment="1">
      <alignment horizontal="center" vertical="center" wrapText="1"/>
    </xf>
    <xf numFmtId="166" fontId="7" fillId="0" borderId="71" xfId="0" applyNumberFormat="1" applyFont="1" applyFill="1" applyBorder="1" applyAlignment="1" applyProtection="1">
      <alignment horizontal="center" vertical="center" wrapText="1"/>
      <protection/>
    </xf>
    <xf numFmtId="166" fontId="7" fillId="0" borderId="72" xfId="0" applyNumberFormat="1" applyFont="1" applyFill="1" applyBorder="1" applyAlignment="1" applyProtection="1">
      <alignment horizontal="center" vertical="center" wrapText="1"/>
      <protection/>
    </xf>
    <xf numFmtId="166" fontId="8" fillId="0" borderId="0" xfId="0" applyNumberFormat="1" applyFont="1" applyFill="1" applyAlignment="1" applyProtection="1">
      <alignment horizontal="center" textRotation="180" wrapText="1"/>
      <protection/>
    </xf>
    <xf numFmtId="166" fontId="30" fillId="0" borderId="61" xfId="0" applyNumberFormat="1" applyFont="1" applyFill="1" applyBorder="1" applyAlignment="1" applyProtection="1">
      <alignment horizontal="center" vertical="center" wrapText="1"/>
      <protection/>
    </xf>
  </cellXfs>
  <cellStyles count="5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iperhivatkozás" xfId="44"/>
    <cellStyle name="Hyperlink" xfId="45"/>
    <cellStyle name="Hivatkozott cella" xfId="46"/>
    <cellStyle name="Jegyzet" xfId="47"/>
    <cellStyle name="Jelölőszín 1" xfId="48"/>
    <cellStyle name="Jelölőszín 2" xfId="49"/>
    <cellStyle name="Jelölőszín 3" xfId="50"/>
    <cellStyle name="Jelölőszín 4" xfId="51"/>
    <cellStyle name="Jelölőszín 5" xfId="52"/>
    <cellStyle name="Jelölőszín 6" xfId="53"/>
    <cellStyle name="Jó" xfId="54"/>
    <cellStyle name="Kimenet" xfId="55"/>
    <cellStyle name="Followed Hyperlink" xfId="56"/>
    <cellStyle name="Magyarázó szöveg" xfId="57"/>
    <cellStyle name="Már látott hiperhivatkozás" xfId="58"/>
    <cellStyle name="Normál_KVRENMUNKA" xfId="59"/>
    <cellStyle name="Normál_SEGEDLETEK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</cellStyles>
  <dxfs count="4">
    <dxf>
      <font>
        <color indexed="9"/>
      </font>
    </dxf>
    <dxf>
      <font>
        <color indexed="10"/>
      </font>
    </dxf>
    <dxf>
      <font>
        <color rgb="FFFF0000"/>
      </font>
      <border/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styles" Target="styles.xml" /><Relationship Id="rId42" Type="http://schemas.openxmlformats.org/officeDocument/2006/relationships/sharedStrings" Target="sharedStrings.xml" /><Relationship Id="rId43" Type="http://schemas.openxmlformats.org/officeDocument/2006/relationships/externalLink" Target="externalLinks/externalLink1.xml" /><Relationship Id="rId44" Type="http://schemas.openxmlformats.org/officeDocument/2006/relationships/externalLink" Target="externalLinks/externalLink2.xml" /><Relationship Id="rId4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ndeletm&#243;dos&#237;t&#225;s%202019.06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K&#214;LTS&#201;GVET&#201;S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unka1"/>
      <sheetName val="1.melléklet"/>
      <sheetName val="2.melléklet"/>
      <sheetName val="3.melléklet"/>
      <sheetName val="4.melléklet "/>
      <sheetName val="5.melléklet "/>
      <sheetName val="6.melléklet"/>
      <sheetName val="7. melléklet"/>
      <sheetName val="8. melléklet"/>
      <sheetName val="9. melléklet "/>
      <sheetName val="10.melléklet"/>
      <sheetName val="11.melléklet"/>
      <sheetName val="12.melléklet"/>
      <sheetName val="13.melléklet"/>
      <sheetName val="14.melléklet"/>
      <sheetName val="15.melléklet"/>
      <sheetName val="16.melléklet"/>
    </sheetNames>
    <sheetDataSet>
      <sheetData sheetId="16">
        <row r="10">
          <cell r="C10">
            <v>0</v>
          </cell>
          <cell r="D10">
            <v>0</v>
          </cell>
        </row>
        <row r="11">
          <cell r="C11">
            <v>0</v>
          </cell>
          <cell r="D11">
            <v>0</v>
          </cell>
        </row>
        <row r="12">
          <cell r="C12">
            <v>0</v>
          </cell>
          <cell r="D12">
            <v>0</v>
          </cell>
        </row>
        <row r="15">
          <cell r="C15">
            <v>0</v>
          </cell>
          <cell r="D15">
            <v>0</v>
          </cell>
        </row>
        <row r="16">
          <cell r="C16">
            <v>0</v>
          </cell>
          <cell r="D16">
            <v>0</v>
          </cell>
        </row>
        <row r="38">
          <cell r="C38">
            <v>0</v>
          </cell>
        </row>
        <row r="48">
          <cell r="C48">
            <v>0</v>
          </cell>
          <cell r="D48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ÖSSZEFÜGGÉSEK"/>
      <sheetName val="1.1.melléklet"/>
      <sheetName val="1.2.melléklet"/>
      <sheetName val="1.3.melléklet"/>
      <sheetName val="1.4.melléklet"/>
      <sheetName val="2.1.melléklet "/>
      <sheetName val="2.2.melléklet "/>
      <sheetName val="ELLENŐRZÉS-1.sz.2.a.sz.2.b.sz."/>
      <sheetName val="3.melléklet"/>
      <sheetName val="4.melléklet"/>
      <sheetName val="5.melléklet"/>
      <sheetName val="6.melléklet"/>
      <sheetName val="7.melléklet"/>
      <sheetName val="8. melléklet "/>
      <sheetName val="9.1. melléklet"/>
      <sheetName val="9.1.1. melléklet"/>
      <sheetName val="9.1.2.melléklet"/>
      <sheetName val="9.1.3. melléklet "/>
      <sheetName val="9.2.melléklet"/>
      <sheetName val="9.2.1.melléklet"/>
      <sheetName val="9.2.2.melléklet"/>
      <sheetName val="9.2.3.melléklet"/>
      <sheetName val="9.3.melléklet"/>
      <sheetName val="9.3.1.melléklet"/>
      <sheetName val="9.3.2.melléklet"/>
      <sheetName val="9.3.3. melléklet"/>
      <sheetName val="9.4.melléklet"/>
      <sheetName val="9.4.1.melléklet"/>
      <sheetName val="9.4.2.melléklet"/>
      <sheetName val="9.4.3.melléklet"/>
      <sheetName val="10.melléklet"/>
      <sheetName val="1. tájékoztató "/>
      <sheetName val="2. tájékoztató "/>
      <sheetName val="3. tájékoztató "/>
      <sheetName val="4. tájékoztató "/>
      <sheetName val="5. tájékoztató "/>
      <sheetName val="6. tájékoztató "/>
      <sheetName val="7. tájékoztató"/>
      <sheetName val="8.tájékoztató "/>
      <sheetName val="9.tájékoztató"/>
    </sheetNames>
    <sheetDataSet>
      <sheetData sheetId="1">
        <row r="11">
          <cell r="C11">
            <v>0</v>
          </cell>
        </row>
        <row r="12">
          <cell r="C12">
            <v>13958344</v>
          </cell>
        </row>
        <row r="13">
          <cell r="C13">
            <v>0</v>
          </cell>
        </row>
        <row r="14">
          <cell r="C14">
            <v>0</v>
          </cell>
        </row>
        <row r="15">
          <cell r="C15">
            <v>11092800</v>
          </cell>
        </row>
        <row r="17">
          <cell r="C17">
            <v>2865544</v>
          </cell>
        </row>
        <row r="18">
          <cell r="C18">
            <v>0</v>
          </cell>
        </row>
        <row r="19">
          <cell r="C19">
            <v>311246547</v>
          </cell>
        </row>
        <row r="21">
          <cell r="C21">
            <v>0</v>
          </cell>
        </row>
        <row r="23">
          <cell r="C23">
            <v>311246547</v>
          </cell>
        </row>
        <row r="26">
          <cell r="C26">
            <v>170700000</v>
          </cell>
        </row>
        <row r="27">
          <cell r="C27">
            <v>146000000</v>
          </cell>
        </row>
        <row r="28">
          <cell r="C28">
            <v>6000000</v>
          </cell>
        </row>
        <row r="29">
          <cell r="C29">
            <v>140000000</v>
          </cell>
        </row>
        <row r="30">
          <cell r="C30">
            <v>22000000</v>
          </cell>
        </row>
        <row r="31">
          <cell r="C31">
            <v>1000000</v>
          </cell>
        </row>
        <row r="32">
          <cell r="C32">
            <v>900000</v>
          </cell>
        </row>
        <row r="37">
          <cell r="C37">
            <v>350000</v>
          </cell>
        </row>
        <row r="39">
          <cell r="C39">
            <v>89093200</v>
          </cell>
        </row>
        <row r="40">
          <cell r="C40">
            <v>3305000</v>
          </cell>
        </row>
        <row r="41">
          <cell r="C41">
            <v>9950000</v>
          </cell>
        </row>
        <row r="42">
          <cell r="C42">
            <v>50000</v>
          </cell>
        </row>
        <row r="44">
          <cell r="C44">
            <v>5500000</v>
          </cell>
        </row>
        <row r="45">
          <cell r="C45">
            <v>0</v>
          </cell>
        </row>
        <row r="52">
          <cell r="C52">
            <v>0</v>
          </cell>
        </row>
        <row r="57">
          <cell r="C57">
            <v>0</v>
          </cell>
        </row>
        <row r="63">
          <cell r="C63">
            <v>0</v>
          </cell>
        </row>
        <row r="67">
          <cell r="C67">
            <v>0</v>
          </cell>
        </row>
        <row r="72">
          <cell r="C72">
            <v>500000000</v>
          </cell>
        </row>
        <row r="75">
          <cell r="C75">
            <v>0</v>
          </cell>
        </row>
        <row r="79">
          <cell r="C79">
            <v>0</v>
          </cell>
        </row>
        <row r="101">
          <cell r="C101">
            <v>164784789</v>
          </cell>
        </row>
        <row r="108">
          <cell r="C108">
            <v>455680964</v>
          </cell>
        </row>
      </sheetData>
      <sheetData sheetId="3">
        <row r="12">
          <cell r="C12">
            <v>0</v>
          </cell>
        </row>
        <row r="19">
          <cell r="C19">
            <v>0</v>
          </cell>
        </row>
        <row r="26">
          <cell r="C26">
            <v>0</v>
          </cell>
        </row>
        <row r="27">
          <cell r="C27">
            <v>0</v>
          </cell>
        </row>
        <row r="44">
          <cell r="C44">
            <v>0</v>
          </cell>
        </row>
        <row r="50">
          <cell r="C50">
            <v>0</v>
          </cell>
        </row>
        <row r="55">
          <cell r="C55">
            <v>0</v>
          </cell>
        </row>
        <row r="65">
          <cell r="C65">
            <v>0</v>
          </cell>
        </row>
        <row r="70">
          <cell r="C70">
            <v>0</v>
          </cell>
        </row>
        <row r="77">
          <cell r="C77">
            <v>0</v>
          </cell>
        </row>
        <row r="83">
          <cell r="C83">
            <v>0</v>
          </cell>
        </row>
      </sheetData>
      <sheetData sheetId="4">
        <row r="12">
          <cell r="C12">
            <v>0</v>
          </cell>
        </row>
        <row r="19">
          <cell r="C19">
            <v>0</v>
          </cell>
        </row>
        <row r="26">
          <cell r="C26">
            <v>0</v>
          </cell>
        </row>
        <row r="27">
          <cell r="C27">
            <v>0</v>
          </cell>
        </row>
        <row r="44">
          <cell r="C44">
            <v>0</v>
          </cell>
        </row>
        <row r="50">
          <cell r="C50">
            <v>0</v>
          </cell>
        </row>
        <row r="55">
          <cell r="C55">
            <v>0</v>
          </cell>
        </row>
        <row r="65">
          <cell r="C65">
            <v>0</v>
          </cell>
        </row>
        <row r="70">
          <cell r="C70">
            <v>0</v>
          </cell>
        </row>
        <row r="77">
          <cell r="C77">
            <v>0</v>
          </cell>
        </row>
        <row r="83">
          <cell r="C8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B16"/>
  <sheetViews>
    <sheetView zoomScalePageLayoutView="0" workbookViewId="0" topLeftCell="A1">
      <selection activeCell="A12" sqref="A12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2" ht="12.75">
      <c r="A2" t="s">
        <v>506</v>
      </c>
    </row>
    <row r="4" spans="1:2" ht="12.75">
      <c r="A4" s="130"/>
      <c r="B4" s="130"/>
    </row>
    <row r="5" spans="1:2" s="141" customFormat="1" ht="15.75">
      <c r="A5" s="84" t="s">
        <v>752</v>
      </c>
      <c r="B5" s="140"/>
    </row>
    <row r="6" spans="1:2" ht="12.75">
      <c r="A6" s="130"/>
      <c r="B6" s="130"/>
    </row>
    <row r="7" spans="1:2" ht="12.75">
      <c r="A7" s="130" t="s">
        <v>99</v>
      </c>
      <c r="B7" s="130" t="s">
        <v>100</v>
      </c>
    </row>
    <row r="8" spans="1:2" ht="12.75">
      <c r="A8" s="130" t="s">
        <v>101</v>
      </c>
      <c r="B8" s="130" t="s">
        <v>102</v>
      </c>
    </row>
    <row r="9" spans="1:2" ht="12.75">
      <c r="A9" s="130" t="s">
        <v>103</v>
      </c>
      <c r="B9" s="130" t="s">
        <v>104</v>
      </c>
    </row>
    <row r="10" spans="1:2" ht="12.75">
      <c r="A10" s="130"/>
      <c r="B10" s="130"/>
    </row>
    <row r="11" spans="1:2" ht="12.75">
      <c r="A11" s="130"/>
      <c r="B11" s="130"/>
    </row>
    <row r="12" spans="1:2" s="141" customFormat="1" ht="15.75">
      <c r="A12" s="84" t="s">
        <v>753</v>
      </c>
      <c r="B12" s="140"/>
    </row>
    <row r="13" spans="1:2" ht="12.75">
      <c r="A13" s="130"/>
      <c r="B13" s="130"/>
    </row>
    <row r="14" spans="1:2" ht="12.75">
      <c r="A14" s="130" t="s">
        <v>110</v>
      </c>
      <c r="B14" s="130" t="s">
        <v>109</v>
      </c>
    </row>
    <row r="15" spans="1:2" ht="12.75">
      <c r="A15" s="130" t="s">
        <v>612</v>
      </c>
      <c r="B15" s="130" t="s">
        <v>106</v>
      </c>
    </row>
    <row r="16" spans="1:2" ht="12.75">
      <c r="A16" s="130" t="s">
        <v>111</v>
      </c>
      <c r="B16" s="130" t="s">
        <v>105</v>
      </c>
    </row>
  </sheetData>
  <sheetProtection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D12"/>
  <sheetViews>
    <sheetView view="pageLayout" zoomScaleNormal="120" workbookViewId="0" topLeftCell="A1">
      <selection activeCell="C10" sqref="C10"/>
    </sheetView>
  </sheetViews>
  <sheetFormatPr defaultColWidth="9.00390625" defaultRowHeight="12.75"/>
  <cols>
    <col min="1" max="1" width="5.625" style="143" customWidth="1"/>
    <col min="2" max="2" width="68.625" style="143" customWidth="1"/>
    <col min="3" max="3" width="19.50390625" style="143" customWidth="1"/>
    <col min="4" max="16384" width="9.375" style="143" customWidth="1"/>
  </cols>
  <sheetData>
    <row r="1" spans="1:3" ht="33" customHeight="1">
      <c r="A1" s="1104" t="s">
        <v>161</v>
      </c>
      <c r="B1" s="1104"/>
      <c r="C1" s="1104"/>
    </row>
    <row r="2" spans="1:4" ht="15.75" customHeight="1" thickBot="1">
      <c r="A2" s="144"/>
      <c r="B2" s="144"/>
      <c r="C2" s="156"/>
      <c r="D2" s="151"/>
    </row>
    <row r="3" spans="1:3" ht="26.25" customHeight="1" thickBot="1">
      <c r="A3" s="174" t="s">
        <v>373</v>
      </c>
      <c r="B3" s="175" t="s">
        <v>551</v>
      </c>
      <c r="C3" s="176" t="s">
        <v>322</v>
      </c>
    </row>
    <row r="4" spans="1:3" ht="15.75" thickBot="1">
      <c r="A4" s="177">
        <v>1</v>
      </c>
      <c r="B4" s="178">
        <v>2</v>
      </c>
      <c r="C4" s="179">
        <v>3</v>
      </c>
    </row>
    <row r="5" spans="1:3" ht="15">
      <c r="A5" s="180" t="s">
        <v>375</v>
      </c>
      <c r="B5" s="348" t="s">
        <v>413</v>
      </c>
      <c r="C5" s="345">
        <v>146000000</v>
      </c>
    </row>
    <row r="6" spans="1:3" ht="24.75">
      <c r="A6" s="181" t="s">
        <v>376</v>
      </c>
      <c r="B6" s="374" t="s">
        <v>609</v>
      </c>
      <c r="C6" s="346"/>
    </row>
    <row r="7" spans="1:3" ht="15">
      <c r="A7" s="181" t="s">
        <v>377</v>
      </c>
      <c r="B7" s="375" t="s">
        <v>158</v>
      </c>
      <c r="C7" s="346"/>
    </row>
    <row r="8" spans="1:3" ht="24.75">
      <c r="A8" s="181" t="s">
        <v>378</v>
      </c>
      <c r="B8" s="375" t="s">
        <v>611</v>
      </c>
      <c r="C8" s="346"/>
    </row>
    <row r="9" spans="1:3" ht="15">
      <c r="A9" s="182" t="s">
        <v>379</v>
      </c>
      <c r="B9" s="375" t="s">
        <v>610</v>
      </c>
      <c r="C9" s="347">
        <v>800000</v>
      </c>
    </row>
    <row r="10" spans="1:3" ht="15.75" thickBot="1">
      <c r="A10" s="181" t="s">
        <v>380</v>
      </c>
      <c r="B10" s="376" t="s">
        <v>552</v>
      </c>
      <c r="C10" s="346"/>
    </row>
    <row r="11" spans="1:3" ht="15.75" thickBot="1">
      <c r="A11" s="1113" t="s">
        <v>555</v>
      </c>
      <c r="B11" s="1114"/>
      <c r="C11" s="183">
        <f>SUM(C5:C10)</f>
        <v>146800000</v>
      </c>
    </row>
    <row r="12" spans="1:3" ht="23.25" customHeight="1">
      <c r="A12" s="1115" t="s">
        <v>584</v>
      </c>
      <c r="B12" s="1115"/>
      <c r="C12" s="1115"/>
    </row>
  </sheetData>
  <sheetProtection/>
  <mergeCells count="3">
    <mergeCell ref="A1:C1"/>
    <mergeCell ref="A11:B11"/>
    <mergeCell ref="A12:C1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4. melléklet az 2/2019. (I.29.)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D8"/>
  <sheetViews>
    <sheetView view="pageLayout" zoomScaleNormal="120" workbookViewId="0" topLeftCell="A1">
      <selection activeCell="A1" sqref="A1:C1"/>
    </sheetView>
  </sheetViews>
  <sheetFormatPr defaultColWidth="9.00390625" defaultRowHeight="12.75"/>
  <cols>
    <col min="1" max="1" width="5.625" style="143" customWidth="1"/>
    <col min="2" max="2" width="66.875" style="143" customWidth="1"/>
    <col min="3" max="3" width="27.00390625" style="143" customWidth="1"/>
    <col min="4" max="16384" width="9.375" style="143" customWidth="1"/>
  </cols>
  <sheetData>
    <row r="1" spans="1:3" ht="33" customHeight="1">
      <c r="A1" s="1104" t="s">
        <v>737</v>
      </c>
      <c r="B1" s="1104"/>
      <c r="C1" s="1104"/>
    </row>
    <row r="2" spans="1:4" ht="15.75" customHeight="1" thickBot="1">
      <c r="A2" s="144"/>
      <c r="B2" s="144"/>
      <c r="C2" s="156"/>
      <c r="D2" s="151"/>
    </row>
    <row r="3" spans="1:3" ht="26.25" customHeight="1" thickBot="1">
      <c r="A3" s="174" t="s">
        <v>373</v>
      </c>
      <c r="B3" s="175" t="s">
        <v>556</v>
      </c>
      <c r="C3" s="176" t="s">
        <v>582</v>
      </c>
    </row>
    <row r="4" spans="1:3" ht="15.75" thickBot="1">
      <c r="A4" s="177">
        <v>1</v>
      </c>
      <c r="B4" s="178">
        <v>2</v>
      </c>
      <c r="C4" s="179">
        <v>3</v>
      </c>
    </row>
    <row r="5" spans="1:3" ht="15">
      <c r="A5" s="180" t="s">
        <v>375</v>
      </c>
      <c r="B5" s="187" t="s">
        <v>296</v>
      </c>
      <c r="C5" s="184"/>
    </row>
    <row r="6" spans="1:3" ht="15">
      <c r="A6" s="181" t="s">
        <v>376</v>
      </c>
      <c r="B6" s="188"/>
      <c r="C6" s="185"/>
    </row>
    <row r="7" spans="1:3" ht="15.75" thickBot="1">
      <c r="A7" s="182" t="s">
        <v>377</v>
      </c>
      <c r="B7" s="189"/>
      <c r="C7" s="186"/>
    </row>
    <row r="8" spans="1:3" s="441" customFormat="1" ht="17.25" customHeight="1" thickBot="1">
      <c r="A8" s="442" t="s">
        <v>378</v>
      </c>
      <c r="B8" s="126" t="s">
        <v>557</v>
      </c>
      <c r="C8" s="183">
        <f>SUM(C5:C7)</f>
        <v>0</v>
      </c>
    </row>
  </sheetData>
  <sheetProtection/>
  <mergeCells count="1">
    <mergeCell ref="A1:C1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5. melléklet az 2/2019. (I.29.)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H25"/>
  <sheetViews>
    <sheetView view="pageLayout" workbookViewId="0" topLeftCell="A4">
      <selection activeCell="A25" sqref="A25:E25"/>
    </sheetView>
  </sheetViews>
  <sheetFormatPr defaultColWidth="9.00390625" defaultRowHeight="12.75"/>
  <cols>
    <col min="1" max="1" width="55.625" style="883" customWidth="1"/>
    <col min="2" max="2" width="15.625" style="880" customWidth="1"/>
    <col min="3" max="3" width="21.625" style="880" customWidth="1"/>
    <col min="4" max="4" width="16.50390625" style="880" customWidth="1"/>
    <col min="5" max="6" width="16.625" style="880" customWidth="1"/>
    <col min="7" max="7" width="25.375" style="880" customWidth="1"/>
    <col min="8" max="8" width="17.875" style="880" customWidth="1"/>
    <col min="9" max="10" width="12.875" style="880" customWidth="1"/>
    <col min="11" max="11" width="13.875" style="880" customWidth="1"/>
    <col min="12" max="16384" width="9.375" style="880" customWidth="1"/>
  </cols>
  <sheetData>
    <row r="1" spans="1:8" ht="25.5" customHeight="1">
      <c r="A1" s="1116" t="s">
        <v>358</v>
      </c>
      <c r="B1" s="1116"/>
      <c r="C1" s="1116"/>
      <c r="D1" s="1116"/>
      <c r="E1" s="1116"/>
      <c r="F1" s="1116"/>
      <c r="G1" s="1116"/>
      <c r="H1" s="1116"/>
    </row>
    <row r="2" ht="22.5" customHeight="1" thickBot="1">
      <c r="H2" s="944"/>
    </row>
    <row r="3" spans="1:8" s="891" customFormat="1" ht="44.25" customHeight="1" thickBot="1">
      <c r="A3" s="888" t="s">
        <v>423</v>
      </c>
      <c r="B3" s="889" t="s">
        <v>424</v>
      </c>
      <c r="C3" s="889" t="s">
        <v>425</v>
      </c>
      <c r="D3" s="889" t="s">
        <v>738</v>
      </c>
      <c r="E3" s="889" t="s">
        <v>322</v>
      </c>
      <c r="F3" s="945" t="s">
        <v>760</v>
      </c>
      <c r="G3" s="945" t="s">
        <v>273</v>
      </c>
      <c r="H3" s="890" t="s">
        <v>747</v>
      </c>
    </row>
    <row r="4" spans="1:8" ht="12" customHeight="1" thickBot="1">
      <c r="A4" s="946">
        <v>1</v>
      </c>
      <c r="B4" s="947">
        <v>2</v>
      </c>
      <c r="C4" s="947">
        <v>3</v>
      </c>
      <c r="D4" s="947">
        <v>4</v>
      </c>
      <c r="E4" s="947">
        <v>5</v>
      </c>
      <c r="F4" s="947"/>
      <c r="G4" s="947">
        <v>6</v>
      </c>
      <c r="H4" s="948">
        <v>7</v>
      </c>
    </row>
    <row r="5" spans="1:8" ht="12" customHeight="1">
      <c r="A5" s="949" t="s">
        <v>749</v>
      </c>
      <c r="B5" s="950"/>
      <c r="C5" s="951"/>
      <c r="D5" s="950"/>
      <c r="E5" s="950"/>
      <c r="F5" s="950"/>
      <c r="G5" s="950">
        <v>24344815</v>
      </c>
      <c r="H5" s="952"/>
    </row>
    <row r="6" spans="1:8" ht="12" customHeight="1">
      <c r="A6" s="953" t="s">
        <v>717</v>
      </c>
      <c r="B6" s="954">
        <v>160614710</v>
      </c>
      <c r="C6" s="955"/>
      <c r="D6" s="954"/>
      <c r="E6" s="954">
        <v>160614710</v>
      </c>
      <c r="F6" s="954">
        <v>175683107</v>
      </c>
      <c r="G6" s="954">
        <v>149935478</v>
      </c>
      <c r="H6" s="956"/>
    </row>
    <row r="7" spans="1:8" ht="12" customHeight="1">
      <c r="A7" s="949" t="s">
        <v>718</v>
      </c>
      <c r="B7" s="950">
        <v>136966254</v>
      </c>
      <c r="C7" s="951"/>
      <c r="D7" s="950"/>
      <c r="E7" s="950">
        <v>136966254</v>
      </c>
      <c r="F7" s="950">
        <v>136966254</v>
      </c>
      <c r="G7" s="950">
        <v>136966254</v>
      </c>
      <c r="H7" s="957"/>
    </row>
    <row r="8" spans="1:8" ht="24.75" thickBot="1">
      <c r="A8" s="958" t="s">
        <v>756</v>
      </c>
      <c r="B8" s="959"/>
      <c r="C8" s="960"/>
      <c r="D8" s="959"/>
      <c r="E8" s="959">
        <v>158100000</v>
      </c>
      <c r="F8" s="959">
        <v>158100000</v>
      </c>
      <c r="G8" s="959"/>
      <c r="H8" s="961"/>
    </row>
    <row r="9" spans="1:8" ht="15.75" customHeight="1" thickBot="1">
      <c r="A9" s="962" t="s">
        <v>229</v>
      </c>
      <c r="B9" s="963">
        <f>B5+B6+B7</f>
        <v>297580964</v>
      </c>
      <c r="C9" s="963">
        <f>C5+C6+C7</f>
        <v>0</v>
      </c>
      <c r="D9" s="963">
        <f>D5+D6+D7</f>
        <v>0</v>
      </c>
      <c r="E9" s="963">
        <f>E5+E6+E7+E8</f>
        <v>455680964</v>
      </c>
      <c r="F9" s="963">
        <f>F6+E7+E8</f>
        <v>470749361</v>
      </c>
      <c r="G9" s="963">
        <f>G5+G6+G7</f>
        <v>311246547</v>
      </c>
      <c r="H9" s="964">
        <f>H5+H6+H7</f>
        <v>0</v>
      </c>
    </row>
    <row r="10" spans="1:8" ht="15.75" customHeight="1">
      <c r="A10" s="965" t="s">
        <v>763</v>
      </c>
      <c r="B10" s="966">
        <v>1091980</v>
      </c>
      <c r="C10" s="967"/>
      <c r="D10" s="966"/>
      <c r="E10" s="966"/>
      <c r="F10" s="966">
        <v>1091980</v>
      </c>
      <c r="G10" s="966"/>
      <c r="H10" s="952"/>
    </row>
    <row r="11" spans="1:8" ht="15.75" customHeight="1">
      <c r="A11" s="968" t="s">
        <v>764</v>
      </c>
      <c r="B11" s="969">
        <v>542290</v>
      </c>
      <c r="C11" s="970"/>
      <c r="D11" s="969"/>
      <c r="E11" s="969"/>
      <c r="F11" s="969">
        <v>542290</v>
      </c>
      <c r="G11" s="969"/>
      <c r="H11" s="971"/>
    </row>
    <row r="12" spans="1:8" ht="15.75" customHeight="1" thickBot="1">
      <c r="A12" s="972" t="s">
        <v>765</v>
      </c>
      <c r="B12" s="973">
        <v>70580</v>
      </c>
      <c r="C12" s="974"/>
      <c r="D12" s="973"/>
      <c r="E12" s="973"/>
      <c r="F12" s="973">
        <v>70580</v>
      </c>
      <c r="G12" s="973"/>
      <c r="H12" s="975"/>
    </row>
    <row r="13" spans="1:8" ht="15.75" customHeight="1" thickBot="1">
      <c r="A13" s="976" t="s">
        <v>230</v>
      </c>
      <c r="B13" s="977"/>
      <c r="C13" s="978"/>
      <c r="D13" s="977"/>
      <c r="E13" s="977">
        <f>SUM(E10+E12)</f>
        <v>0</v>
      </c>
      <c r="F13" s="977">
        <f>F10+F11+F12</f>
        <v>1704850</v>
      </c>
      <c r="G13" s="977"/>
      <c r="H13" s="979"/>
    </row>
    <row r="14" spans="1:8" ht="15.75" customHeight="1">
      <c r="A14" s="980"/>
      <c r="B14" s="981"/>
      <c r="C14" s="982"/>
      <c r="D14" s="981"/>
      <c r="E14" s="981"/>
      <c r="F14" s="981"/>
      <c r="G14" s="981"/>
      <c r="H14" s="983">
        <f aca="true" t="shared" si="0" ref="H14:H23">B14-D14-E14</f>
        <v>0</v>
      </c>
    </row>
    <row r="15" spans="1:8" ht="15.75" customHeight="1">
      <c r="A15" s="968"/>
      <c r="B15" s="969"/>
      <c r="C15" s="970"/>
      <c r="D15" s="969"/>
      <c r="E15" s="969"/>
      <c r="F15" s="969"/>
      <c r="G15" s="969"/>
      <c r="H15" s="971">
        <f t="shared" si="0"/>
        <v>0</v>
      </c>
    </row>
    <row r="16" spans="1:8" ht="15.75" customHeight="1">
      <c r="A16" s="968"/>
      <c r="B16" s="969"/>
      <c r="C16" s="970"/>
      <c r="D16" s="969"/>
      <c r="E16" s="969"/>
      <c r="F16" s="969"/>
      <c r="G16" s="969"/>
      <c r="H16" s="971">
        <f t="shared" si="0"/>
        <v>0</v>
      </c>
    </row>
    <row r="17" spans="1:8" ht="15.75" customHeight="1">
      <c r="A17" s="968"/>
      <c r="B17" s="969"/>
      <c r="C17" s="970"/>
      <c r="D17" s="969"/>
      <c r="E17" s="969"/>
      <c r="F17" s="969"/>
      <c r="G17" s="969"/>
      <c r="H17" s="971">
        <f t="shared" si="0"/>
        <v>0</v>
      </c>
    </row>
    <row r="18" spans="1:8" ht="15.75" customHeight="1">
      <c r="A18" s="968"/>
      <c r="B18" s="969"/>
      <c r="C18" s="970"/>
      <c r="D18" s="969"/>
      <c r="E18" s="969"/>
      <c r="F18" s="969"/>
      <c r="G18" s="969"/>
      <c r="H18" s="971">
        <f t="shared" si="0"/>
        <v>0</v>
      </c>
    </row>
    <row r="19" spans="1:8" ht="15.75" customHeight="1">
      <c r="A19" s="968"/>
      <c r="B19" s="969"/>
      <c r="C19" s="970"/>
      <c r="D19" s="969"/>
      <c r="E19" s="969"/>
      <c r="F19" s="969"/>
      <c r="G19" s="969"/>
      <c r="H19" s="971">
        <f t="shared" si="0"/>
        <v>0</v>
      </c>
    </row>
    <row r="20" spans="1:8" ht="15.75" customHeight="1">
      <c r="A20" s="968"/>
      <c r="B20" s="969"/>
      <c r="C20" s="970"/>
      <c r="D20" s="969"/>
      <c r="E20" s="969"/>
      <c r="F20" s="969"/>
      <c r="G20" s="969"/>
      <c r="H20" s="971">
        <f t="shared" si="0"/>
        <v>0</v>
      </c>
    </row>
    <row r="21" spans="1:8" ht="15.75" customHeight="1">
      <c r="A21" s="968"/>
      <c r="B21" s="969"/>
      <c r="C21" s="970"/>
      <c r="D21" s="969"/>
      <c r="E21" s="969"/>
      <c r="F21" s="969"/>
      <c r="G21" s="969"/>
      <c r="H21" s="971">
        <f t="shared" si="0"/>
        <v>0</v>
      </c>
    </row>
    <row r="22" spans="1:8" ht="15.75" customHeight="1">
      <c r="A22" s="968"/>
      <c r="B22" s="969"/>
      <c r="C22" s="970"/>
      <c r="D22" s="969"/>
      <c r="E22" s="969"/>
      <c r="F22" s="969"/>
      <c r="G22" s="969"/>
      <c r="H22" s="971">
        <f t="shared" si="0"/>
        <v>0</v>
      </c>
    </row>
    <row r="23" spans="1:8" ht="15.75" customHeight="1" thickBot="1">
      <c r="A23" s="984"/>
      <c r="B23" s="950"/>
      <c r="C23" s="951"/>
      <c r="D23" s="950"/>
      <c r="E23" s="950"/>
      <c r="F23" s="950"/>
      <c r="G23" s="959"/>
      <c r="H23" s="957">
        <f t="shared" si="0"/>
        <v>0</v>
      </c>
    </row>
    <row r="24" spans="1:8" s="988" customFormat="1" ht="18" customHeight="1" thickBot="1">
      <c r="A24" s="985" t="s">
        <v>422</v>
      </c>
      <c r="B24" s="986">
        <f aca="true" t="shared" si="1" ref="B24:H24">B9+B13</f>
        <v>297580964</v>
      </c>
      <c r="C24" s="986">
        <f t="shared" si="1"/>
        <v>0</v>
      </c>
      <c r="D24" s="986">
        <f t="shared" si="1"/>
        <v>0</v>
      </c>
      <c r="E24" s="986">
        <f t="shared" si="1"/>
        <v>455680964</v>
      </c>
      <c r="F24" s="986">
        <f>F9+F13</f>
        <v>472454211</v>
      </c>
      <c r="G24" s="986">
        <f t="shared" si="1"/>
        <v>311246547</v>
      </c>
      <c r="H24" s="987">
        <f t="shared" si="1"/>
        <v>0</v>
      </c>
    </row>
    <row r="25" spans="1:5" ht="15.75">
      <c r="A25" s="1100" t="s">
        <v>787</v>
      </c>
      <c r="B25" s="1101"/>
      <c r="C25" s="1101"/>
      <c r="D25" s="1101"/>
      <c r="E25" s="1101"/>
    </row>
  </sheetData>
  <sheetProtection/>
  <mergeCells count="2">
    <mergeCell ref="A1:H1"/>
    <mergeCell ref="A25:E25"/>
  </mergeCells>
  <printOptions horizontalCentered="1"/>
  <pageMargins left="0.7874015748031497" right="0.7874015748031497" top="1.02" bottom="0.984251968503937" header="0.7874015748031497" footer="0.7874015748031497"/>
  <pageSetup horizontalDpi="300" verticalDpi="300" orientation="landscape" paperSize="9" scale="85" r:id="rId1"/>
  <headerFooter alignWithMargins="0">
    <oddHeader>&amp;R&amp;"Times New Roman CE,Félkövér dőlt"&amp;11 6. melléklet az 2/2019.(I.29.) önkormányzati rendelethez*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G25"/>
  <sheetViews>
    <sheetView view="pageLayout" workbookViewId="0" topLeftCell="A1">
      <selection activeCell="G7" sqref="G7"/>
    </sheetView>
  </sheetViews>
  <sheetFormatPr defaultColWidth="9.00390625" defaultRowHeight="12.75"/>
  <cols>
    <col min="1" max="1" width="44.875" style="42" customWidth="1"/>
    <col min="2" max="2" width="15.625" style="41" customWidth="1"/>
    <col min="3" max="3" width="16.375" style="41" customWidth="1"/>
    <col min="4" max="4" width="18.00390625" style="41" customWidth="1"/>
    <col min="5" max="5" width="16.625" style="41" customWidth="1"/>
    <col min="6" max="6" width="16.50390625" style="41" bestFit="1" customWidth="1"/>
    <col min="7" max="7" width="18.875" style="41" customWidth="1"/>
    <col min="8" max="9" width="12.875" style="41" customWidth="1"/>
    <col min="10" max="10" width="13.875" style="41" customWidth="1"/>
    <col min="11" max="16384" width="9.375" style="41" customWidth="1"/>
  </cols>
  <sheetData>
    <row r="1" spans="1:7" ht="24.75" customHeight="1">
      <c r="A1" s="1117" t="s">
        <v>359</v>
      </c>
      <c r="B1" s="1117"/>
      <c r="C1" s="1117"/>
      <c r="D1" s="1117"/>
      <c r="E1" s="1117"/>
      <c r="F1" s="1117"/>
      <c r="G1" s="1117"/>
    </row>
    <row r="2" spans="1:7" ht="23.25" customHeight="1" thickBot="1">
      <c r="A2" s="190"/>
      <c r="B2" s="55"/>
      <c r="C2" s="55"/>
      <c r="D2" s="55"/>
      <c r="E2" s="55"/>
      <c r="F2" s="55"/>
      <c r="G2" s="50"/>
    </row>
    <row r="3" spans="1:7" s="44" customFormat="1" ht="48.75" customHeight="1" thickBot="1">
      <c r="A3" s="191" t="s">
        <v>426</v>
      </c>
      <c r="B3" s="192" t="s">
        <v>424</v>
      </c>
      <c r="C3" s="192" t="s">
        <v>425</v>
      </c>
      <c r="D3" s="192" t="s">
        <v>738</v>
      </c>
      <c r="E3" s="192" t="s">
        <v>322</v>
      </c>
      <c r="F3" s="543" t="s">
        <v>273</v>
      </c>
      <c r="G3" s="51" t="s">
        <v>747</v>
      </c>
    </row>
    <row r="4" spans="1:7" s="55" customFormat="1" ht="15" customHeight="1" thickBot="1">
      <c r="A4" s="52">
        <v>1</v>
      </c>
      <c r="B4" s="53">
        <v>2</v>
      </c>
      <c r="C4" s="53">
        <v>3</v>
      </c>
      <c r="D4" s="53">
        <v>4</v>
      </c>
      <c r="E4" s="53">
        <v>5</v>
      </c>
      <c r="F4" s="544">
        <v>6</v>
      </c>
      <c r="G4" s="54">
        <v>7</v>
      </c>
    </row>
    <row r="5" spans="1:7" s="55" customFormat="1" ht="15" customHeight="1">
      <c r="A5" s="785"/>
      <c r="B5" s="719"/>
      <c r="C5" s="719"/>
      <c r="D5" s="719"/>
      <c r="E5" s="719"/>
      <c r="F5" s="786"/>
      <c r="G5" s="787"/>
    </row>
    <row r="6" spans="1:7" s="55" customFormat="1" ht="15" customHeight="1">
      <c r="A6" s="785" t="s">
        <v>719</v>
      </c>
      <c r="B6" s="775">
        <v>64357443</v>
      </c>
      <c r="C6" s="775" t="s">
        <v>748</v>
      </c>
      <c r="D6" s="775"/>
      <c r="E6" s="775">
        <v>64357443</v>
      </c>
      <c r="F6" s="775">
        <v>36040000</v>
      </c>
      <c r="G6" s="788"/>
    </row>
    <row r="7" spans="1:7" s="55" customFormat="1" ht="15" customHeight="1">
      <c r="A7" s="539"/>
      <c r="B7" s="775"/>
      <c r="C7" s="775"/>
      <c r="D7" s="775"/>
      <c r="E7" s="775"/>
      <c r="F7" s="775"/>
      <c r="G7" s="776"/>
    </row>
    <row r="8" spans="1:7" s="55" customFormat="1" ht="15" customHeight="1">
      <c r="A8" s="539"/>
      <c r="B8" s="719"/>
      <c r="C8" s="719"/>
      <c r="D8" s="719"/>
      <c r="E8" s="719"/>
      <c r="F8" s="719"/>
      <c r="G8" s="718"/>
    </row>
    <row r="9" spans="1:7" s="55" customFormat="1" ht="15" customHeight="1">
      <c r="A9" s="539"/>
      <c r="B9" s="775"/>
      <c r="C9" s="775"/>
      <c r="D9" s="775"/>
      <c r="E9" s="775"/>
      <c r="F9" s="775"/>
      <c r="G9" s="776"/>
    </row>
    <row r="10" spans="1:7" ht="15.75" customHeight="1" thickBot="1">
      <c r="A10" s="539"/>
      <c r="B10" s="721"/>
      <c r="C10" s="720"/>
      <c r="D10" s="721"/>
      <c r="E10" s="721"/>
      <c r="F10" s="777"/>
      <c r="G10" s="778"/>
    </row>
    <row r="11" spans="1:7" ht="15.75" customHeight="1" thickBot="1">
      <c r="A11" s="646" t="s">
        <v>229</v>
      </c>
      <c r="B11" s="722">
        <f>B5+B10+B6:C6</f>
        <v>64357443</v>
      </c>
      <c r="C11" s="722"/>
      <c r="D11" s="722">
        <f>D5:E5</f>
        <v>0</v>
      </c>
      <c r="E11" s="722">
        <f>E5+E10+E6:F6</f>
        <v>64357443</v>
      </c>
      <c r="F11" s="722">
        <f>F5+F10+F6:G6</f>
        <v>36040000</v>
      </c>
      <c r="G11" s="722">
        <f>G5+G10+G6:H6</f>
        <v>0</v>
      </c>
    </row>
    <row r="12" spans="1:7" ht="15.75" customHeight="1" thickBot="1">
      <c r="A12" s="648"/>
      <c r="B12" s="649"/>
      <c r="C12" s="650"/>
      <c r="D12" s="649"/>
      <c r="E12" s="649"/>
      <c r="F12" s="651"/>
      <c r="G12" s="647">
        <v>0</v>
      </c>
    </row>
    <row r="13" spans="1:7" ht="15.75" customHeight="1" thickBot="1">
      <c r="A13" s="646" t="s">
        <v>229</v>
      </c>
      <c r="B13" s="641"/>
      <c r="C13" s="642"/>
      <c r="D13" s="641"/>
      <c r="E13" s="645"/>
      <c r="F13" s="643"/>
      <c r="G13" s="644">
        <v>0</v>
      </c>
    </row>
    <row r="14" spans="1:7" ht="15.75" customHeight="1">
      <c r="A14" s="636"/>
      <c r="B14" s="637"/>
      <c r="C14" s="638"/>
      <c r="D14" s="637"/>
      <c r="E14" s="637"/>
      <c r="F14" s="639"/>
      <c r="G14" s="640">
        <f aca="true" t="shared" si="0" ref="G14:G24">B14-D14-E14</f>
        <v>0</v>
      </c>
    </row>
    <row r="15" spans="1:7" ht="15.75" customHeight="1">
      <c r="A15" s="538"/>
      <c r="B15" s="532"/>
      <c r="C15" s="533"/>
      <c r="D15" s="532"/>
      <c r="E15" s="532"/>
      <c r="F15" s="545"/>
      <c r="G15" s="534">
        <f t="shared" si="0"/>
        <v>0</v>
      </c>
    </row>
    <row r="16" spans="1:7" ht="15.75" customHeight="1">
      <c r="A16" s="538"/>
      <c r="B16" s="532"/>
      <c r="C16" s="533"/>
      <c r="D16" s="532"/>
      <c r="E16" s="532"/>
      <c r="F16" s="545"/>
      <c r="G16" s="534">
        <f t="shared" si="0"/>
        <v>0</v>
      </c>
    </row>
    <row r="17" spans="1:7" ht="15.75" customHeight="1">
      <c r="A17" s="538"/>
      <c r="B17" s="532"/>
      <c r="C17" s="533"/>
      <c r="D17" s="532"/>
      <c r="E17" s="532"/>
      <c r="F17" s="545"/>
      <c r="G17" s="534">
        <f t="shared" si="0"/>
        <v>0</v>
      </c>
    </row>
    <row r="18" spans="1:7" ht="15.75" customHeight="1">
      <c r="A18" s="538"/>
      <c r="B18" s="532"/>
      <c r="C18" s="533"/>
      <c r="D18" s="532"/>
      <c r="E18" s="532"/>
      <c r="F18" s="545"/>
      <c r="G18" s="534">
        <f t="shared" si="0"/>
        <v>0</v>
      </c>
    </row>
    <row r="19" spans="1:7" ht="15.75" customHeight="1">
      <c r="A19" s="538"/>
      <c r="B19" s="532"/>
      <c r="C19" s="533"/>
      <c r="D19" s="532"/>
      <c r="E19" s="532"/>
      <c r="F19" s="545"/>
      <c r="G19" s="534">
        <f t="shared" si="0"/>
        <v>0</v>
      </c>
    </row>
    <row r="20" spans="1:7" ht="15.75" customHeight="1">
      <c r="A20" s="538"/>
      <c r="B20" s="532"/>
      <c r="C20" s="533"/>
      <c r="D20" s="532"/>
      <c r="E20" s="532"/>
      <c r="F20" s="545"/>
      <c r="G20" s="534">
        <f t="shared" si="0"/>
        <v>0</v>
      </c>
    </row>
    <row r="21" spans="1:7" ht="15.75" customHeight="1">
      <c r="A21" s="538"/>
      <c r="B21" s="532"/>
      <c r="C21" s="533"/>
      <c r="D21" s="532"/>
      <c r="E21" s="532"/>
      <c r="F21" s="545"/>
      <c r="G21" s="534">
        <f t="shared" si="0"/>
        <v>0</v>
      </c>
    </row>
    <row r="22" spans="1:7" ht="15.75" customHeight="1">
      <c r="A22" s="538"/>
      <c r="B22" s="532"/>
      <c r="C22" s="533"/>
      <c r="D22" s="532"/>
      <c r="E22" s="532"/>
      <c r="F22" s="545"/>
      <c r="G22" s="534">
        <f t="shared" si="0"/>
        <v>0</v>
      </c>
    </row>
    <row r="23" spans="1:7" ht="15.75" customHeight="1">
      <c r="A23" s="538"/>
      <c r="B23" s="532"/>
      <c r="C23" s="533"/>
      <c r="D23" s="532"/>
      <c r="E23" s="532"/>
      <c r="F23" s="545"/>
      <c r="G23" s="534">
        <f t="shared" si="0"/>
        <v>0</v>
      </c>
    </row>
    <row r="24" spans="1:7" ht="15.75" customHeight="1" thickBot="1">
      <c r="A24" s="539"/>
      <c r="B24" s="540"/>
      <c r="C24" s="541"/>
      <c r="D24" s="540"/>
      <c r="E24" s="540"/>
      <c r="F24" s="546"/>
      <c r="G24" s="542">
        <f t="shared" si="0"/>
        <v>0</v>
      </c>
    </row>
    <row r="25" spans="1:7" s="56" customFormat="1" ht="18" customHeight="1" thickBot="1">
      <c r="A25" s="535" t="s">
        <v>422</v>
      </c>
      <c r="B25" s="536">
        <f aca="true" t="shared" si="1" ref="B25:G25">B11+B13</f>
        <v>64357443</v>
      </c>
      <c r="C25" s="536">
        <f t="shared" si="1"/>
        <v>0</v>
      </c>
      <c r="D25" s="536">
        <f>D11+D13</f>
        <v>0</v>
      </c>
      <c r="E25" s="536">
        <f>E11+E13</f>
        <v>64357443</v>
      </c>
      <c r="F25" s="536">
        <f>F11+F13</f>
        <v>36040000</v>
      </c>
      <c r="G25" s="537">
        <f t="shared" si="1"/>
        <v>0</v>
      </c>
    </row>
  </sheetData>
  <sheetProtection/>
  <mergeCells count="1">
    <mergeCell ref="A1:G1"/>
  </mergeCells>
  <printOptions horizontalCentered="1"/>
  <pageMargins left="0.7874015748031497" right="0.7874015748031497" top="1.2369791666666667" bottom="0.984251968503937" header="0.7874015748031497" footer="0.7874015748031497"/>
  <pageSetup horizontalDpi="300" verticalDpi="300" orientation="landscape" paperSize="9" scale="95" r:id="rId1"/>
  <headerFooter alignWithMargins="0">
    <oddHeader xml:space="preserve">&amp;R&amp;"Times New Roman CE,Félkövér dőlt"&amp;12 &amp;11 7. melléklet az 2/2019. (I.29.) önkormányzati rendelethez&amp;"Times New Roman CE,Normál"&amp;10
  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E21"/>
  <sheetViews>
    <sheetView view="pageLayout" workbookViewId="0" topLeftCell="A1">
      <selection activeCell="E24" sqref="E24"/>
    </sheetView>
  </sheetViews>
  <sheetFormatPr defaultColWidth="9.00390625" defaultRowHeight="12.75"/>
  <cols>
    <col min="1" max="1" width="38.625" style="46" customWidth="1"/>
    <col min="2" max="5" width="13.875" style="46" customWidth="1"/>
    <col min="6" max="16384" width="9.375" style="46" customWidth="1"/>
  </cols>
  <sheetData>
    <row r="1" spans="1:5" ht="12.75">
      <c r="A1" s="208"/>
      <c r="B1" s="208"/>
      <c r="C1" s="208"/>
      <c r="D1" s="208"/>
      <c r="E1" s="208"/>
    </row>
    <row r="2" spans="1:5" ht="15.75">
      <c r="A2" s="209" t="s">
        <v>494</v>
      </c>
      <c r="B2" s="1118" t="s">
        <v>296</v>
      </c>
      <c r="C2" s="1118"/>
      <c r="D2" s="1118"/>
      <c r="E2" s="1118"/>
    </row>
    <row r="3" spans="1:5" ht="14.25" thickBot="1">
      <c r="A3" s="208"/>
      <c r="B3" s="208"/>
      <c r="C3" s="208"/>
      <c r="D3" s="1119"/>
      <c r="E3" s="1119"/>
    </row>
    <row r="4" spans="1:5" ht="15" customHeight="1" thickBot="1">
      <c r="A4" s="210" t="s">
        <v>487</v>
      </c>
      <c r="B4" s="211" t="s">
        <v>700</v>
      </c>
      <c r="C4" s="211" t="s">
        <v>721</v>
      </c>
      <c r="D4" s="211" t="s">
        <v>730</v>
      </c>
      <c r="E4" s="212" t="s">
        <v>407</v>
      </c>
    </row>
    <row r="5" spans="1:5" ht="12.75">
      <c r="A5" s="213" t="s">
        <v>488</v>
      </c>
      <c r="B5" s="85"/>
      <c r="C5" s="85"/>
      <c r="D5" s="85"/>
      <c r="E5" s="214">
        <f aca="true" t="shared" si="0" ref="E5:E11">SUM(B5:D5)</f>
        <v>0</v>
      </c>
    </row>
    <row r="6" spans="1:5" ht="12.75">
      <c r="A6" s="215" t="s">
        <v>500</v>
      </c>
      <c r="B6" s="86"/>
      <c r="C6" s="86"/>
      <c r="D6" s="86"/>
      <c r="E6" s="216">
        <f t="shared" si="0"/>
        <v>0</v>
      </c>
    </row>
    <row r="7" spans="1:5" ht="12.75">
      <c r="A7" s="217" t="s">
        <v>489</v>
      </c>
      <c r="B7" s="87"/>
      <c r="C7" s="87"/>
      <c r="D7" s="87"/>
      <c r="E7" s="218">
        <f t="shared" si="0"/>
        <v>0</v>
      </c>
    </row>
    <row r="8" spans="1:5" ht="12.75">
      <c r="A8" s="217" t="s">
        <v>502</v>
      </c>
      <c r="B8" s="87"/>
      <c r="C8" s="87"/>
      <c r="D8" s="87"/>
      <c r="E8" s="218">
        <f t="shared" si="0"/>
        <v>0</v>
      </c>
    </row>
    <row r="9" spans="1:5" ht="12.75">
      <c r="A9" s="217" t="s">
        <v>490</v>
      </c>
      <c r="B9" s="87"/>
      <c r="C9" s="87"/>
      <c r="D9" s="87"/>
      <c r="E9" s="218">
        <f t="shared" si="0"/>
        <v>0</v>
      </c>
    </row>
    <row r="10" spans="1:5" ht="12.75">
      <c r="A10" s="217" t="s">
        <v>491</v>
      </c>
      <c r="B10" s="87"/>
      <c r="C10" s="87"/>
      <c r="D10" s="87"/>
      <c r="E10" s="218">
        <f t="shared" si="0"/>
        <v>0</v>
      </c>
    </row>
    <row r="11" spans="1:5" ht="13.5" thickBot="1">
      <c r="A11" s="88"/>
      <c r="B11" s="89"/>
      <c r="C11" s="89"/>
      <c r="D11" s="89"/>
      <c r="E11" s="218">
        <f t="shared" si="0"/>
        <v>0</v>
      </c>
    </row>
    <row r="12" spans="1:5" ht="13.5" thickBot="1">
      <c r="A12" s="219" t="s">
        <v>493</v>
      </c>
      <c r="B12" s="220">
        <f>B5+SUM(B7:B11)</f>
        <v>0</v>
      </c>
      <c r="C12" s="220">
        <f>C5+SUM(C7:C11)</f>
        <v>0</v>
      </c>
      <c r="D12" s="220">
        <f>D5+SUM(D7:D11)</f>
        <v>0</v>
      </c>
      <c r="E12" s="221">
        <f>E5+SUM(E7:E11)</f>
        <v>0</v>
      </c>
    </row>
    <row r="13" spans="1:5" ht="13.5" thickBot="1">
      <c r="A13" s="49"/>
      <c r="B13" s="49"/>
      <c r="C13" s="49"/>
      <c r="D13" s="49"/>
      <c r="E13" s="49"/>
    </row>
    <row r="14" spans="1:5" ht="15" customHeight="1" thickBot="1">
      <c r="A14" s="210" t="s">
        <v>492</v>
      </c>
      <c r="B14" s="211" t="s">
        <v>700</v>
      </c>
      <c r="C14" s="211" t="s">
        <v>721</v>
      </c>
      <c r="D14" s="211" t="s">
        <v>730</v>
      </c>
      <c r="E14" s="212" t="s">
        <v>407</v>
      </c>
    </row>
    <row r="15" spans="1:5" ht="12.75">
      <c r="A15" s="213" t="s">
        <v>496</v>
      </c>
      <c r="B15" s="85"/>
      <c r="C15" s="85"/>
      <c r="D15" s="85"/>
      <c r="E15" s="214">
        <f>SUM(B15:D15)</f>
        <v>0</v>
      </c>
    </row>
    <row r="16" spans="1:5" ht="12.75">
      <c r="A16" s="222" t="s">
        <v>497</v>
      </c>
      <c r="B16" s="87"/>
      <c r="C16" s="87"/>
      <c r="D16" s="87"/>
      <c r="E16" s="218">
        <f>SUM(B16:D16)</f>
        <v>0</v>
      </c>
    </row>
    <row r="17" spans="1:5" ht="12.75">
      <c r="A17" s="217" t="s">
        <v>498</v>
      </c>
      <c r="B17" s="87"/>
      <c r="C17" s="87"/>
      <c r="D17" s="87"/>
      <c r="E17" s="218">
        <f>SUM(B17:D17)</f>
        <v>0</v>
      </c>
    </row>
    <row r="18" spans="1:5" ht="13.5" thickBot="1">
      <c r="A18" s="217" t="s">
        <v>499</v>
      </c>
      <c r="B18" s="87"/>
      <c r="C18" s="87"/>
      <c r="D18" s="87"/>
      <c r="E18" s="218">
        <f>SUM(B18:D18)</f>
        <v>0</v>
      </c>
    </row>
    <row r="19" spans="1:5" ht="13.5" thickBot="1">
      <c r="A19" s="219" t="s">
        <v>408</v>
      </c>
      <c r="B19" s="220"/>
      <c r="C19" s="220">
        <f>SUM(C15:C18)</f>
        <v>0</v>
      </c>
      <c r="D19" s="220">
        <f>SUM(D15:D18)</f>
        <v>0</v>
      </c>
      <c r="E19" s="221">
        <f>SUM(E15:E18)</f>
        <v>0</v>
      </c>
    </row>
    <row r="20" spans="1:5" ht="12.75">
      <c r="A20" s="208"/>
      <c r="B20" s="208"/>
      <c r="C20" s="208"/>
      <c r="D20" s="208"/>
      <c r="E20" s="208"/>
    </row>
    <row r="21" spans="1:5" ht="12.75">
      <c r="A21" s="208"/>
      <c r="B21" s="208"/>
      <c r="C21" s="208"/>
      <c r="D21" s="208"/>
      <c r="E21" s="208"/>
    </row>
  </sheetData>
  <sheetProtection/>
  <mergeCells count="2">
    <mergeCell ref="B2:E2"/>
    <mergeCell ref="D3:E3"/>
  </mergeCells>
  <conditionalFormatting sqref="B19:E19 E5:E12 B12:D12 E15:E18">
    <cfRule type="cellIs" priority="1" dxfId="3" operator="equal" stopIfTrue="1">
      <formula>0</formula>
    </cfRule>
  </conditionalFormatting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 CE,Félkövér"&amp;12
Európai uniós támogatással megvalósuló projektek 
bevételei, kiadásai, hozzájárulások&amp;R&amp;"Times New Roman CE,Félkövér dőlt"&amp;11 8. melléklet az 2/2019. (I.29.)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0"/>
  <sheetViews>
    <sheetView zoomScaleSheetLayoutView="85" workbookViewId="0" topLeftCell="A106">
      <selection activeCell="C24" sqref="C24:D25"/>
    </sheetView>
  </sheetViews>
  <sheetFormatPr defaultColWidth="9.00390625" defaultRowHeight="12.75"/>
  <cols>
    <col min="1" max="1" width="19.50390625" style="1041" customWidth="1"/>
    <col min="2" max="2" width="76.00390625" style="1042" customWidth="1"/>
    <col min="3" max="4" width="25.00390625" style="1043" customWidth="1"/>
    <col min="5" max="16384" width="9.375" style="1005" customWidth="1"/>
  </cols>
  <sheetData>
    <row r="1" spans="1:4" s="991" customFormat="1" ht="16.5" customHeight="1" thickBot="1">
      <c r="A1" s="989"/>
      <c r="B1" s="990"/>
      <c r="C1" s="248"/>
      <c r="D1" s="248" t="s">
        <v>772</v>
      </c>
    </row>
    <row r="2" spans="1:4" s="995" customFormat="1" ht="21" customHeight="1">
      <c r="A2" s="992" t="s">
        <v>420</v>
      </c>
      <c r="B2" s="993" t="s">
        <v>583</v>
      </c>
      <c r="C2" s="994"/>
      <c r="D2" s="994" t="s">
        <v>409</v>
      </c>
    </row>
    <row r="3" spans="1:4" s="995" customFormat="1" ht="16.5" thickBot="1">
      <c r="A3" s="996" t="s">
        <v>558</v>
      </c>
      <c r="B3" s="997" t="s">
        <v>118</v>
      </c>
      <c r="C3" s="998"/>
      <c r="D3" s="998"/>
    </row>
    <row r="4" spans="1:4" s="1001" customFormat="1" ht="15.75" customHeight="1" thickBot="1">
      <c r="A4" s="999"/>
      <c r="B4" s="999"/>
      <c r="C4" s="1000"/>
      <c r="D4" s="1000"/>
    </row>
    <row r="5" spans="1:4" ht="13.5" thickBot="1">
      <c r="A5" s="1002" t="s">
        <v>560</v>
      </c>
      <c r="B5" s="1003" t="s">
        <v>410</v>
      </c>
      <c r="C5" s="1004" t="s">
        <v>411</v>
      </c>
      <c r="D5" s="1004" t="s">
        <v>411</v>
      </c>
    </row>
    <row r="6" spans="1:4" s="1009" customFormat="1" ht="12.75" customHeight="1" thickBot="1">
      <c r="A6" s="1006">
        <v>1</v>
      </c>
      <c r="B6" s="1007">
        <v>2</v>
      </c>
      <c r="C6" s="1008">
        <v>3</v>
      </c>
      <c r="D6" s="1008">
        <v>4</v>
      </c>
    </row>
    <row r="7" spans="1:4" s="1009" customFormat="1" ht="15.75" customHeight="1" thickBot="1">
      <c r="A7" s="1010"/>
      <c r="B7" s="1011" t="s">
        <v>412</v>
      </c>
      <c r="C7" s="1012"/>
      <c r="D7" s="1012"/>
    </row>
    <row r="8" spans="1:4" s="1009" customFormat="1" ht="12" customHeight="1" thickBot="1">
      <c r="A8" s="839" t="s">
        <v>375</v>
      </c>
      <c r="B8" s="806" t="s">
        <v>614</v>
      </c>
      <c r="C8" s="807">
        <f>C9+C10+C11+C12</f>
        <v>427600905</v>
      </c>
      <c r="D8" s="807">
        <f>D9+D10+D11+D12+D13+D14</f>
        <v>442590871</v>
      </c>
    </row>
    <row r="9" spans="1:4" s="1014" customFormat="1" ht="12" customHeight="1">
      <c r="A9" s="1013" t="s">
        <v>458</v>
      </c>
      <c r="B9" s="810" t="s">
        <v>615</v>
      </c>
      <c r="C9" s="811">
        <v>133935865</v>
      </c>
      <c r="D9" s="811">
        <v>133935865</v>
      </c>
    </row>
    <row r="10" spans="1:4" s="1016" customFormat="1" ht="12" customHeight="1">
      <c r="A10" s="1015" t="s">
        <v>459</v>
      </c>
      <c r="B10" s="813" t="s">
        <v>616</v>
      </c>
      <c r="C10" s="811">
        <v>131200950</v>
      </c>
      <c r="D10" s="811">
        <v>131200950</v>
      </c>
    </row>
    <row r="11" spans="1:4" s="1016" customFormat="1" ht="12" customHeight="1">
      <c r="A11" s="1015" t="s">
        <v>460</v>
      </c>
      <c r="B11" s="813" t="s">
        <v>617</v>
      </c>
      <c r="C11" s="811">
        <v>155833290</v>
      </c>
      <c r="D11" s="811">
        <f>155833290-3167880</f>
        <v>152665410</v>
      </c>
    </row>
    <row r="12" spans="1:4" s="1016" customFormat="1" ht="12" customHeight="1">
      <c r="A12" s="1015" t="s">
        <v>461</v>
      </c>
      <c r="B12" s="813" t="s">
        <v>618</v>
      </c>
      <c r="C12" s="811">
        <v>6630800</v>
      </c>
      <c r="D12" s="811">
        <v>6630800</v>
      </c>
    </row>
    <row r="13" spans="1:4" s="1016" customFormat="1" ht="12" customHeight="1">
      <c r="A13" s="1015" t="s">
        <v>503</v>
      </c>
      <c r="B13" s="813" t="s">
        <v>619</v>
      </c>
      <c r="C13" s="811"/>
      <c r="D13" s="811">
        <v>13062000</v>
      </c>
    </row>
    <row r="14" spans="1:4" s="1014" customFormat="1" ht="12" customHeight="1" thickBot="1">
      <c r="A14" s="1017" t="s">
        <v>462</v>
      </c>
      <c r="B14" s="815" t="s">
        <v>620</v>
      </c>
      <c r="C14" s="816"/>
      <c r="D14" s="816">
        <v>5095846</v>
      </c>
    </row>
    <row r="15" spans="1:4" s="1014" customFormat="1" ht="12" customHeight="1" thickBot="1">
      <c r="A15" s="839" t="s">
        <v>376</v>
      </c>
      <c r="B15" s="817" t="s">
        <v>621</v>
      </c>
      <c r="C15" s="818">
        <f>C18+C20+C19</f>
        <v>13958344</v>
      </c>
      <c r="D15" s="818">
        <f>D19+D20+D21</f>
        <v>19857724</v>
      </c>
    </row>
    <row r="16" spans="1:4" s="1014" customFormat="1" ht="12" customHeight="1">
      <c r="A16" s="1013" t="s">
        <v>464</v>
      </c>
      <c r="B16" s="810" t="s">
        <v>622</v>
      </c>
      <c r="C16" s="811"/>
      <c r="D16" s="811"/>
    </row>
    <row r="17" spans="1:4" s="1014" customFormat="1" ht="12" customHeight="1">
      <c r="A17" s="1015" t="s">
        <v>465</v>
      </c>
      <c r="B17" s="813" t="s">
        <v>623</v>
      </c>
      <c r="C17" s="811"/>
      <c r="D17" s="811"/>
    </row>
    <row r="18" spans="1:4" s="1014" customFormat="1" ht="12" customHeight="1">
      <c r="A18" s="1015" t="s">
        <v>466</v>
      </c>
      <c r="B18" s="813" t="s">
        <v>232</v>
      </c>
      <c r="C18" s="811"/>
      <c r="D18" s="811"/>
    </row>
    <row r="19" spans="1:4" s="1014" customFormat="1" ht="12" customHeight="1">
      <c r="A19" s="1015" t="s">
        <v>467</v>
      </c>
      <c r="B19" s="813" t="s">
        <v>210</v>
      </c>
      <c r="C19" s="811">
        <v>11092800</v>
      </c>
      <c r="D19" s="811">
        <v>11092800</v>
      </c>
    </row>
    <row r="20" spans="1:4" s="1014" customFormat="1" ht="12" customHeight="1">
      <c r="A20" s="1015" t="s">
        <v>468</v>
      </c>
      <c r="B20" s="813" t="s">
        <v>766</v>
      </c>
      <c r="C20" s="811">
        <v>2865544</v>
      </c>
      <c r="D20" s="811">
        <f>2865544+3411829</f>
        <v>6277373</v>
      </c>
    </row>
    <row r="21" spans="1:4" s="1016" customFormat="1" ht="12" customHeight="1" thickBot="1">
      <c r="A21" s="1017" t="s">
        <v>477</v>
      </c>
      <c r="B21" s="813" t="s">
        <v>767</v>
      </c>
      <c r="C21" s="816" t="e">
        <f>#REF!</f>
        <v>#REF!</v>
      </c>
      <c r="D21" s="816">
        <v>2487551</v>
      </c>
    </row>
    <row r="22" spans="1:4" s="1016" customFormat="1" ht="12" customHeight="1" thickBot="1">
      <c r="A22" s="839" t="s">
        <v>377</v>
      </c>
      <c r="B22" s="806" t="s">
        <v>626</v>
      </c>
      <c r="C22" s="818">
        <f>C23+C26+C27</f>
        <v>311246547</v>
      </c>
      <c r="D22" s="818">
        <f>D23+D26+D27</f>
        <v>311246547</v>
      </c>
    </row>
    <row r="23" spans="1:4" s="1016" customFormat="1" ht="12" customHeight="1">
      <c r="A23" s="1013" t="s">
        <v>447</v>
      </c>
      <c r="B23" s="810" t="s">
        <v>627</v>
      </c>
      <c r="C23" s="811"/>
      <c r="D23" s="811"/>
    </row>
    <row r="24" spans="1:4" s="1014" customFormat="1" ht="15">
      <c r="A24" s="1015" t="s">
        <v>448</v>
      </c>
      <c r="B24" s="813" t="s">
        <v>628</v>
      </c>
      <c r="C24" s="811"/>
      <c r="D24" s="811"/>
    </row>
    <row r="25" spans="1:4" s="1016" customFormat="1" ht="15">
      <c r="A25" s="1015" t="s">
        <v>449</v>
      </c>
      <c r="B25" s="813" t="s">
        <v>149</v>
      </c>
      <c r="C25" s="811"/>
      <c r="D25" s="811"/>
    </row>
    <row r="26" spans="1:4" s="1016" customFormat="1" ht="22.5">
      <c r="A26" s="1015" t="s">
        <v>450</v>
      </c>
      <c r="B26" s="813" t="s">
        <v>716</v>
      </c>
      <c r="C26" s="811">
        <v>311246547</v>
      </c>
      <c r="D26" s="811">
        <v>311246547</v>
      </c>
    </row>
    <row r="27" spans="1:4" s="1016" customFormat="1" ht="12" customHeight="1">
      <c r="A27" s="1015" t="s">
        <v>526</v>
      </c>
      <c r="B27" s="813" t="s">
        <v>715</v>
      </c>
      <c r="C27" s="811"/>
      <c r="D27" s="811"/>
    </row>
    <row r="28" spans="1:4" s="1016" customFormat="1" ht="12" customHeight="1" thickBot="1">
      <c r="A28" s="1017" t="s">
        <v>527</v>
      </c>
      <c r="B28" s="815" t="s">
        <v>630</v>
      </c>
      <c r="C28" s="816"/>
      <c r="D28" s="816"/>
    </row>
    <row r="29" spans="1:4" s="1016" customFormat="1" ht="12" customHeight="1" thickBot="1">
      <c r="A29" s="839" t="s">
        <v>528</v>
      </c>
      <c r="B29" s="806" t="s">
        <v>631</v>
      </c>
      <c r="C29" s="818">
        <f>C30+C33+C34+C35+C36</f>
        <v>170700000</v>
      </c>
      <c r="D29" s="818">
        <f>D30+D33+D34+D35+D36</f>
        <v>170700000</v>
      </c>
    </row>
    <row r="30" spans="1:4" s="1016" customFormat="1" ht="12" customHeight="1">
      <c r="A30" s="1013" t="s">
        <v>632</v>
      </c>
      <c r="B30" s="810" t="s">
        <v>638</v>
      </c>
      <c r="C30" s="811">
        <f>C32+C31</f>
        <v>146000000</v>
      </c>
      <c r="D30" s="811">
        <f>D32+D31</f>
        <v>146000000</v>
      </c>
    </row>
    <row r="31" spans="1:4" s="1016" customFormat="1" ht="12" customHeight="1">
      <c r="A31" s="1015" t="s">
        <v>633</v>
      </c>
      <c r="B31" s="819" t="s">
        <v>211</v>
      </c>
      <c r="C31" s="811">
        <v>6000000</v>
      </c>
      <c r="D31" s="811">
        <v>6000000</v>
      </c>
    </row>
    <row r="32" spans="1:4" s="1016" customFormat="1" ht="12" customHeight="1">
      <c r="A32" s="1015" t="s">
        <v>634</v>
      </c>
      <c r="B32" s="819" t="s">
        <v>216</v>
      </c>
      <c r="C32" s="811">
        <v>140000000</v>
      </c>
      <c r="D32" s="811">
        <v>140000000</v>
      </c>
    </row>
    <row r="33" spans="1:4" s="1016" customFormat="1" ht="12" customHeight="1">
      <c r="A33" s="1015" t="s">
        <v>635</v>
      </c>
      <c r="B33" s="813" t="s">
        <v>641</v>
      </c>
      <c r="C33" s="811">
        <v>22000000</v>
      </c>
      <c r="D33" s="811">
        <v>22000000</v>
      </c>
    </row>
    <row r="34" spans="1:4" s="1016" customFormat="1" ht="12" customHeight="1">
      <c r="A34" s="1015" t="s">
        <v>636</v>
      </c>
      <c r="B34" s="813" t="s">
        <v>212</v>
      </c>
      <c r="C34" s="811">
        <v>1000000</v>
      </c>
      <c r="D34" s="811">
        <v>1000000</v>
      </c>
    </row>
    <row r="35" spans="1:4" s="1016" customFormat="1" ht="12" customHeight="1">
      <c r="A35" s="1015" t="s">
        <v>637</v>
      </c>
      <c r="B35" s="815" t="s">
        <v>215</v>
      </c>
      <c r="C35" s="811">
        <v>900000</v>
      </c>
      <c r="D35" s="811">
        <v>900000</v>
      </c>
    </row>
    <row r="36" spans="1:4" s="1016" customFormat="1" ht="12" customHeight="1" thickBot="1">
      <c r="A36" s="1015" t="s">
        <v>213</v>
      </c>
      <c r="B36" s="815" t="s">
        <v>214</v>
      </c>
      <c r="C36" s="811">
        <v>800000</v>
      </c>
      <c r="D36" s="811">
        <v>800000</v>
      </c>
    </row>
    <row r="37" spans="1:4" s="1016" customFormat="1" ht="12" customHeight="1" thickBot="1">
      <c r="A37" s="839" t="s">
        <v>379</v>
      </c>
      <c r="B37" s="806" t="s">
        <v>644</v>
      </c>
      <c r="C37" s="807">
        <f>C39+C40+C41+C42+C43+C44+C45+C47</f>
        <v>38495000</v>
      </c>
      <c r="D37" s="807">
        <f>D39+D40+D41+D42+D43+D44+D45+D47</f>
        <v>38495000</v>
      </c>
    </row>
    <row r="38" spans="1:4" s="1016" customFormat="1" ht="12" customHeight="1">
      <c r="A38" s="1013" t="s">
        <v>451</v>
      </c>
      <c r="B38" s="810" t="s">
        <v>647</v>
      </c>
      <c r="C38" s="811"/>
      <c r="D38" s="811"/>
    </row>
    <row r="39" spans="1:4" s="1016" customFormat="1" ht="12" customHeight="1">
      <c r="A39" s="1015" t="s">
        <v>452</v>
      </c>
      <c r="B39" s="813" t="s">
        <v>648</v>
      </c>
      <c r="C39" s="820">
        <v>11700000</v>
      </c>
      <c r="D39" s="820">
        <v>11700000</v>
      </c>
    </row>
    <row r="40" spans="1:4" s="1016" customFormat="1" ht="12" customHeight="1">
      <c r="A40" s="1015" t="s">
        <v>453</v>
      </c>
      <c r="B40" s="813" t="s">
        <v>649</v>
      </c>
      <c r="C40" s="820">
        <v>350000</v>
      </c>
      <c r="D40" s="820">
        <v>350000</v>
      </c>
    </row>
    <row r="41" spans="1:4" s="1016" customFormat="1" ht="12" customHeight="1">
      <c r="A41" s="1015" t="s">
        <v>530</v>
      </c>
      <c r="B41" s="813" t="s">
        <v>650</v>
      </c>
      <c r="C41" s="820"/>
      <c r="D41" s="820"/>
    </row>
    <row r="42" spans="1:4" s="1016" customFormat="1" ht="12" customHeight="1">
      <c r="A42" s="1015" t="s">
        <v>531</v>
      </c>
      <c r="B42" s="813" t="s">
        <v>651</v>
      </c>
      <c r="C42" s="820">
        <v>13140000</v>
      </c>
      <c r="D42" s="820">
        <v>13140000</v>
      </c>
    </row>
    <row r="43" spans="1:4" s="1016" customFormat="1" ht="12" customHeight="1">
      <c r="A43" s="1015" t="s">
        <v>532</v>
      </c>
      <c r="B43" s="813" t="s">
        <v>652</v>
      </c>
      <c r="C43" s="820">
        <v>3305000</v>
      </c>
      <c r="D43" s="820">
        <v>3305000</v>
      </c>
    </row>
    <row r="44" spans="1:4" s="1016" customFormat="1" ht="12" customHeight="1">
      <c r="A44" s="1015" t="s">
        <v>533</v>
      </c>
      <c r="B44" s="813" t="s">
        <v>653</v>
      </c>
      <c r="C44" s="820">
        <v>9950000</v>
      </c>
      <c r="D44" s="820">
        <v>9950000</v>
      </c>
    </row>
    <row r="45" spans="1:4" s="1016" customFormat="1" ht="12" customHeight="1">
      <c r="A45" s="1015" t="s">
        <v>534</v>
      </c>
      <c r="B45" s="813" t="s">
        <v>654</v>
      </c>
      <c r="C45" s="820">
        <v>50000</v>
      </c>
      <c r="D45" s="820">
        <v>50000</v>
      </c>
    </row>
    <row r="46" spans="1:4" s="1016" customFormat="1" ht="12" customHeight="1">
      <c r="A46" s="1015" t="s">
        <v>645</v>
      </c>
      <c r="B46" s="813" t="s">
        <v>655</v>
      </c>
      <c r="C46" s="821"/>
      <c r="D46" s="821"/>
    </row>
    <row r="47" spans="1:4" s="1016" customFormat="1" ht="12" customHeight="1" thickBot="1">
      <c r="A47" s="1017" t="s">
        <v>646</v>
      </c>
      <c r="B47" s="815" t="s">
        <v>656</v>
      </c>
      <c r="C47" s="822"/>
      <c r="D47" s="822"/>
    </row>
    <row r="48" spans="1:4" s="1016" customFormat="1" ht="12" customHeight="1" thickBot="1">
      <c r="A48" s="839" t="s">
        <v>380</v>
      </c>
      <c r="B48" s="806" t="s">
        <v>657</v>
      </c>
      <c r="C48" s="807">
        <f>SUM(C49:C53)</f>
        <v>0</v>
      </c>
      <c r="D48" s="807">
        <f>SUM(D49:D53)</f>
        <v>0</v>
      </c>
    </row>
    <row r="49" spans="1:4" s="1016" customFormat="1" ht="12" customHeight="1">
      <c r="A49" s="1013" t="s">
        <v>454</v>
      </c>
      <c r="B49" s="810" t="s">
        <v>661</v>
      </c>
      <c r="C49" s="823"/>
      <c r="D49" s="823"/>
    </row>
    <row r="50" spans="1:4" s="1016" customFormat="1" ht="12" customHeight="1">
      <c r="A50" s="1015" t="s">
        <v>455</v>
      </c>
      <c r="B50" s="813" t="s">
        <v>662</v>
      </c>
      <c r="C50" s="821"/>
      <c r="D50" s="821"/>
    </row>
    <row r="51" spans="1:4" s="1016" customFormat="1" ht="12" customHeight="1">
      <c r="A51" s="1015" t="s">
        <v>658</v>
      </c>
      <c r="B51" s="813" t="s">
        <v>663</v>
      </c>
      <c r="C51" s="821"/>
      <c r="D51" s="821"/>
    </row>
    <row r="52" spans="1:4" s="1016" customFormat="1" ht="12" customHeight="1">
      <c r="A52" s="1015" t="s">
        <v>659</v>
      </c>
      <c r="B52" s="813" t="s">
        <v>664</v>
      </c>
      <c r="C52" s="821"/>
      <c r="D52" s="821"/>
    </row>
    <row r="53" spans="1:4" s="1016" customFormat="1" ht="12" customHeight="1" thickBot="1">
      <c r="A53" s="1017" t="s">
        <v>660</v>
      </c>
      <c r="B53" s="815" t="s">
        <v>665</v>
      </c>
      <c r="C53" s="821"/>
      <c r="D53" s="821"/>
    </row>
    <row r="54" spans="1:4" s="1016" customFormat="1" ht="12" customHeight="1" thickBot="1">
      <c r="A54" s="839" t="s">
        <v>535</v>
      </c>
      <c r="B54" s="806" t="s">
        <v>666</v>
      </c>
      <c r="C54" s="807">
        <f>SUM(C55:C57)</f>
        <v>0</v>
      </c>
      <c r="D54" s="807">
        <f>SUM(D55:D57)</f>
        <v>0</v>
      </c>
    </row>
    <row r="55" spans="1:4" s="1016" customFormat="1" ht="12" customHeight="1">
      <c r="A55" s="1013" t="s">
        <v>456</v>
      </c>
      <c r="B55" s="810" t="s">
        <v>667</v>
      </c>
      <c r="C55" s="811"/>
      <c r="D55" s="811"/>
    </row>
    <row r="56" spans="1:4" s="1016" customFormat="1" ht="12" customHeight="1">
      <c r="A56" s="1015" t="s">
        <v>457</v>
      </c>
      <c r="B56" s="813" t="s">
        <v>231</v>
      </c>
      <c r="C56" s="820"/>
      <c r="D56" s="820"/>
    </row>
    <row r="57" spans="1:4" s="1016" customFormat="1" ht="12" customHeight="1">
      <c r="A57" s="1015" t="s">
        <v>670</v>
      </c>
      <c r="B57" s="813" t="s">
        <v>233</v>
      </c>
      <c r="C57" s="820"/>
      <c r="D57" s="820"/>
    </row>
    <row r="58" spans="1:4" s="1016" customFormat="1" ht="12" customHeight="1" thickBot="1">
      <c r="A58" s="1017" t="s">
        <v>671</v>
      </c>
      <c r="B58" s="815" t="s">
        <v>669</v>
      </c>
      <c r="C58" s="827"/>
      <c r="D58" s="827"/>
    </row>
    <row r="59" spans="1:4" s="1016" customFormat="1" ht="12" customHeight="1" thickBot="1">
      <c r="A59" s="839" t="s">
        <v>382</v>
      </c>
      <c r="B59" s="817" t="s">
        <v>672</v>
      </c>
      <c r="C59" s="807">
        <f>SUM(C60:C62)</f>
        <v>0</v>
      </c>
      <c r="D59" s="807">
        <f>SUM(D60:D62)</f>
        <v>0</v>
      </c>
    </row>
    <row r="60" spans="1:4" s="1016" customFormat="1" ht="12" customHeight="1">
      <c r="A60" s="1013" t="s">
        <v>536</v>
      </c>
      <c r="B60" s="810" t="s">
        <v>674</v>
      </c>
      <c r="C60" s="821"/>
      <c r="D60" s="821"/>
    </row>
    <row r="61" spans="1:4" s="1016" customFormat="1" ht="12" customHeight="1">
      <c r="A61" s="1015" t="s">
        <v>537</v>
      </c>
      <c r="B61" s="813" t="s">
        <v>152</v>
      </c>
      <c r="C61" s="821"/>
      <c r="D61" s="821"/>
    </row>
    <row r="62" spans="1:4" s="1016" customFormat="1" ht="12" customHeight="1">
      <c r="A62" s="1015" t="s">
        <v>589</v>
      </c>
      <c r="B62" s="813" t="s">
        <v>234</v>
      </c>
      <c r="C62" s="821"/>
      <c r="D62" s="821"/>
    </row>
    <row r="63" spans="1:4" s="1016" customFormat="1" ht="12" customHeight="1" thickBot="1">
      <c r="A63" s="1017" t="s">
        <v>673</v>
      </c>
      <c r="B63" s="815" t="s">
        <v>676</v>
      </c>
      <c r="C63" s="821"/>
      <c r="D63" s="821"/>
    </row>
    <row r="64" spans="1:4" s="1016" customFormat="1" ht="12" customHeight="1" thickBot="1">
      <c r="A64" s="839" t="s">
        <v>383</v>
      </c>
      <c r="B64" s="806" t="s">
        <v>677</v>
      </c>
      <c r="C64" s="828">
        <f>C59+C54+C48+C37+C29+C22+C15+C8</f>
        <v>962000796</v>
      </c>
      <c r="D64" s="828">
        <f>D59+D54+D48+D37+D29+D22+D15+D8</f>
        <v>982890142</v>
      </c>
    </row>
    <row r="65" spans="1:4" s="1016" customFormat="1" ht="12" customHeight="1" thickBot="1">
      <c r="A65" s="1018" t="s">
        <v>113</v>
      </c>
      <c r="B65" s="817" t="s">
        <v>679</v>
      </c>
      <c r="C65" s="807">
        <f>SUM(C66:C68)</f>
        <v>0</v>
      </c>
      <c r="D65" s="807">
        <f>SUM(D66:D68)</f>
        <v>0</v>
      </c>
    </row>
    <row r="66" spans="1:4" s="1016" customFormat="1" ht="12" customHeight="1">
      <c r="A66" s="1013" t="s">
        <v>12</v>
      </c>
      <c r="B66" s="810" t="s">
        <v>680</v>
      </c>
      <c r="C66" s="821"/>
      <c r="D66" s="821"/>
    </row>
    <row r="67" spans="1:4" s="1016" customFormat="1" ht="12" customHeight="1">
      <c r="A67" s="1015" t="s">
        <v>21</v>
      </c>
      <c r="B67" s="813" t="s">
        <v>681</v>
      </c>
      <c r="C67" s="821"/>
      <c r="D67" s="821"/>
    </row>
    <row r="68" spans="1:4" s="1016" customFormat="1" ht="12" customHeight="1" thickBot="1">
      <c r="A68" s="1017" t="s">
        <v>22</v>
      </c>
      <c r="B68" s="830" t="s">
        <v>682</v>
      </c>
      <c r="C68" s="821"/>
      <c r="D68" s="821"/>
    </row>
    <row r="69" spans="1:4" s="1016" customFormat="1" ht="12" customHeight="1" thickBot="1">
      <c r="A69" s="1018" t="s">
        <v>683</v>
      </c>
      <c r="B69" s="817" t="s">
        <v>684</v>
      </c>
      <c r="C69" s="807">
        <f>SUM(C70:C73)</f>
        <v>0</v>
      </c>
      <c r="D69" s="807">
        <f>SUM(D70:D73)</f>
        <v>0</v>
      </c>
    </row>
    <row r="70" spans="1:4" s="1016" customFormat="1" ht="12" customHeight="1">
      <c r="A70" s="1013" t="s">
        <v>504</v>
      </c>
      <c r="B70" s="810" t="s">
        <v>685</v>
      </c>
      <c r="C70" s="821"/>
      <c r="D70" s="821"/>
    </row>
    <row r="71" spans="1:4" s="1016" customFormat="1" ht="12" customHeight="1">
      <c r="A71" s="1015" t="s">
        <v>505</v>
      </c>
      <c r="B71" s="813" t="s">
        <v>686</v>
      </c>
      <c r="C71" s="821"/>
      <c r="D71" s="821"/>
    </row>
    <row r="72" spans="1:4" s="1016" customFormat="1" ht="12" customHeight="1">
      <c r="A72" s="1015" t="s">
        <v>13</v>
      </c>
      <c r="B72" s="813" t="s">
        <v>687</v>
      </c>
      <c r="C72" s="821"/>
      <c r="D72" s="821"/>
    </row>
    <row r="73" spans="1:4" s="1016" customFormat="1" ht="12" customHeight="1" thickBot="1">
      <c r="A73" s="1017" t="s">
        <v>14</v>
      </c>
      <c r="B73" s="815" t="s">
        <v>688</v>
      </c>
      <c r="C73" s="821"/>
      <c r="D73" s="821"/>
    </row>
    <row r="74" spans="1:4" s="1016" customFormat="1" ht="12" customHeight="1" thickBot="1">
      <c r="A74" s="1018" t="s">
        <v>689</v>
      </c>
      <c r="B74" s="817" t="s">
        <v>690</v>
      </c>
      <c r="C74" s="807">
        <f>C75</f>
        <v>500000000</v>
      </c>
      <c r="D74" s="807">
        <f>D75</f>
        <v>807851752</v>
      </c>
    </row>
    <row r="75" spans="1:4" s="1016" customFormat="1" ht="12" customHeight="1">
      <c r="A75" s="1013" t="s">
        <v>15</v>
      </c>
      <c r="B75" s="810" t="s">
        <v>726</v>
      </c>
      <c r="C75" s="821">
        <v>500000000</v>
      </c>
      <c r="D75" s="821">
        <v>807851752</v>
      </c>
    </row>
    <row r="76" spans="1:4" s="1016" customFormat="1" ht="12" customHeight="1" thickBot="1">
      <c r="A76" s="1017" t="s">
        <v>16</v>
      </c>
      <c r="B76" s="815" t="s">
        <v>692</v>
      </c>
      <c r="C76" s="821"/>
      <c r="D76" s="821"/>
    </row>
    <row r="77" spans="1:4" s="1014" customFormat="1" ht="12" customHeight="1" thickBot="1">
      <c r="A77" s="1018" t="s">
        <v>693</v>
      </c>
      <c r="B77" s="817" t="s">
        <v>694</v>
      </c>
      <c r="C77" s="807">
        <f>SUM(C78:C80)</f>
        <v>0</v>
      </c>
      <c r="D77" s="807">
        <f>SUM(D78:D80)</f>
        <v>0</v>
      </c>
    </row>
    <row r="78" spans="1:4" s="1016" customFormat="1" ht="12" customHeight="1">
      <c r="A78" s="1013" t="s">
        <v>17</v>
      </c>
      <c r="B78" s="810" t="s">
        <v>695</v>
      </c>
      <c r="C78" s="821"/>
      <c r="D78" s="821"/>
    </row>
    <row r="79" spans="1:4" s="1016" customFormat="1" ht="12" customHeight="1">
      <c r="A79" s="1015" t="s">
        <v>18</v>
      </c>
      <c r="B79" s="813" t="s">
        <v>696</v>
      </c>
      <c r="C79" s="821"/>
      <c r="D79" s="821"/>
    </row>
    <row r="80" spans="1:4" s="1016" customFormat="1" ht="12" customHeight="1" thickBot="1">
      <c r="A80" s="1017" t="s">
        <v>19</v>
      </c>
      <c r="B80" s="815" t="s">
        <v>697</v>
      </c>
      <c r="C80" s="821"/>
      <c r="D80" s="821"/>
    </row>
    <row r="81" spans="1:4" s="1016" customFormat="1" ht="12" customHeight="1" thickBot="1">
      <c r="A81" s="1018" t="s">
        <v>698</v>
      </c>
      <c r="B81" s="817" t="s">
        <v>20</v>
      </c>
      <c r="C81" s="807">
        <f>SUM(C82:C85)</f>
        <v>0</v>
      </c>
      <c r="D81" s="807">
        <f>SUM(D82:D85)</f>
        <v>0</v>
      </c>
    </row>
    <row r="82" spans="1:4" s="1016" customFormat="1" ht="12" customHeight="1">
      <c r="A82" s="1019" t="s">
        <v>699</v>
      </c>
      <c r="B82" s="810" t="s">
        <v>0</v>
      </c>
      <c r="C82" s="821"/>
      <c r="D82" s="821"/>
    </row>
    <row r="83" spans="1:4" s="1016" customFormat="1" ht="12" customHeight="1">
      <c r="A83" s="1020" t="s">
        <v>1</v>
      </c>
      <c r="B83" s="813" t="s">
        <v>2</v>
      </c>
      <c r="C83" s="821"/>
      <c r="D83" s="821"/>
    </row>
    <row r="84" spans="1:4" s="1016" customFormat="1" ht="12" customHeight="1">
      <c r="A84" s="1020" t="s">
        <v>3</v>
      </c>
      <c r="B84" s="813" t="s">
        <v>4</v>
      </c>
      <c r="C84" s="821"/>
      <c r="D84" s="821"/>
    </row>
    <row r="85" spans="1:4" s="1014" customFormat="1" ht="12" customHeight="1" thickBot="1">
      <c r="A85" s="1021" t="s">
        <v>5</v>
      </c>
      <c r="B85" s="815" t="s">
        <v>6</v>
      </c>
      <c r="C85" s="821"/>
      <c r="D85" s="821"/>
    </row>
    <row r="86" spans="1:4" s="1014" customFormat="1" ht="12" customHeight="1" thickBot="1">
      <c r="A86" s="1018" t="s">
        <v>7</v>
      </c>
      <c r="B86" s="817" t="s">
        <v>8</v>
      </c>
      <c r="C86" s="834"/>
      <c r="D86" s="834"/>
    </row>
    <row r="87" spans="1:4" s="1014" customFormat="1" ht="12" customHeight="1" thickBot="1">
      <c r="A87" s="1018" t="s">
        <v>9</v>
      </c>
      <c r="B87" s="835" t="s">
        <v>10</v>
      </c>
      <c r="C87" s="828">
        <f>+C65+C69+C74+C77+C81+C86</f>
        <v>500000000</v>
      </c>
      <c r="D87" s="828">
        <f>+D65+D69+D74+D77+D81+D86</f>
        <v>807851752</v>
      </c>
    </row>
    <row r="88" spans="1:4" s="1014" customFormat="1" ht="12" customHeight="1" thickBot="1">
      <c r="A88" s="1022" t="s">
        <v>23</v>
      </c>
      <c r="B88" s="837" t="s">
        <v>140</v>
      </c>
      <c r="C88" s="828">
        <f>+C64+C87</f>
        <v>1462000796</v>
      </c>
      <c r="D88" s="828">
        <f>+D64+D87</f>
        <v>1790741894</v>
      </c>
    </row>
    <row r="89" spans="1:4" s="1016" customFormat="1" ht="15" customHeight="1">
      <c r="A89" s="1023"/>
      <c r="B89" s="1024"/>
      <c r="C89" s="1025"/>
      <c r="D89" s="1025"/>
    </row>
    <row r="90" spans="1:4" ht="13.5" thickBot="1">
      <c r="A90" s="1023"/>
      <c r="B90" s="1026"/>
      <c r="C90" s="1027"/>
      <c r="D90" s="1027"/>
    </row>
    <row r="91" spans="1:4" s="1009" customFormat="1" ht="16.5" customHeight="1" thickBot="1">
      <c r="A91" s="1028"/>
      <c r="B91" s="1029" t="s">
        <v>414</v>
      </c>
      <c r="C91" s="1030"/>
      <c r="D91" s="1030"/>
    </row>
    <row r="92" spans="1:4" s="1031" customFormat="1" ht="12" customHeight="1" thickBot="1">
      <c r="A92" s="801" t="s">
        <v>375</v>
      </c>
      <c r="B92" s="843" t="s">
        <v>26</v>
      </c>
      <c r="C92" s="844">
        <f>SUM(C93:C97)</f>
        <v>362009923</v>
      </c>
      <c r="D92" s="844">
        <f>SUM(D93:D97)</f>
        <v>379816272</v>
      </c>
    </row>
    <row r="93" spans="1:4" ht="12" customHeight="1">
      <c r="A93" s="1032" t="s">
        <v>458</v>
      </c>
      <c r="B93" s="846" t="s">
        <v>405</v>
      </c>
      <c r="C93" s="847">
        <v>45309398</v>
      </c>
      <c r="D93" s="847">
        <f>45309398+2266566+280000+292000+1200000</f>
        <v>49347964</v>
      </c>
    </row>
    <row r="94" spans="1:4" ht="12" customHeight="1">
      <c r="A94" s="1015" t="s">
        <v>459</v>
      </c>
      <c r="B94" s="848" t="s">
        <v>538</v>
      </c>
      <c r="C94" s="820">
        <v>9227736</v>
      </c>
      <c r="D94" s="820">
        <f>9227736+220985+54600+56940+234000</f>
        <v>9794261</v>
      </c>
    </row>
    <row r="95" spans="1:4" ht="12" customHeight="1">
      <c r="A95" s="1015" t="s">
        <v>460</v>
      </c>
      <c r="B95" s="848" t="s">
        <v>288</v>
      </c>
      <c r="C95" s="827">
        <v>134788000</v>
      </c>
      <c r="D95" s="827">
        <v>143700130</v>
      </c>
    </row>
    <row r="96" spans="1:4" ht="12" customHeight="1">
      <c r="A96" s="1015" t="s">
        <v>461</v>
      </c>
      <c r="B96" s="849" t="s">
        <v>539</v>
      </c>
      <c r="C96" s="827">
        <v>3700000</v>
      </c>
      <c r="D96" s="827">
        <v>3700000</v>
      </c>
    </row>
    <row r="97" spans="1:4" ht="12" customHeight="1">
      <c r="A97" s="1015" t="s">
        <v>472</v>
      </c>
      <c r="B97" s="850" t="s">
        <v>540</v>
      </c>
      <c r="C97" s="827">
        <f>C102+C98+C103+C107</f>
        <v>168984789</v>
      </c>
      <c r="D97" s="827">
        <f>D102+D98+D103+D107</f>
        <v>173273917</v>
      </c>
    </row>
    <row r="98" spans="1:4" ht="12" customHeight="1">
      <c r="A98" s="1015" t="s">
        <v>462</v>
      </c>
      <c r="B98" s="848" t="s">
        <v>27</v>
      </c>
      <c r="C98" s="827"/>
      <c r="D98" s="827"/>
    </row>
    <row r="99" spans="1:4" ht="12" customHeight="1">
      <c r="A99" s="1015" t="s">
        <v>463</v>
      </c>
      <c r="B99" s="851" t="s">
        <v>28</v>
      </c>
      <c r="C99" s="827"/>
      <c r="D99" s="827"/>
    </row>
    <row r="100" spans="1:4" ht="12" customHeight="1">
      <c r="A100" s="1015" t="s">
        <v>473</v>
      </c>
      <c r="B100" s="852" t="s">
        <v>29</v>
      </c>
      <c r="C100" s="827"/>
      <c r="D100" s="827"/>
    </row>
    <row r="101" spans="1:4" ht="12" customHeight="1">
      <c r="A101" s="1015" t="s">
        <v>474</v>
      </c>
      <c r="B101" s="852" t="s">
        <v>30</v>
      </c>
      <c r="C101" s="827"/>
      <c r="D101" s="827"/>
    </row>
    <row r="102" spans="1:4" ht="12" customHeight="1">
      <c r="A102" s="1015" t="s">
        <v>475</v>
      </c>
      <c r="B102" s="851" t="s">
        <v>289</v>
      </c>
      <c r="C102" s="827">
        <v>164784789</v>
      </c>
      <c r="D102" s="827">
        <f>164784789+4289128</f>
        <v>169073917</v>
      </c>
    </row>
    <row r="103" spans="1:4" ht="12" customHeight="1">
      <c r="A103" s="1015" t="s">
        <v>476</v>
      </c>
      <c r="B103" s="851" t="s">
        <v>290</v>
      </c>
      <c r="C103" s="827">
        <v>1000000</v>
      </c>
      <c r="D103" s="827">
        <v>1000000</v>
      </c>
    </row>
    <row r="104" spans="1:4" ht="12" customHeight="1">
      <c r="A104" s="1015" t="s">
        <v>478</v>
      </c>
      <c r="B104" s="852" t="s">
        <v>33</v>
      </c>
      <c r="C104" s="827"/>
      <c r="D104" s="827"/>
    </row>
    <row r="105" spans="1:4" ht="12.75">
      <c r="A105" s="1033" t="s">
        <v>541</v>
      </c>
      <c r="B105" s="853" t="s">
        <v>34</v>
      </c>
      <c r="C105" s="827"/>
      <c r="D105" s="827"/>
    </row>
    <row r="106" spans="1:4" ht="12.75">
      <c r="A106" s="1015" t="s">
        <v>24</v>
      </c>
      <c r="B106" s="852" t="s">
        <v>258</v>
      </c>
      <c r="C106" s="827"/>
      <c r="D106" s="827"/>
    </row>
    <row r="107" spans="1:4" ht="23.25" thickBot="1">
      <c r="A107" s="1034" t="s">
        <v>25</v>
      </c>
      <c r="B107" s="855" t="s">
        <v>291</v>
      </c>
      <c r="C107" s="877">
        <v>3200000</v>
      </c>
      <c r="D107" s="877">
        <v>3200000</v>
      </c>
    </row>
    <row r="108" spans="1:4" ht="12" customHeight="1" thickBot="1">
      <c r="A108" s="839" t="s">
        <v>376</v>
      </c>
      <c r="B108" s="856" t="s">
        <v>37</v>
      </c>
      <c r="C108" s="807">
        <f>C109+C111+C121</f>
        <v>520038407</v>
      </c>
      <c r="D108" s="807">
        <f>D109+D111+D121</f>
        <v>535719674</v>
      </c>
    </row>
    <row r="109" spans="1:4" ht="12" customHeight="1">
      <c r="A109" s="1013" t="s">
        <v>464</v>
      </c>
      <c r="B109" s="848" t="s">
        <v>587</v>
      </c>
      <c r="C109" s="827">
        <v>455680964</v>
      </c>
      <c r="D109" s="827">
        <f>455680964+542290+15068397+70580</f>
        <v>471362231</v>
      </c>
    </row>
    <row r="110" spans="1:4" ht="12" customHeight="1">
      <c r="A110" s="1013" t="s">
        <v>465</v>
      </c>
      <c r="B110" s="857" t="s">
        <v>41</v>
      </c>
      <c r="C110" s="827"/>
      <c r="D110" s="827"/>
    </row>
    <row r="111" spans="1:4" ht="12" customHeight="1">
      <c r="A111" s="1013" t="s">
        <v>466</v>
      </c>
      <c r="B111" s="857" t="s">
        <v>542</v>
      </c>
      <c r="C111" s="827">
        <v>64357443</v>
      </c>
      <c r="D111" s="827">
        <v>64357443</v>
      </c>
    </row>
    <row r="112" spans="1:4" ht="12" customHeight="1">
      <c r="A112" s="1013" t="s">
        <v>467</v>
      </c>
      <c r="B112" s="857" t="s">
        <v>42</v>
      </c>
      <c r="C112" s="827"/>
      <c r="D112" s="827"/>
    </row>
    <row r="113" spans="1:4" ht="12" customHeight="1">
      <c r="A113" s="1013" t="s">
        <v>468</v>
      </c>
      <c r="B113" s="858" t="s">
        <v>590</v>
      </c>
      <c r="C113" s="827"/>
      <c r="D113" s="827"/>
    </row>
    <row r="114" spans="1:4" ht="12" customHeight="1">
      <c r="A114" s="1013" t="s">
        <v>477</v>
      </c>
      <c r="B114" s="859" t="s">
        <v>153</v>
      </c>
      <c r="C114" s="1035"/>
      <c r="D114" s="1035"/>
    </row>
    <row r="115" spans="1:4" ht="12" customHeight="1">
      <c r="A115" s="1013" t="s">
        <v>479</v>
      </c>
      <c r="B115" s="860" t="s">
        <v>47</v>
      </c>
      <c r="C115" s="1035"/>
      <c r="D115" s="1035"/>
    </row>
    <row r="116" spans="1:4" ht="12" customHeight="1">
      <c r="A116" s="1013" t="s">
        <v>543</v>
      </c>
      <c r="B116" s="1036" t="s">
        <v>278</v>
      </c>
      <c r="C116" s="1035"/>
      <c r="D116" s="1035"/>
    </row>
    <row r="117" spans="1:4" ht="18.75" customHeight="1">
      <c r="A117" s="1013" t="s">
        <v>544</v>
      </c>
      <c r="B117" s="1037" t="s">
        <v>279</v>
      </c>
      <c r="C117" s="1035"/>
      <c r="D117" s="1035"/>
    </row>
    <row r="118" spans="1:4" ht="12" customHeight="1">
      <c r="A118" s="1013" t="s">
        <v>545</v>
      </c>
      <c r="B118" s="852" t="s">
        <v>45</v>
      </c>
      <c r="C118" s="1035"/>
      <c r="D118" s="1035"/>
    </row>
    <row r="119" spans="1:4" ht="12" customHeight="1">
      <c r="A119" s="1013" t="s">
        <v>38</v>
      </c>
      <c r="B119" s="852" t="s">
        <v>33</v>
      </c>
      <c r="C119" s="1035"/>
      <c r="D119" s="1035"/>
    </row>
    <row r="120" spans="1:4" ht="12" customHeight="1">
      <c r="A120" s="1013" t="s">
        <v>39</v>
      </c>
      <c r="B120" s="852" t="s">
        <v>44</v>
      </c>
      <c r="C120" s="1035"/>
      <c r="D120" s="1035"/>
    </row>
    <row r="121" spans="1:4" ht="12" customHeight="1" thickBot="1">
      <c r="A121" s="1033" t="s">
        <v>40</v>
      </c>
      <c r="B121" s="852" t="s">
        <v>43</v>
      </c>
      <c r="C121" s="1038"/>
      <c r="D121" s="1038"/>
    </row>
    <row r="122" spans="1:4" ht="12" customHeight="1" thickBot="1">
      <c r="A122" s="839" t="s">
        <v>377</v>
      </c>
      <c r="B122" s="861" t="s">
        <v>48</v>
      </c>
      <c r="C122" s="807">
        <f>+C123+C124</f>
        <v>242302220</v>
      </c>
      <c r="D122" s="807">
        <f>+D123+D124</f>
        <v>515918316</v>
      </c>
    </row>
    <row r="123" spans="1:4" ht="12" customHeight="1">
      <c r="A123" s="1013" t="s">
        <v>447</v>
      </c>
      <c r="B123" s="862" t="s">
        <v>293</v>
      </c>
      <c r="C123" s="811">
        <v>59348561</v>
      </c>
      <c r="D123" s="811">
        <v>58455794</v>
      </c>
    </row>
    <row r="124" spans="1:4" ht="12" customHeight="1" thickBot="1">
      <c r="A124" s="1017" t="s">
        <v>448</v>
      </c>
      <c r="B124" s="857" t="s">
        <v>294</v>
      </c>
      <c r="C124" s="811">
        <v>182953659</v>
      </c>
      <c r="D124" s="811">
        <v>457462522</v>
      </c>
    </row>
    <row r="125" spans="1:4" ht="12" customHeight="1" thickBot="1">
      <c r="A125" s="839" t="s">
        <v>378</v>
      </c>
      <c r="B125" s="861" t="s">
        <v>49</v>
      </c>
      <c r="C125" s="807">
        <f>+C92+C108+C122</f>
        <v>1124350550</v>
      </c>
      <c r="D125" s="807">
        <f>+D92+D108+D122</f>
        <v>1431454262</v>
      </c>
    </row>
    <row r="126" spans="1:4" ht="12" customHeight="1" thickBot="1">
      <c r="A126" s="839" t="s">
        <v>379</v>
      </c>
      <c r="B126" s="861" t="s">
        <v>50</v>
      </c>
      <c r="C126" s="807">
        <f>+C127+C128+C129</f>
        <v>0</v>
      </c>
      <c r="D126" s="807">
        <f>+D127+D128+D129</f>
        <v>0</v>
      </c>
    </row>
    <row r="127" spans="1:4" s="1031" customFormat="1" ht="12" customHeight="1">
      <c r="A127" s="1013" t="s">
        <v>451</v>
      </c>
      <c r="B127" s="862" t="s">
        <v>51</v>
      </c>
      <c r="C127" s="863"/>
      <c r="D127" s="863"/>
    </row>
    <row r="128" spans="1:4" ht="12" customHeight="1">
      <c r="A128" s="1013" t="s">
        <v>452</v>
      </c>
      <c r="B128" s="862" t="s">
        <v>52</v>
      </c>
      <c r="C128" s="863"/>
      <c r="D128" s="863"/>
    </row>
    <row r="129" spans="1:4" ht="12" customHeight="1" thickBot="1">
      <c r="A129" s="1033" t="s">
        <v>453</v>
      </c>
      <c r="B129" s="864" t="s">
        <v>53</v>
      </c>
      <c r="C129" s="863"/>
      <c r="D129" s="863"/>
    </row>
    <row r="130" spans="1:4" ht="12" customHeight="1" thickBot="1">
      <c r="A130" s="839" t="s">
        <v>380</v>
      </c>
      <c r="B130" s="861" t="s">
        <v>112</v>
      </c>
      <c r="C130" s="807">
        <f>+C131+C132+C133+C134</f>
        <v>108254481</v>
      </c>
      <c r="D130" s="807">
        <f>+D131+D132+D133+D134</f>
        <v>108254481</v>
      </c>
    </row>
    <row r="131" spans="1:4" ht="12" customHeight="1">
      <c r="A131" s="1013" t="s">
        <v>454</v>
      </c>
      <c r="B131" s="862" t="s">
        <v>54</v>
      </c>
      <c r="C131" s="863">
        <v>108254481</v>
      </c>
      <c r="D131" s="863">
        <v>108254481</v>
      </c>
    </row>
    <row r="132" spans="1:4" ht="12" customHeight="1">
      <c r="A132" s="1013" t="s">
        <v>455</v>
      </c>
      <c r="B132" s="862" t="s">
        <v>55</v>
      </c>
      <c r="C132" s="863"/>
      <c r="D132" s="863"/>
    </row>
    <row r="133" spans="1:4" ht="12" customHeight="1">
      <c r="A133" s="1013" t="s">
        <v>658</v>
      </c>
      <c r="B133" s="862" t="s">
        <v>56</v>
      </c>
      <c r="C133" s="863"/>
      <c r="D133" s="863"/>
    </row>
    <row r="134" spans="1:4" s="1031" customFormat="1" ht="12" customHeight="1" thickBot="1">
      <c r="A134" s="1033" t="s">
        <v>659</v>
      </c>
      <c r="B134" s="864" t="s">
        <v>57</v>
      </c>
      <c r="C134" s="863"/>
      <c r="D134" s="863"/>
    </row>
    <row r="135" spans="1:11" ht="12" customHeight="1" thickBot="1">
      <c r="A135" s="839" t="s">
        <v>381</v>
      </c>
      <c r="B135" s="861" t="s">
        <v>58</v>
      </c>
      <c r="C135" s="828">
        <f>+C136+C137+C138+C139</f>
        <v>229395765</v>
      </c>
      <c r="D135" s="828">
        <f>+D136+D137+D138+D139</f>
        <v>251033151</v>
      </c>
      <c r="K135" s="1039"/>
    </row>
    <row r="136" spans="1:4" ht="12.75">
      <c r="A136" s="1013" t="s">
        <v>456</v>
      </c>
      <c r="B136" s="862" t="s">
        <v>59</v>
      </c>
      <c r="C136" s="863"/>
      <c r="D136" s="863">
        <v>1370936</v>
      </c>
    </row>
    <row r="137" spans="1:4" ht="12" customHeight="1">
      <c r="A137" s="1013" t="s">
        <v>457</v>
      </c>
      <c r="B137" s="862" t="s">
        <v>69</v>
      </c>
      <c r="C137" s="863">
        <v>15273016</v>
      </c>
      <c r="D137" s="863">
        <v>15273016</v>
      </c>
    </row>
    <row r="138" spans="1:4" s="1031" customFormat="1" ht="12" customHeight="1">
      <c r="A138" s="1013" t="s">
        <v>670</v>
      </c>
      <c r="B138" s="862" t="s">
        <v>292</v>
      </c>
      <c r="C138" s="863">
        <v>214122749</v>
      </c>
      <c r="D138" s="863">
        <v>234389199</v>
      </c>
    </row>
    <row r="139" spans="1:4" s="1031" customFormat="1" ht="12" customHeight="1" thickBot="1">
      <c r="A139" s="1033" t="s">
        <v>671</v>
      </c>
      <c r="B139" s="864" t="s">
        <v>61</v>
      </c>
      <c r="C139" s="863"/>
      <c r="D139" s="863"/>
    </row>
    <row r="140" spans="1:4" s="1031" customFormat="1" ht="12" customHeight="1" thickBot="1">
      <c r="A140" s="839" t="s">
        <v>382</v>
      </c>
      <c r="B140" s="861" t="s">
        <v>62</v>
      </c>
      <c r="C140" s="865">
        <f>+C141+C142+C143+C144</f>
        <v>0</v>
      </c>
      <c r="D140" s="865">
        <f>+D141+D142+D143+D144</f>
        <v>0</v>
      </c>
    </row>
    <row r="141" spans="1:4" s="1031" customFormat="1" ht="12" customHeight="1">
      <c r="A141" s="1013" t="s">
        <v>536</v>
      </c>
      <c r="B141" s="862" t="s">
        <v>63</v>
      </c>
      <c r="C141" s="863"/>
      <c r="D141" s="863"/>
    </row>
    <row r="142" spans="1:4" s="1031" customFormat="1" ht="12" customHeight="1">
      <c r="A142" s="1013" t="s">
        <v>537</v>
      </c>
      <c r="B142" s="862" t="s">
        <v>64</v>
      </c>
      <c r="C142" s="863"/>
      <c r="D142" s="863"/>
    </row>
    <row r="143" spans="1:4" s="1031" customFormat="1" ht="12" customHeight="1">
      <c r="A143" s="1013" t="s">
        <v>589</v>
      </c>
      <c r="B143" s="862" t="s">
        <v>65</v>
      </c>
      <c r="C143" s="863"/>
      <c r="D143" s="863"/>
    </row>
    <row r="144" spans="1:4" ht="12.75" customHeight="1" thickBot="1">
      <c r="A144" s="1013" t="s">
        <v>673</v>
      </c>
      <c r="B144" s="862" t="s">
        <v>66</v>
      </c>
      <c r="C144" s="863"/>
      <c r="D144" s="863"/>
    </row>
    <row r="145" spans="1:4" ht="12" customHeight="1" thickBot="1">
      <c r="A145" s="839" t="s">
        <v>383</v>
      </c>
      <c r="B145" s="861" t="s">
        <v>67</v>
      </c>
      <c r="C145" s="866">
        <f>+C126+C130+C135+C140</f>
        <v>337650246</v>
      </c>
      <c r="D145" s="866">
        <f>+D126+D130+D135+D140</f>
        <v>359287632</v>
      </c>
    </row>
    <row r="146" spans="1:4" ht="15" customHeight="1" thickBot="1">
      <c r="A146" s="1040" t="s">
        <v>384</v>
      </c>
      <c r="B146" s="870" t="s">
        <v>68</v>
      </c>
      <c r="C146" s="866">
        <f>+C125+C145</f>
        <v>1462000796</v>
      </c>
      <c r="D146" s="866">
        <f>+D125+D145</f>
        <v>1790741894</v>
      </c>
    </row>
    <row r="147" ht="13.5" thickBot="1"/>
    <row r="148" spans="1:4" ht="15" customHeight="1" thickBot="1">
      <c r="A148" s="1044" t="s">
        <v>561</v>
      </c>
      <c r="B148" s="1045"/>
      <c r="C148" s="1046">
        <v>17</v>
      </c>
      <c r="D148" s="1046">
        <v>17</v>
      </c>
    </row>
    <row r="149" spans="1:4" ht="14.25" customHeight="1" thickBot="1">
      <c r="A149" s="1044" t="s">
        <v>562</v>
      </c>
      <c r="B149" s="1045"/>
      <c r="C149" s="1046">
        <v>17</v>
      </c>
      <c r="D149" s="1046">
        <v>17</v>
      </c>
    </row>
    <row r="150" spans="1:5" ht="15.75">
      <c r="A150" s="1080" t="s">
        <v>786</v>
      </c>
      <c r="B150" s="1081"/>
      <c r="C150" s="1081"/>
      <c r="D150" s="1081"/>
      <c r="E150" s="1082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60" r:id="rId1"/>
  <rowBreaks count="1" manualBreakCount="1">
    <brk id="88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0"/>
  <sheetViews>
    <sheetView view="pageBreakPreview" zoomScale="85" zoomScaleSheetLayoutView="85" workbookViewId="0" topLeftCell="A97">
      <selection activeCell="A150" sqref="A150"/>
    </sheetView>
  </sheetViews>
  <sheetFormatPr defaultColWidth="9.00390625" defaultRowHeight="12.75"/>
  <cols>
    <col min="1" max="1" width="19.50390625" style="1041" customWidth="1"/>
    <col min="2" max="2" width="72.00390625" style="1042" customWidth="1"/>
    <col min="3" max="4" width="25.00390625" style="1043" customWidth="1"/>
    <col min="5" max="16384" width="9.375" style="1005" customWidth="1"/>
  </cols>
  <sheetData>
    <row r="1" spans="1:4" s="991" customFormat="1" ht="16.5" customHeight="1" thickBot="1">
      <c r="A1" s="989"/>
      <c r="B1" s="990"/>
      <c r="C1" s="248" t="s">
        <v>773</v>
      </c>
      <c r="D1" s="248"/>
    </row>
    <row r="2" spans="1:4" s="995" customFormat="1" ht="21" customHeight="1">
      <c r="A2" s="992" t="s">
        <v>420</v>
      </c>
      <c r="B2" s="993" t="s">
        <v>583</v>
      </c>
      <c r="C2" s="994"/>
      <c r="D2" s="994" t="s">
        <v>409</v>
      </c>
    </row>
    <row r="3" spans="1:4" s="995" customFormat="1" ht="16.5" thickBot="1">
      <c r="A3" s="996" t="s">
        <v>558</v>
      </c>
      <c r="B3" s="997" t="s">
        <v>154</v>
      </c>
      <c r="C3" s="998"/>
      <c r="D3" s="998"/>
    </row>
    <row r="4" spans="1:4" s="1001" customFormat="1" ht="15.75" customHeight="1" thickBot="1">
      <c r="A4" s="999"/>
      <c r="B4" s="999"/>
      <c r="C4" s="1000"/>
      <c r="D4" s="1000"/>
    </row>
    <row r="5" spans="1:4" ht="13.5" thickBot="1">
      <c r="A5" s="1002" t="s">
        <v>560</v>
      </c>
      <c r="B5" s="1003" t="s">
        <v>410</v>
      </c>
      <c r="C5" s="1004" t="s">
        <v>411</v>
      </c>
      <c r="D5" s="1004" t="s">
        <v>411</v>
      </c>
    </row>
    <row r="6" spans="1:4" s="1009" customFormat="1" ht="12.75" customHeight="1" thickBot="1">
      <c r="A6" s="1006">
        <v>1</v>
      </c>
      <c r="B6" s="1007">
        <v>2</v>
      </c>
      <c r="C6" s="1008">
        <v>3</v>
      </c>
      <c r="D6" s="1008">
        <v>4</v>
      </c>
    </row>
    <row r="7" spans="1:4" s="1009" customFormat="1" ht="15.75" customHeight="1" thickBot="1">
      <c r="A7" s="1010"/>
      <c r="B7" s="1011" t="s">
        <v>412</v>
      </c>
      <c r="C7" s="1012"/>
      <c r="D7" s="1012"/>
    </row>
    <row r="8" spans="1:4" s="1009" customFormat="1" ht="12" customHeight="1" thickBot="1">
      <c r="A8" s="839" t="s">
        <v>375</v>
      </c>
      <c r="B8" s="806" t="s">
        <v>614</v>
      </c>
      <c r="C8" s="807">
        <f>C9+C10+C11+C12</f>
        <v>427600905</v>
      </c>
      <c r="D8" s="807">
        <f>D9+D10+D11+D12+D13+D14</f>
        <v>329822271</v>
      </c>
    </row>
    <row r="9" spans="1:4" s="1014" customFormat="1" ht="12" customHeight="1">
      <c r="A9" s="1013" t="s">
        <v>458</v>
      </c>
      <c r="B9" s="810" t="s">
        <v>615</v>
      </c>
      <c r="C9" s="811">
        <v>133935865</v>
      </c>
      <c r="D9" s="811">
        <v>34229265</v>
      </c>
    </row>
    <row r="10" spans="1:4" s="1016" customFormat="1" ht="12" customHeight="1">
      <c r="A10" s="1015" t="s">
        <v>459</v>
      </c>
      <c r="B10" s="813" t="s">
        <v>616</v>
      </c>
      <c r="C10" s="811">
        <v>131200950</v>
      </c>
      <c r="D10" s="811">
        <v>131200950</v>
      </c>
    </row>
    <row r="11" spans="1:4" s="1016" customFormat="1" ht="12" customHeight="1">
      <c r="A11" s="1015" t="s">
        <v>460</v>
      </c>
      <c r="B11" s="813" t="s">
        <v>617</v>
      </c>
      <c r="C11" s="811">
        <v>155833290</v>
      </c>
      <c r="D11" s="811">
        <f>155833290-3167880</f>
        <v>152665410</v>
      </c>
    </row>
    <row r="12" spans="1:4" s="1016" customFormat="1" ht="12" customHeight="1">
      <c r="A12" s="1015" t="s">
        <v>461</v>
      </c>
      <c r="B12" s="813" t="s">
        <v>618</v>
      </c>
      <c r="C12" s="811">
        <v>6630800</v>
      </c>
      <c r="D12" s="811">
        <v>6630800</v>
      </c>
    </row>
    <row r="13" spans="1:4" s="1016" customFormat="1" ht="12" customHeight="1">
      <c r="A13" s="1015" t="s">
        <v>503</v>
      </c>
      <c r="B13" s="813" t="s">
        <v>619</v>
      </c>
      <c r="C13" s="811"/>
      <c r="D13" s="811"/>
    </row>
    <row r="14" spans="1:4" s="1014" customFormat="1" ht="12" customHeight="1" thickBot="1">
      <c r="A14" s="1017" t="s">
        <v>462</v>
      </c>
      <c r="B14" s="815" t="s">
        <v>620</v>
      </c>
      <c r="C14" s="816"/>
      <c r="D14" s="816">
        <v>5095846</v>
      </c>
    </row>
    <row r="15" spans="1:4" s="1014" customFormat="1" ht="12" customHeight="1" thickBot="1">
      <c r="A15" s="839" t="s">
        <v>376</v>
      </c>
      <c r="B15" s="817" t="s">
        <v>621</v>
      </c>
      <c r="C15" s="818">
        <f>C18+C20</f>
        <v>13958344</v>
      </c>
      <c r="D15" s="818">
        <f>D19+D20+D21</f>
        <v>19857724</v>
      </c>
    </row>
    <row r="16" spans="1:4" s="1014" customFormat="1" ht="12" customHeight="1">
      <c r="A16" s="1013" t="s">
        <v>464</v>
      </c>
      <c r="B16" s="810" t="s">
        <v>622</v>
      </c>
      <c r="C16" s="811" t="e">
        <f>#REF!</f>
        <v>#REF!</v>
      </c>
      <c r="D16" s="811"/>
    </row>
    <row r="17" spans="1:4" s="1014" customFormat="1" ht="12" customHeight="1">
      <c r="A17" s="1015" t="s">
        <v>465</v>
      </c>
      <c r="B17" s="813" t="s">
        <v>623</v>
      </c>
      <c r="C17" s="811"/>
      <c r="D17" s="811"/>
    </row>
    <row r="18" spans="1:4" s="1014" customFormat="1" ht="12" customHeight="1">
      <c r="A18" s="1015" t="s">
        <v>466</v>
      </c>
      <c r="B18" s="813" t="s">
        <v>232</v>
      </c>
      <c r="C18" s="811">
        <v>11092800</v>
      </c>
      <c r="D18" s="811"/>
    </row>
    <row r="19" spans="1:4" s="1014" customFormat="1" ht="12" customHeight="1">
      <c r="A19" s="1015" t="s">
        <v>467</v>
      </c>
      <c r="B19" s="813" t="s">
        <v>210</v>
      </c>
      <c r="C19" s="811"/>
      <c r="D19" s="811">
        <v>11092800</v>
      </c>
    </row>
    <row r="20" spans="1:4" s="1014" customFormat="1" ht="12" customHeight="1">
      <c r="A20" s="1015" t="s">
        <v>468</v>
      </c>
      <c r="B20" s="1047" t="s">
        <v>218</v>
      </c>
      <c r="C20" s="811">
        <v>2865544</v>
      </c>
      <c r="D20" s="811">
        <f>2865544+3411829</f>
        <v>6277373</v>
      </c>
    </row>
    <row r="21" spans="1:4" s="1016" customFormat="1" ht="12" customHeight="1" thickBot="1">
      <c r="A21" s="1017" t="s">
        <v>477</v>
      </c>
      <c r="B21" s="815" t="s">
        <v>625</v>
      </c>
      <c r="C21" s="816" t="e">
        <f>#REF!</f>
        <v>#REF!</v>
      </c>
      <c r="D21" s="816">
        <v>2487551</v>
      </c>
    </row>
    <row r="22" spans="1:4" s="1016" customFormat="1" ht="12" customHeight="1" thickBot="1">
      <c r="A22" s="839" t="s">
        <v>377</v>
      </c>
      <c r="B22" s="806" t="s">
        <v>626</v>
      </c>
      <c r="C22" s="818">
        <f>C23+C26+C27</f>
        <v>311246547</v>
      </c>
      <c r="D22" s="818">
        <f>D23+D26+D27</f>
        <v>311246547</v>
      </c>
    </row>
    <row r="23" spans="1:4" s="1016" customFormat="1" ht="12" customHeight="1">
      <c r="A23" s="1013" t="s">
        <v>447</v>
      </c>
      <c r="B23" s="810" t="s">
        <v>627</v>
      </c>
      <c r="C23" s="811"/>
      <c r="D23" s="811"/>
    </row>
    <row r="24" spans="1:4" s="1014" customFormat="1" ht="12" customHeight="1">
      <c r="A24" s="1015" t="s">
        <v>448</v>
      </c>
      <c r="B24" s="813" t="s">
        <v>628</v>
      </c>
      <c r="C24" s="811" t="e">
        <f>#REF!</f>
        <v>#REF!</v>
      </c>
      <c r="D24" s="811" t="e">
        <f>#REF!</f>
        <v>#REF!</v>
      </c>
    </row>
    <row r="25" spans="1:4" s="1016" customFormat="1" ht="12" customHeight="1">
      <c r="A25" s="1015" t="s">
        <v>449</v>
      </c>
      <c r="B25" s="813" t="s">
        <v>149</v>
      </c>
      <c r="C25" s="811" t="e">
        <f>#REF!</f>
        <v>#REF!</v>
      </c>
      <c r="D25" s="811"/>
    </row>
    <row r="26" spans="1:4" s="1016" customFormat="1" ht="12" customHeight="1">
      <c r="A26" s="1015" t="s">
        <v>450</v>
      </c>
      <c r="B26" s="1047" t="s">
        <v>715</v>
      </c>
      <c r="C26" s="811">
        <v>311246547</v>
      </c>
      <c r="D26" s="811">
        <v>311246547</v>
      </c>
    </row>
    <row r="27" spans="1:4" s="1016" customFormat="1" ht="12" customHeight="1">
      <c r="A27" s="1015" t="s">
        <v>526</v>
      </c>
      <c r="B27" s="1047" t="s">
        <v>217</v>
      </c>
      <c r="C27" s="811"/>
      <c r="D27" s="811"/>
    </row>
    <row r="28" spans="1:4" s="1016" customFormat="1" ht="12" customHeight="1" thickBot="1">
      <c r="A28" s="1017" t="s">
        <v>527</v>
      </c>
      <c r="B28" s="815" t="s">
        <v>630</v>
      </c>
      <c r="C28" s="816" t="e">
        <f>#REF!</f>
        <v>#REF!</v>
      </c>
      <c r="D28" s="816"/>
    </row>
    <row r="29" spans="1:4" s="1016" customFormat="1" ht="12" customHeight="1" thickBot="1">
      <c r="A29" s="839" t="s">
        <v>528</v>
      </c>
      <c r="B29" s="806" t="s">
        <v>631</v>
      </c>
      <c r="C29" s="818">
        <f>C30+C33+C34+C35+C36</f>
        <v>170700000</v>
      </c>
      <c r="D29" s="818">
        <f>D30+D33+D34+D35+D36</f>
        <v>170700000</v>
      </c>
    </row>
    <row r="30" spans="1:4" s="1016" customFormat="1" ht="12" customHeight="1">
      <c r="A30" s="1013" t="s">
        <v>632</v>
      </c>
      <c r="B30" s="810" t="s">
        <v>638</v>
      </c>
      <c r="C30" s="811">
        <f>C32+C31</f>
        <v>146000000</v>
      </c>
      <c r="D30" s="811">
        <f>D32+D31</f>
        <v>146000000</v>
      </c>
    </row>
    <row r="31" spans="1:4" s="1016" customFormat="1" ht="12" customHeight="1">
      <c r="A31" s="1015" t="s">
        <v>633</v>
      </c>
      <c r="B31" s="819" t="s">
        <v>211</v>
      </c>
      <c r="C31" s="811">
        <v>6000000</v>
      </c>
      <c r="D31" s="811">
        <v>6000000</v>
      </c>
    </row>
    <row r="32" spans="1:4" s="1016" customFormat="1" ht="12" customHeight="1">
      <c r="A32" s="1015" t="s">
        <v>634</v>
      </c>
      <c r="B32" s="819" t="s">
        <v>216</v>
      </c>
      <c r="C32" s="811">
        <v>140000000</v>
      </c>
      <c r="D32" s="811">
        <v>140000000</v>
      </c>
    </row>
    <row r="33" spans="1:4" s="1016" customFormat="1" ht="12" customHeight="1">
      <c r="A33" s="1015" t="s">
        <v>635</v>
      </c>
      <c r="B33" s="813" t="s">
        <v>641</v>
      </c>
      <c r="C33" s="811">
        <v>22000000</v>
      </c>
      <c r="D33" s="811">
        <v>22000000</v>
      </c>
    </row>
    <row r="34" spans="1:4" s="1016" customFormat="1" ht="12" customHeight="1">
      <c r="A34" s="1015" t="s">
        <v>636</v>
      </c>
      <c r="B34" s="813" t="s">
        <v>212</v>
      </c>
      <c r="C34" s="811">
        <v>1000000</v>
      </c>
      <c r="D34" s="811">
        <v>1000000</v>
      </c>
    </row>
    <row r="35" spans="1:4" s="1016" customFormat="1" ht="12" customHeight="1">
      <c r="A35" s="1015" t="s">
        <v>637</v>
      </c>
      <c r="B35" s="815" t="s">
        <v>215</v>
      </c>
      <c r="C35" s="811">
        <v>900000</v>
      </c>
      <c r="D35" s="811">
        <v>900000</v>
      </c>
    </row>
    <row r="36" spans="1:4" s="1016" customFormat="1" ht="12" customHeight="1" thickBot="1">
      <c r="A36" s="1015" t="s">
        <v>213</v>
      </c>
      <c r="B36" s="815" t="s">
        <v>214</v>
      </c>
      <c r="C36" s="811">
        <v>800000</v>
      </c>
      <c r="D36" s="811">
        <v>800000</v>
      </c>
    </row>
    <row r="37" spans="1:4" s="1016" customFormat="1" ht="12" customHeight="1" thickBot="1">
      <c r="A37" s="839" t="s">
        <v>379</v>
      </c>
      <c r="B37" s="806" t="s">
        <v>644</v>
      </c>
      <c r="C37" s="807">
        <f>C39+C40+C41+C42+C43+C44+C45+C47</f>
        <v>38495000</v>
      </c>
      <c r="D37" s="807">
        <f>D39+D40+D41+D42+D43+D44+D45+D47</f>
        <v>36045000</v>
      </c>
    </row>
    <row r="38" spans="1:4" s="1016" customFormat="1" ht="12" customHeight="1">
      <c r="A38" s="1013" t="s">
        <v>451</v>
      </c>
      <c r="B38" s="810" t="s">
        <v>647</v>
      </c>
      <c r="C38" s="811"/>
      <c r="D38" s="811"/>
    </row>
    <row r="39" spans="1:4" s="1016" customFormat="1" ht="12" customHeight="1">
      <c r="A39" s="1015" t="s">
        <v>452</v>
      </c>
      <c r="B39" s="813" t="s">
        <v>648</v>
      </c>
      <c r="C39" s="820">
        <v>11700000</v>
      </c>
      <c r="D39" s="820">
        <v>9250000</v>
      </c>
    </row>
    <row r="40" spans="1:4" s="1016" customFormat="1" ht="12" customHeight="1">
      <c r="A40" s="1015" t="s">
        <v>453</v>
      </c>
      <c r="B40" s="813" t="s">
        <v>649</v>
      </c>
      <c r="C40" s="820">
        <v>350000</v>
      </c>
      <c r="D40" s="820">
        <v>350000</v>
      </c>
    </row>
    <row r="41" spans="1:4" s="1016" customFormat="1" ht="12" customHeight="1">
      <c r="A41" s="1015" t="s">
        <v>530</v>
      </c>
      <c r="B41" s="813" t="s">
        <v>650</v>
      </c>
      <c r="C41" s="820"/>
      <c r="D41" s="820"/>
    </row>
    <row r="42" spans="1:4" s="1016" customFormat="1" ht="12" customHeight="1">
      <c r="A42" s="1015" t="s">
        <v>531</v>
      </c>
      <c r="B42" s="813" t="s">
        <v>651</v>
      </c>
      <c r="C42" s="820">
        <v>13140000</v>
      </c>
      <c r="D42" s="820">
        <v>13140000</v>
      </c>
    </row>
    <row r="43" spans="1:4" s="1016" customFormat="1" ht="12" customHeight="1">
      <c r="A43" s="1015" t="s">
        <v>532</v>
      </c>
      <c r="B43" s="813" t="s">
        <v>652</v>
      </c>
      <c r="C43" s="820">
        <v>3305000</v>
      </c>
      <c r="D43" s="820">
        <v>3305000</v>
      </c>
    </row>
    <row r="44" spans="1:4" s="1016" customFormat="1" ht="12" customHeight="1">
      <c r="A44" s="1015" t="s">
        <v>533</v>
      </c>
      <c r="B44" s="813" t="s">
        <v>653</v>
      </c>
      <c r="C44" s="820">
        <v>9950000</v>
      </c>
      <c r="D44" s="820">
        <v>9950000</v>
      </c>
    </row>
    <row r="45" spans="1:4" s="1016" customFormat="1" ht="12" customHeight="1">
      <c r="A45" s="1015" t="s">
        <v>534</v>
      </c>
      <c r="B45" s="813" t="s">
        <v>654</v>
      </c>
      <c r="C45" s="820">
        <v>50000</v>
      </c>
      <c r="D45" s="820">
        <v>50000</v>
      </c>
    </row>
    <row r="46" spans="1:4" s="1016" customFormat="1" ht="12" customHeight="1">
      <c r="A46" s="1015" t="s">
        <v>645</v>
      </c>
      <c r="B46" s="813" t="s">
        <v>655</v>
      </c>
      <c r="C46" s="821"/>
      <c r="D46" s="821"/>
    </row>
    <row r="47" spans="1:4" s="1016" customFormat="1" ht="12" customHeight="1" thickBot="1">
      <c r="A47" s="1017" t="s">
        <v>646</v>
      </c>
      <c r="B47" s="815" t="s">
        <v>656</v>
      </c>
      <c r="C47" s="822"/>
      <c r="D47" s="822"/>
    </row>
    <row r="48" spans="1:4" s="1016" customFormat="1" ht="12" customHeight="1" thickBot="1">
      <c r="A48" s="839" t="s">
        <v>380</v>
      </c>
      <c r="B48" s="806" t="s">
        <v>657</v>
      </c>
      <c r="C48" s="807">
        <f>SUM(C49:C53)</f>
        <v>0</v>
      </c>
      <c r="D48" s="807">
        <f>SUM(D49:D53)</f>
        <v>0</v>
      </c>
    </row>
    <row r="49" spans="1:4" s="1016" customFormat="1" ht="12" customHeight="1">
      <c r="A49" s="1013" t="s">
        <v>454</v>
      </c>
      <c r="B49" s="810" t="s">
        <v>661</v>
      </c>
      <c r="C49" s="823"/>
      <c r="D49" s="823"/>
    </row>
    <row r="50" spans="1:4" s="1016" customFormat="1" ht="12" customHeight="1">
      <c r="A50" s="1015" t="s">
        <v>455</v>
      </c>
      <c r="B50" s="813" t="s">
        <v>662</v>
      </c>
      <c r="C50" s="821"/>
      <c r="D50" s="821"/>
    </row>
    <row r="51" spans="1:4" s="1016" customFormat="1" ht="12" customHeight="1">
      <c r="A51" s="1015" t="s">
        <v>658</v>
      </c>
      <c r="B51" s="813" t="s">
        <v>663</v>
      </c>
      <c r="C51" s="821"/>
      <c r="D51" s="821"/>
    </row>
    <row r="52" spans="1:4" s="1016" customFormat="1" ht="12" customHeight="1">
      <c r="A52" s="1015" t="s">
        <v>659</v>
      </c>
      <c r="B52" s="813" t="s">
        <v>664</v>
      </c>
      <c r="C52" s="821"/>
      <c r="D52" s="821"/>
    </row>
    <row r="53" spans="1:4" s="1016" customFormat="1" ht="12" customHeight="1" thickBot="1">
      <c r="A53" s="1017" t="s">
        <v>660</v>
      </c>
      <c r="B53" s="815" t="s">
        <v>665</v>
      </c>
      <c r="C53" s="821"/>
      <c r="D53" s="821"/>
    </row>
    <row r="54" spans="1:4" s="1016" customFormat="1" ht="12" customHeight="1" thickBot="1">
      <c r="A54" s="839" t="s">
        <v>535</v>
      </c>
      <c r="B54" s="806" t="s">
        <v>666</v>
      </c>
      <c r="C54" s="807">
        <f>SUM(C55:C57)</f>
        <v>0</v>
      </c>
      <c r="D54" s="807">
        <f>SUM(D55:D57)</f>
        <v>0</v>
      </c>
    </row>
    <row r="55" spans="1:4" s="1016" customFormat="1" ht="12" customHeight="1">
      <c r="A55" s="1013" t="s">
        <v>456</v>
      </c>
      <c r="B55" s="810" t="s">
        <v>667</v>
      </c>
      <c r="C55" s="811"/>
      <c r="D55" s="811"/>
    </row>
    <row r="56" spans="1:4" s="1016" customFormat="1" ht="12" customHeight="1">
      <c r="A56" s="1015" t="s">
        <v>457</v>
      </c>
      <c r="B56" s="813" t="s">
        <v>231</v>
      </c>
      <c r="C56" s="820"/>
      <c r="D56" s="820"/>
    </row>
    <row r="57" spans="1:4" s="1016" customFormat="1" ht="12" customHeight="1">
      <c r="A57" s="1015" t="s">
        <v>670</v>
      </c>
      <c r="B57" s="813" t="s">
        <v>233</v>
      </c>
      <c r="C57" s="820"/>
      <c r="D57" s="820"/>
    </row>
    <row r="58" spans="1:4" s="1016" customFormat="1" ht="12" customHeight="1" thickBot="1">
      <c r="A58" s="1017" t="s">
        <v>671</v>
      </c>
      <c r="B58" s="815" t="s">
        <v>669</v>
      </c>
      <c r="C58" s="827"/>
      <c r="D58" s="827"/>
    </row>
    <row r="59" spans="1:4" s="1016" customFormat="1" ht="12" customHeight="1" thickBot="1">
      <c r="A59" s="839" t="s">
        <v>382</v>
      </c>
      <c r="B59" s="817" t="s">
        <v>672</v>
      </c>
      <c r="C59" s="807">
        <f>SUM(C60:C62)</f>
        <v>0</v>
      </c>
      <c r="D59" s="807">
        <f>SUM(D60:D62)</f>
        <v>0</v>
      </c>
    </row>
    <row r="60" spans="1:4" s="1016" customFormat="1" ht="12" customHeight="1">
      <c r="A60" s="1013" t="s">
        <v>536</v>
      </c>
      <c r="B60" s="810" t="s">
        <v>674</v>
      </c>
      <c r="C60" s="821"/>
      <c r="D60" s="821"/>
    </row>
    <row r="61" spans="1:4" s="1016" customFormat="1" ht="12" customHeight="1">
      <c r="A61" s="1015" t="s">
        <v>537</v>
      </c>
      <c r="B61" s="813" t="s">
        <v>152</v>
      </c>
      <c r="C61" s="821"/>
      <c r="D61" s="821"/>
    </row>
    <row r="62" spans="1:4" s="1016" customFormat="1" ht="12" customHeight="1">
      <c r="A62" s="1015" t="s">
        <v>589</v>
      </c>
      <c r="B62" s="813" t="s">
        <v>234</v>
      </c>
      <c r="C62" s="821"/>
      <c r="D62" s="821"/>
    </row>
    <row r="63" spans="1:4" s="1016" customFormat="1" ht="12" customHeight="1" thickBot="1">
      <c r="A63" s="1017" t="s">
        <v>673</v>
      </c>
      <c r="B63" s="815" t="s">
        <v>676</v>
      </c>
      <c r="C63" s="821"/>
      <c r="D63" s="821"/>
    </row>
    <row r="64" spans="1:4" s="1016" customFormat="1" ht="12" customHeight="1" thickBot="1">
      <c r="A64" s="839" t="s">
        <v>383</v>
      </c>
      <c r="B64" s="806" t="s">
        <v>677</v>
      </c>
      <c r="C64" s="828">
        <f>C59+C54+C48+C37+C29+C22+C15+C8</f>
        <v>962000796</v>
      </c>
      <c r="D64" s="828">
        <f>D59+D54+D48+D37+D29+D22+D15+D8</f>
        <v>867671542</v>
      </c>
    </row>
    <row r="65" spans="1:4" s="1016" customFormat="1" ht="12" customHeight="1" thickBot="1">
      <c r="A65" s="1018" t="s">
        <v>113</v>
      </c>
      <c r="B65" s="817" t="s">
        <v>679</v>
      </c>
      <c r="C65" s="807">
        <f>SUM(C66:C68)</f>
        <v>0</v>
      </c>
      <c r="D65" s="807">
        <f>SUM(D66:D68)</f>
        <v>0</v>
      </c>
    </row>
    <row r="66" spans="1:4" s="1016" customFormat="1" ht="12" customHeight="1">
      <c r="A66" s="1013" t="s">
        <v>12</v>
      </c>
      <c r="B66" s="810" t="s">
        <v>680</v>
      </c>
      <c r="C66" s="821"/>
      <c r="D66" s="821"/>
    </row>
    <row r="67" spans="1:4" s="1016" customFormat="1" ht="12" customHeight="1">
      <c r="A67" s="1015" t="s">
        <v>21</v>
      </c>
      <c r="B67" s="813" t="s">
        <v>681</v>
      </c>
      <c r="C67" s="821"/>
      <c r="D67" s="821"/>
    </row>
    <row r="68" spans="1:4" s="1016" customFormat="1" ht="12" customHeight="1" thickBot="1">
      <c r="A68" s="1017" t="s">
        <v>22</v>
      </c>
      <c r="B68" s="830" t="s">
        <v>682</v>
      </c>
      <c r="C68" s="821"/>
      <c r="D68" s="821"/>
    </row>
    <row r="69" spans="1:4" s="1016" customFormat="1" ht="12" customHeight="1" thickBot="1">
      <c r="A69" s="1018" t="s">
        <v>683</v>
      </c>
      <c r="B69" s="817" t="s">
        <v>684</v>
      </c>
      <c r="C69" s="807">
        <f>SUM(C70:C73)</f>
        <v>0</v>
      </c>
      <c r="D69" s="807">
        <f>SUM(D70:D73)</f>
        <v>0</v>
      </c>
    </row>
    <row r="70" spans="1:4" s="1016" customFormat="1" ht="12" customHeight="1">
      <c r="A70" s="1013" t="s">
        <v>504</v>
      </c>
      <c r="B70" s="810" t="s">
        <v>685</v>
      </c>
      <c r="C70" s="821"/>
      <c r="D70" s="821"/>
    </row>
    <row r="71" spans="1:4" s="1016" customFormat="1" ht="12" customHeight="1">
      <c r="A71" s="1015" t="s">
        <v>505</v>
      </c>
      <c r="B71" s="813" t="s">
        <v>686</v>
      </c>
      <c r="C71" s="821"/>
      <c r="D71" s="821"/>
    </row>
    <row r="72" spans="1:4" s="1016" customFormat="1" ht="12" customHeight="1">
      <c r="A72" s="1015" t="s">
        <v>13</v>
      </c>
      <c r="B72" s="813" t="s">
        <v>687</v>
      </c>
      <c r="C72" s="821"/>
      <c r="D72" s="821"/>
    </row>
    <row r="73" spans="1:4" s="1016" customFormat="1" ht="12" customHeight="1" thickBot="1">
      <c r="A73" s="1017" t="s">
        <v>14</v>
      </c>
      <c r="B73" s="815" t="s">
        <v>688</v>
      </c>
      <c r="C73" s="821"/>
      <c r="D73" s="821"/>
    </row>
    <row r="74" spans="1:4" s="1016" customFormat="1" ht="12" customHeight="1" thickBot="1">
      <c r="A74" s="1018" t="s">
        <v>689</v>
      </c>
      <c r="B74" s="817" t="s">
        <v>690</v>
      </c>
      <c r="C74" s="807">
        <f>C75</f>
        <v>500000000</v>
      </c>
      <c r="D74" s="807">
        <f>D75</f>
        <v>807851752</v>
      </c>
    </row>
    <row r="75" spans="1:4" s="1016" customFormat="1" ht="12" customHeight="1">
      <c r="A75" s="1013" t="s">
        <v>15</v>
      </c>
      <c r="B75" s="810" t="s">
        <v>691</v>
      </c>
      <c r="C75" s="821">
        <v>500000000</v>
      </c>
      <c r="D75" s="821">
        <v>807851752</v>
      </c>
    </row>
    <row r="76" spans="1:4" s="1016" customFormat="1" ht="12" customHeight="1" thickBot="1">
      <c r="A76" s="1017" t="s">
        <v>16</v>
      </c>
      <c r="B76" s="815" t="s">
        <v>692</v>
      </c>
      <c r="C76" s="821"/>
      <c r="D76" s="821"/>
    </row>
    <row r="77" spans="1:4" s="1014" customFormat="1" ht="12" customHeight="1" thickBot="1">
      <c r="A77" s="1018" t="s">
        <v>693</v>
      </c>
      <c r="B77" s="817" t="s">
        <v>694</v>
      </c>
      <c r="C77" s="807">
        <f>SUM(C78:C80)</f>
        <v>0</v>
      </c>
      <c r="D77" s="807">
        <f>SUM(D78:D80)</f>
        <v>0</v>
      </c>
    </row>
    <row r="78" spans="1:4" s="1016" customFormat="1" ht="12" customHeight="1">
      <c r="A78" s="1013" t="s">
        <v>17</v>
      </c>
      <c r="B78" s="810" t="s">
        <v>695</v>
      </c>
      <c r="C78" s="821"/>
      <c r="D78" s="821"/>
    </row>
    <row r="79" spans="1:4" s="1016" customFormat="1" ht="12" customHeight="1">
      <c r="A79" s="1015" t="s">
        <v>18</v>
      </c>
      <c r="B79" s="813" t="s">
        <v>696</v>
      </c>
      <c r="C79" s="821"/>
      <c r="D79" s="821"/>
    </row>
    <row r="80" spans="1:4" s="1016" customFormat="1" ht="12" customHeight="1" thickBot="1">
      <c r="A80" s="1017" t="s">
        <v>19</v>
      </c>
      <c r="B80" s="815" t="s">
        <v>697</v>
      </c>
      <c r="C80" s="821"/>
      <c r="D80" s="821"/>
    </row>
    <row r="81" spans="1:4" s="1016" customFormat="1" ht="12" customHeight="1" thickBot="1">
      <c r="A81" s="1018" t="s">
        <v>698</v>
      </c>
      <c r="B81" s="817" t="s">
        <v>20</v>
      </c>
      <c r="C81" s="807">
        <f>SUM(C82:C85)</f>
        <v>0</v>
      </c>
      <c r="D81" s="807">
        <f>SUM(D82:D85)</f>
        <v>0</v>
      </c>
    </row>
    <row r="82" spans="1:4" s="1016" customFormat="1" ht="12" customHeight="1">
      <c r="A82" s="1019" t="s">
        <v>699</v>
      </c>
      <c r="B82" s="810" t="s">
        <v>0</v>
      </c>
      <c r="C82" s="821"/>
      <c r="D82" s="821"/>
    </row>
    <row r="83" spans="1:4" s="1016" customFormat="1" ht="12" customHeight="1">
      <c r="A83" s="1020" t="s">
        <v>1</v>
      </c>
      <c r="B83" s="813" t="s">
        <v>2</v>
      </c>
      <c r="C83" s="821"/>
      <c r="D83" s="821"/>
    </row>
    <row r="84" spans="1:4" s="1016" customFormat="1" ht="12" customHeight="1">
      <c r="A84" s="1020" t="s">
        <v>3</v>
      </c>
      <c r="B84" s="813" t="s">
        <v>4</v>
      </c>
      <c r="C84" s="821"/>
      <c r="D84" s="821"/>
    </row>
    <row r="85" spans="1:4" s="1014" customFormat="1" ht="12" customHeight="1" thickBot="1">
      <c r="A85" s="1021" t="s">
        <v>5</v>
      </c>
      <c r="B85" s="815" t="s">
        <v>6</v>
      </c>
      <c r="C85" s="821"/>
      <c r="D85" s="821"/>
    </row>
    <row r="86" spans="1:4" s="1014" customFormat="1" ht="12" customHeight="1" thickBot="1">
      <c r="A86" s="1018" t="s">
        <v>7</v>
      </c>
      <c r="B86" s="817" t="s">
        <v>8</v>
      </c>
      <c r="C86" s="834"/>
      <c r="D86" s="834"/>
    </row>
    <row r="87" spans="1:4" s="1014" customFormat="1" ht="12" customHeight="1" thickBot="1">
      <c r="A87" s="1018" t="s">
        <v>9</v>
      </c>
      <c r="B87" s="835" t="s">
        <v>10</v>
      </c>
      <c r="C87" s="828">
        <f>+C65+C69+C74+C77+C81+C86</f>
        <v>500000000</v>
      </c>
      <c r="D87" s="828">
        <f>+D65+D69+D74+D77+D81+D86</f>
        <v>807851752</v>
      </c>
    </row>
    <row r="88" spans="1:4" s="1014" customFormat="1" ht="12" customHeight="1" thickBot="1">
      <c r="A88" s="1022" t="s">
        <v>23</v>
      </c>
      <c r="B88" s="837" t="s">
        <v>140</v>
      </c>
      <c r="C88" s="828">
        <f>+C64+C87</f>
        <v>1462000796</v>
      </c>
      <c r="D88" s="828">
        <f>+D64+D87</f>
        <v>1675523294</v>
      </c>
    </row>
    <row r="89" spans="1:4" s="1016" customFormat="1" ht="15" customHeight="1">
      <c r="A89" s="1023"/>
      <c r="B89" s="1024"/>
      <c r="C89" s="1025"/>
      <c r="D89" s="1025"/>
    </row>
    <row r="90" spans="1:4" ht="13.5" thickBot="1">
      <c r="A90" s="1023"/>
      <c r="B90" s="1026"/>
      <c r="C90" s="1027"/>
      <c r="D90" s="1027"/>
    </row>
    <row r="91" spans="1:4" s="1009" customFormat="1" ht="16.5" customHeight="1" thickBot="1">
      <c r="A91" s="1028"/>
      <c r="B91" s="1029" t="s">
        <v>414</v>
      </c>
      <c r="C91" s="1030"/>
      <c r="D91" s="1030"/>
    </row>
    <row r="92" spans="1:4" s="1031" customFormat="1" ht="12" customHeight="1" thickBot="1">
      <c r="A92" s="801" t="s">
        <v>375</v>
      </c>
      <c r="B92" s="843" t="s">
        <v>26</v>
      </c>
      <c r="C92" s="844">
        <f>SUM(C93:C97)</f>
        <v>362009923</v>
      </c>
      <c r="D92" s="844">
        <f>SUM(D93:D97)</f>
        <v>377366272</v>
      </c>
    </row>
    <row r="93" spans="1:4" ht="12" customHeight="1">
      <c r="A93" s="1032" t="s">
        <v>458</v>
      </c>
      <c r="B93" s="846" t="s">
        <v>405</v>
      </c>
      <c r="C93" s="847">
        <v>45309398</v>
      </c>
      <c r="D93" s="847">
        <f>45309398+2266566+280000+292000+1200000</f>
        <v>49347964</v>
      </c>
    </row>
    <row r="94" spans="1:4" ht="12" customHeight="1">
      <c r="A94" s="1015" t="s">
        <v>459</v>
      </c>
      <c r="B94" s="848" t="s">
        <v>538</v>
      </c>
      <c r="C94" s="820">
        <v>9227736</v>
      </c>
      <c r="D94" s="820">
        <f>9227736+220985+54600+56940+234000</f>
        <v>9794261</v>
      </c>
    </row>
    <row r="95" spans="1:4" ht="12" customHeight="1">
      <c r="A95" s="1015" t="s">
        <v>460</v>
      </c>
      <c r="B95" s="848" t="s">
        <v>495</v>
      </c>
      <c r="C95" s="827">
        <v>134788000</v>
      </c>
      <c r="D95" s="827">
        <v>143700130</v>
      </c>
    </row>
    <row r="96" spans="1:4" ht="12" customHeight="1">
      <c r="A96" s="1015" t="s">
        <v>461</v>
      </c>
      <c r="B96" s="849" t="s">
        <v>539</v>
      </c>
      <c r="C96" s="827">
        <v>3700000</v>
      </c>
      <c r="D96" s="827">
        <v>3700000</v>
      </c>
    </row>
    <row r="97" spans="1:4" ht="12" customHeight="1">
      <c r="A97" s="1015" t="s">
        <v>472</v>
      </c>
      <c r="B97" s="850" t="s">
        <v>540</v>
      </c>
      <c r="C97" s="827">
        <f>C102+C98+C103+C107</f>
        <v>168984789</v>
      </c>
      <c r="D97" s="827">
        <f>D102+D98+D103+D107</f>
        <v>170823917</v>
      </c>
    </row>
    <row r="98" spans="1:4" ht="12" customHeight="1">
      <c r="A98" s="1015" t="s">
        <v>462</v>
      </c>
      <c r="B98" s="848" t="s">
        <v>27</v>
      </c>
      <c r="C98" s="827"/>
      <c r="D98" s="827"/>
    </row>
    <row r="99" spans="1:4" ht="12" customHeight="1">
      <c r="A99" s="1015" t="s">
        <v>463</v>
      </c>
      <c r="B99" s="851" t="s">
        <v>28</v>
      </c>
      <c r="C99" s="827"/>
      <c r="D99" s="827"/>
    </row>
    <row r="100" spans="1:4" ht="12" customHeight="1">
      <c r="A100" s="1015" t="s">
        <v>473</v>
      </c>
      <c r="B100" s="852" t="s">
        <v>29</v>
      </c>
      <c r="C100" s="827"/>
      <c r="D100" s="827"/>
    </row>
    <row r="101" spans="1:4" ht="12" customHeight="1">
      <c r="A101" s="1015" t="s">
        <v>474</v>
      </c>
      <c r="B101" s="852" t="s">
        <v>30</v>
      </c>
      <c r="C101" s="827"/>
      <c r="D101" s="827"/>
    </row>
    <row r="102" spans="1:4" ht="12" customHeight="1">
      <c r="A102" s="1015" t="s">
        <v>475</v>
      </c>
      <c r="B102" s="851" t="s">
        <v>247</v>
      </c>
      <c r="C102" s="827">
        <v>164784789</v>
      </c>
      <c r="D102" s="827">
        <f>164784789+4289128</f>
        <v>169073917</v>
      </c>
    </row>
    <row r="103" spans="1:4" ht="12" customHeight="1">
      <c r="A103" s="1015" t="s">
        <v>476</v>
      </c>
      <c r="B103" s="851" t="s">
        <v>235</v>
      </c>
      <c r="C103" s="827">
        <v>1000000</v>
      </c>
      <c r="D103" s="827"/>
    </row>
    <row r="104" spans="1:4" ht="12" customHeight="1">
      <c r="A104" s="1015" t="s">
        <v>478</v>
      </c>
      <c r="B104" s="852" t="s">
        <v>33</v>
      </c>
      <c r="C104" s="827"/>
      <c r="D104" s="827"/>
    </row>
    <row r="105" spans="1:4" ht="12" customHeight="1">
      <c r="A105" s="1033" t="s">
        <v>541</v>
      </c>
      <c r="B105" s="853" t="s">
        <v>34</v>
      </c>
      <c r="C105" s="827"/>
      <c r="D105" s="827"/>
    </row>
    <row r="106" spans="1:4" ht="12" customHeight="1">
      <c r="A106" s="1015" t="s">
        <v>24</v>
      </c>
      <c r="B106" s="852" t="s">
        <v>236</v>
      </c>
      <c r="C106" s="827"/>
      <c r="D106" s="827"/>
    </row>
    <row r="107" spans="1:4" ht="12" customHeight="1" thickBot="1">
      <c r="A107" s="1034" t="s">
        <v>25</v>
      </c>
      <c r="B107" s="876" t="s">
        <v>36</v>
      </c>
      <c r="C107" s="877">
        <v>3200000</v>
      </c>
      <c r="D107" s="877">
        <v>1750000</v>
      </c>
    </row>
    <row r="108" spans="1:4" ht="12" customHeight="1" thickBot="1">
      <c r="A108" s="839" t="s">
        <v>376</v>
      </c>
      <c r="B108" s="856" t="s">
        <v>37</v>
      </c>
      <c r="C108" s="807">
        <f>C109+C111+C121</f>
        <v>520038407</v>
      </c>
      <c r="D108" s="807">
        <f>D109+D111+D121</f>
        <v>535719674</v>
      </c>
    </row>
    <row r="109" spans="1:4" ht="12" customHeight="1">
      <c r="A109" s="1013" t="s">
        <v>464</v>
      </c>
      <c r="B109" s="848" t="s">
        <v>587</v>
      </c>
      <c r="C109" s="827">
        <v>455680964</v>
      </c>
      <c r="D109" s="827">
        <f>455680964+542290+15068397+70580</f>
        <v>471362231</v>
      </c>
    </row>
    <row r="110" spans="1:4" ht="12" customHeight="1">
      <c r="A110" s="1013" t="s">
        <v>465</v>
      </c>
      <c r="B110" s="857" t="s">
        <v>41</v>
      </c>
      <c r="C110" s="821"/>
      <c r="D110" s="827"/>
    </row>
    <row r="111" spans="1:4" ht="12" customHeight="1">
      <c r="A111" s="1013" t="s">
        <v>466</v>
      </c>
      <c r="B111" s="857" t="s">
        <v>542</v>
      </c>
      <c r="C111" s="1048">
        <v>64357443</v>
      </c>
      <c r="D111" s="827">
        <v>64357443</v>
      </c>
    </row>
    <row r="112" spans="1:4" ht="12" customHeight="1">
      <c r="A112" s="1013" t="s">
        <v>467</v>
      </c>
      <c r="B112" s="857" t="s">
        <v>42</v>
      </c>
      <c r="C112" s="821"/>
      <c r="D112" s="827"/>
    </row>
    <row r="113" spans="1:4" ht="12" customHeight="1">
      <c r="A113" s="1013" t="s">
        <v>468</v>
      </c>
      <c r="B113" s="858" t="s">
        <v>590</v>
      </c>
      <c r="C113" s="1035"/>
      <c r="D113" s="827"/>
    </row>
    <row r="114" spans="1:4" ht="12" customHeight="1">
      <c r="A114" s="1013" t="s">
        <v>477</v>
      </c>
      <c r="B114" s="859" t="s">
        <v>153</v>
      </c>
      <c r="C114" s="1035"/>
      <c r="D114" s="1035"/>
    </row>
    <row r="115" spans="1:4" ht="12" customHeight="1">
      <c r="A115" s="1013" t="s">
        <v>479</v>
      </c>
      <c r="B115" s="860" t="s">
        <v>47</v>
      </c>
      <c r="C115" s="1035"/>
      <c r="D115" s="1035"/>
    </row>
    <row r="116" spans="1:4" ht="12" customHeight="1">
      <c r="A116" s="1013" t="s">
        <v>543</v>
      </c>
      <c r="B116" s="1036" t="s">
        <v>278</v>
      </c>
      <c r="C116" s="1035"/>
      <c r="D116" s="1035"/>
    </row>
    <row r="117" spans="1:4" ht="12" customHeight="1">
      <c r="A117" s="1013" t="s">
        <v>544</v>
      </c>
      <c r="B117" s="1037" t="s">
        <v>279</v>
      </c>
      <c r="C117" s="1035"/>
      <c r="D117" s="1035"/>
    </row>
    <row r="118" spans="1:4" ht="12" customHeight="1">
      <c r="A118" s="1013" t="s">
        <v>545</v>
      </c>
      <c r="B118" s="852" t="s">
        <v>246</v>
      </c>
      <c r="C118" s="1035"/>
      <c r="D118" s="1035"/>
    </row>
    <row r="119" spans="1:4" ht="12" customHeight="1">
      <c r="A119" s="1013" t="s">
        <v>38</v>
      </c>
      <c r="B119" s="852" t="s">
        <v>33</v>
      </c>
      <c r="C119" s="1035"/>
      <c r="D119" s="1035"/>
    </row>
    <row r="120" spans="1:4" ht="12" customHeight="1">
      <c r="A120" s="1013" t="s">
        <v>39</v>
      </c>
      <c r="B120" s="852" t="s">
        <v>44</v>
      </c>
      <c r="C120" s="1035"/>
      <c r="D120" s="1035"/>
    </row>
    <row r="121" spans="1:4" ht="12" customHeight="1" thickBot="1">
      <c r="A121" s="1033" t="s">
        <v>40</v>
      </c>
      <c r="B121" s="852" t="s">
        <v>43</v>
      </c>
      <c r="C121" s="1038"/>
      <c r="D121" s="1038"/>
    </row>
    <row r="122" spans="1:4" ht="12" customHeight="1" thickBot="1">
      <c r="A122" s="839" t="s">
        <v>377</v>
      </c>
      <c r="B122" s="861" t="s">
        <v>48</v>
      </c>
      <c r="C122" s="807">
        <f>+C123+C124</f>
        <v>242302220</v>
      </c>
      <c r="D122" s="807">
        <f>+D123+D124</f>
        <v>515918316</v>
      </c>
    </row>
    <row r="123" spans="1:4" ht="12" customHeight="1">
      <c r="A123" s="1013" t="s">
        <v>447</v>
      </c>
      <c r="B123" s="862" t="s">
        <v>416</v>
      </c>
      <c r="C123" s="811">
        <v>59348561</v>
      </c>
      <c r="D123" s="811">
        <v>58455794</v>
      </c>
    </row>
    <row r="124" spans="1:4" ht="12" customHeight="1" thickBot="1">
      <c r="A124" s="1017" t="s">
        <v>448</v>
      </c>
      <c r="B124" s="857" t="s">
        <v>417</v>
      </c>
      <c r="C124" s="811">
        <v>182953659</v>
      </c>
      <c r="D124" s="811">
        <v>457462522</v>
      </c>
    </row>
    <row r="125" spans="1:4" ht="12" customHeight="1" thickBot="1">
      <c r="A125" s="839" t="s">
        <v>378</v>
      </c>
      <c r="B125" s="861" t="s">
        <v>49</v>
      </c>
      <c r="C125" s="807">
        <f>+C92+C108+C122</f>
        <v>1124350550</v>
      </c>
      <c r="D125" s="807">
        <f>+D92+D108+D122</f>
        <v>1429004262</v>
      </c>
    </row>
    <row r="126" spans="1:4" ht="12" customHeight="1" thickBot="1">
      <c r="A126" s="839" t="s">
        <v>379</v>
      </c>
      <c r="B126" s="861" t="s">
        <v>50</v>
      </c>
      <c r="C126" s="807">
        <f>+C127+C128+C129</f>
        <v>0</v>
      </c>
      <c r="D126" s="807">
        <f>+D127+D128+D129</f>
        <v>0</v>
      </c>
    </row>
    <row r="127" spans="1:4" s="1031" customFormat="1" ht="12" customHeight="1">
      <c r="A127" s="1013" t="s">
        <v>451</v>
      </c>
      <c r="B127" s="862" t="s">
        <v>51</v>
      </c>
      <c r="C127" s="863"/>
      <c r="D127" s="863"/>
    </row>
    <row r="128" spans="1:4" ht="12" customHeight="1">
      <c r="A128" s="1013" t="s">
        <v>452</v>
      </c>
      <c r="B128" s="862" t="s">
        <v>52</v>
      </c>
      <c r="C128" s="863"/>
      <c r="D128" s="863"/>
    </row>
    <row r="129" spans="1:4" ht="12" customHeight="1" thickBot="1">
      <c r="A129" s="1033" t="s">
        <v>453</v>
      </c>
      <c r="B129" s="864" t="s">
        <v>53</v>
      </c>
      <c r="C129" s="863"/>
      <c r="D129" s="863"/>
    </row>
    <row r="130" spans="1:4" ht="12" customHeight="1" thickBot="1">
      <c r="A130" s="839" t="s">
        <v>380</v>
      </c>
      <c r="B130" s="861" t="s">
        <v>112</v>
      </c>
      <c r="C130" s="807">
        <f>+C131+C132+C133+C134</f>
        <v>108254481</v>
      </c>
      <c r="D130" s="807">
        <f>+D131+D132+D133+D134</f>
        <v>108254481</v>
      </c>
    </row>
    <row r="131" spans="1:4" ht="12" customHeight="1">
      <c r="A131" s="1013" t="s">
        <v>454</v>
      </c>
      <c r="B131" s="862" t="s">
        <v>54</v>
      </c>
      <c r="C131" s="863">
        <v>108254481</v>
      </c>
      <c r="D131" s="863">
        <v>108254481</v>
      </c>
    </row>
    <row r="132" spans="1:4" ht="12" customHeight="1">
      <c r="A132" s="1013" t="s">
        <v>455</v>
      </c>
      <c r="B132" s="862" t="s">
        <v>55</v>
      </c>
      <c r="C132" s="863"/>
      <c r="D132" s="863"/>
    </row>
    <row r="133" spans="1:4" ht="12" customHeight="1">
      <c r="A133" s="1013" t="s">
        <v>658</v>
      </c>
      <c r="B133" s="862" t="s">
        <v>56</v>
      </c>
      <c r="C133" s="863"/>
      <c r="D133" s="863"/>
    </row>
    <row r="134" spans="1:4" s="1031" customFormat="1" ht="12" customHeight="1" thickBot="1">
      <c r="A134" s="1033" t="s">
        <v>659</v>
      </c>
      <c r="B134" s="864" t="s">
        <v>57</v>
      </c>
      <c r="C134" s="863"/>
      <c r="D134" s="863"/>
    </row>
    <row r="135" spans="1:11" ht="12" customHeight="1" thickBot="1">
      <c r="A135" s="839" t="s">
        <v>381</v>
      </c>
      <c r="B135" s="861" t="s">
        <v>58</v>
      </c>
      <c r="C135" s="828">
        <f>+C136+C137+C138+C139</f>
        <v>229395765</v>
      </c>
      <c r="D135" s="828">
        <f>+D136+D137+D138+D139</f>
        <v>138264551</v>
      </c>
      <c r="K135" s="1039"/>
    </row>
    <row r="136" spans="1:4" ht="12.75">
      <c r="A136" s="1013" t="s">
        <v>456</v>
      </c>
      <c r="B136" s="862" t="s">
        <v>59</v>
      </c>
      <c r="C136" s="863"/>
      <c r="D136" s="863">
        <v>1370936</v>
      </c>
    </row>
    <row r="137" spans="1:4" ht="12" customHeight="1">
      <c r="A137" s="1013" t="s">
        <v>457</v>
      </c>
      <c r="B137" s="862" t="s">
        <v>69</v>
      </c>
      <c r="C137" s="863">
        <v>15273016</v>
      </c>
      <c r="D137" s="863">
        <v>15273016</v>
      </c>
    </row>
    <row r="138" spans="1:4" s="1031" customFormat="1" ht="12" customHeight="1">
      <c r="A138" s="1013" t="s">
        <v>670</v>
      </c>
      <c r="B138" s="862" t="s">
        <v>292</v>
      </c>
      <c r="C138" s="863">
        <v>214122749</v>
      </c>
      <c r="D138" s="863">
        <v>121620599</v>
      </c>
    </row>
    <row r="139" spans="1:4" s="1031" customFormat="1" ht="12" customHeight="1" thickBot="1">
      <c r="A139" s="1033" t="s">
        <v>671</v>
      </c>
      <c r="B139" s="864" t="s">
        <v>61</v>
      </c>
      <c r="C139" s="863"/>
      <c r="D139" s="863"/>
    </row>
    <row r="140" spans="1:4" s="1031" customFormat="1" ht="12" customHeight="1" thickBot="1">
      <c r="A140" s="839" t="s">
        <v>382</v>
      </c>
      <c r="B140" s="861" t="s">
        <v>62</v>
      </c>
      <c r="C140" s="865">
        <f>+C141+C142+C143+C144</f>
        <v>0</v>
      </c>
      <c r="D140" s="865">
        <f>+D141+D142+D143+D144</f>
        <v>0</v>
      </c>
    </row>
    <row r="141" spans="1:4" s="1031" customFormat="1" ht="12" customHeight="1">
      <c r="A141" s="1013" t="s">
        <v>536</v>
      </c>
      <c r="B141" s="862" t="s">
        <v>63</v>
      </c>
      <c r="C141" s="863"/>
      <c r="D141" s="863"/>
    </row>
    <row r="142" spans="1:4" s="1031" customFormat="1" ht="12" customHeight="1">
      <c r="A142" s="1013" t="s">
        <v>537</v>
      </c>
      <c r="B142" s="862" t="s">
        <v>64</v>
      </c>
      <c r="C142" s="863"/>
      <c r="D142" s="863"/>
    </row>
    <row r="143" spans="1:4" s="1031" customFormat="1" ht="12" customHeight="1">
      <c r="A143" s="1013" t="s">
        <v>589</v>
      </c>
      <c r="B143" s="862" t="s">
        <v>65</v>
      </c>
      <c r="C143" s="863"/>
      <c r="D143" s="863"/>
    </row>
    <row r="144" spans="1:4" ht="12.75" customHeight="1" thickBot="1">
      <c r="A144" s="1013" t="s">
        <v>673</v>
      </c>
      <c r="B144" s="862" t="s">
        <v>66</v>
      </c>
      <c r="C144" s="863"/>
      <c r="D144" s="863"/>
    </row>
    <row r="145" spans="1:4" ht="12" customHeight="1" thickBot="1">
      <c r="A145" s="839" t="s">
        <v>383</v>
      </c>
      <c r="B145" s="861" t="s">
        <v>67</v>
      </c>
      <c r="C145" s="866">
        <f>+C126+C130+C135+C140</f>
        <v>337650246</v>
      </c>
      <c r="D145" s="866">
        <f>+D126+D130+D135+D140</f>
        <v>246519032</v>
      </c>
    </row>
    <row r="146" spans="1:4" ht="15" customHeight="1" thickBot="1">
      <c r="A146" s="1040" t="s">
        <v>384</v>
      </c>
      <c r="B146" s="870" t="s">
        <v>68</v>
      </c>
      <c r="C146" s="866">
        <f>+C125+C145</f>
        <v>1462000796</v>
      </c>
      <c r="D146" s="866">
        <f>+D125+D145</f>
        <v>1675523294</v>
      </c>
    </row>
    <row r="147" ht="13.5" thickBot="1"/>
    <row r="148" spans="1:4" ht="15" customHeight="1" thickBot="1">
      <c r="A148" s="1044" t="s">
        <v>561</v>
      </c>
      <c r="B148" s="1045"/>
      <c r="C148" s="1046">
        <v>17</v>
      </c>
      <c r="D148" s="1046">
        <v>17</v>
      </c>
    </row>
    <row r="149" spans="1:4" ht="14.25" customHeight="1" thickBot="1">
      <c r="A149" s="1044" t="s">
        <v>562</v>
      </c>
      <c r="B149" s="1045"/>
      <c r="C149" s="1046">
        <v>17</v>
      </c>
      <c r="D149" s="1046">
        <v>17</v>
      </c>
    </row>
    <row r="150" spans="1:5" ht="15.75">
      <c r="A150" s="1080" t="s">
        <v>785</v>
      </c>
      <c r="B150" s="1081"/>
      <c r="C150" s="1081"/>
      <c r="D150" s="1081"/>
      <c r="E150" s="1082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60" r:id="rId1"/>
  <rowBreaks count="1" manualBreakCount="1">
    <brk id="88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8"/>
  <sheetViews>
    <sheetView view="pageBreakPreview" zoomScale="85" zoomScaleSheetLayoutView="85" workbookViewId="0" topLeftCell="A31">
      <selection activeCell="C1" sqref="C1"/>
    </sheetView>
  </sheetViews>
  <sheetFormatPr defaultColWidth="9.00390625" defaultRowHeight="12.75"/>
  <cols>
    <col min="1" max="1" width="19.50390625" style="380" customWidth="1"/>
    <col min="2" max="2" width="72.00390625" style="381" customWidth="1"/>
    <col min="3" max="3" width="25.00390625" style="382" customWidth="1"/>
    <col min="4" max="16384" width="9.375" style="3" customWidth="1"/>
  </cols>
  <sheetData>
    <row r="1" spans="1:3" s="2" customFormat="1" ht="16.5" customHeight="1" thickBot="1">
      <c r="A1" s="223"/>
      <c r="B1" s="225"/>
      <c r="C1" s="248" t="s">
        <v>739</v>
      </c>
    </row>
    <row r="2" spans="1:3" s="90" customFormat="1" ht="21" customHeight="1">
      <c r="A2" s="384" t="s">
        <v>420</v>
      </c>
      <c r="B2" s="349" t="s">
        <v>583</v>
      </c>
      <c r="C2" s="351" t="s">
        <v>409</v>
      </c>
    </row>
    <row r="3" spans="1:3" s="90" customFormat="1" ht="16.5" thickBot="1">
      <c r="A3" s="226" t="s">
        <v>558</v>
      </c>
      <c r="B3" s="350" t="s">
        <v>155</v>
      </c>
      <c r="C3" s="352">
        <v>2</v>
      </c>
    </row>
    <row r="4" spans="1:3" s="91" customFormat="1" ht="15.75" customHeight="1" thickBot="1">
      <c r="A4" s="227"/>
      <c r="B4" s="227"/>
      <c r="C4" s="228"/>
    </row>
    <row r="5" spans="1:3" ht="13.5" thickBot="1">
      <c r="A5" s="385" t="s">
        <v>560</v>
      </c>
      <c r="B5" s="229" t="s">
        <v>410</v>
      </c>
      <c r="C5" s="353" t="s">
        <v>411</v>
      </c>
    </row>
    <row r="6" spans="1:3" s="57" customFormat="1" ht="12.75" customHeight="1" thickBot="1">
      <c r="A6" s="196">
        <v>1</v>
      </c>
      <c r="B6" s="197">
        <v>2</v>
      </c>
      <c r="C6" s="198">
        <v>3</v>
      </c>
    </row>
    <row r="7" spans="1:3" s="57" customFormat="1" ht="15.75" customHeight="1" thickBot="1">
      <c r="A7" s="231"/>
      <c r="B7" s="232" t="s">
        <v>412</v>
      </c>
      <c r="C7" s="354"/>
    </row>
    <row r="8" spans="1:3" s="57" customFormat="1" ht="12" customHeight="1" thickBot="1">
      <c r="A8" s="31" t="s">
        <v>375</v>
      </c>
      <c r="B8" s="21" t="s">
        <v>614</v>
      </c>
      <c r="C8" s="293">
        <f>+C9+C10+C11+C12+C13+C14</f>
        <v>0</v>
      </c>
    </row>
    <row r="9" spans="1:3" s="92" customFormat="1" ht="12" customHeight="1">
      <c r="A9" s="410" t="s">
        <v>458</v>
      </c>
      <c r="B9" s="394" t="s">
        <v>615</v>
      </c>
      <c r="C9" s="296"/>
    </row>
    <row r="10" spans="1:3" s="93" customFormat="1" ht="12" customHeight="1">
      <c r="A10" s="411" t="s">
        <v>459</v>
      </c>
      <c r="B10" s="395" t="s">
        <v>616</v>
      </c>
      <c r="C10" s="295"/>
    </row>
    <row r="11" spans="1:3" s="93" customFormat="1" ht="12" customHeight="1">
      <c r="A11" s="411" t="s">
        <v>460</v>
      </c>
      <c r="B11" s="395" t="s">
        <v>617</v>
      </c>
      <c r="C11" s="295"/>
    </row>
    <row r="12" spans="1:3" s="93" customFormat="1" ht="12" customHeight="1">
      <c r="A12" s="411" t="s">
        <v>461</v>
      </c>
      <c r="B12" s="395" t="s">
        <v>618</v>
      </c>
      <c r="C12" s="295"/>
    </row>
    <row r="13" spans="1:3" s="93" customFormat="1" ht="12" customHeight="1">
      <c r="A13" s="411" t="s">
        <v>503</v>
      </c>
      <c r="B13" s="395" t="s">
        <v>619</v>
      </c>
      <c r="C13" s="672"/>
    </row>
    <row r="14" spans="1:3" s="92" customFormat="1" ht="12" customHeight="1" thickBot="1">
      <c r="A14" s="412" t="s">
        <v>462</v>
      </c>
      <c r="B14" s="396" t="s">
        <v>620</v>
      </c>
      <c r="C14" s="673"/>
    </row>
    <row r="15" spans="1:3" s="92" customFormat="1" ht="12" customHeight="1" thickBot="1">
      <c r="A15" s="31" t="s">
        <v>376</v>
      </c>
      <c r="B15" s="288" t="s">
        <v>621</v>
      </c>
      <c r="C15" s="293">
        <f>+C16+C17+C18+C19+C20</f>
        <v>0</v>
      </c>
    </row>
    <row r="16" spans="1:3" s="92" customFormat="1" ht="12" customHeight="1">
      <c r="A16" s="410" t="s">
        <v>464</v>
      </c>
      <c r="B16" s="394" t="s">
        <v>622</v>
      </c>
      <c r="C16" s="296"/>
    </row>
    <row r="17" spans="1:3" s="92" customFormat="1" ht="12" customHeight="1">
      <c r="A17" s="411" t="s">
        <v>465</v>
      </c>
      <c r="B17" s="395" t="s">
        <v>623</v>
      </c>
      <c r="C17" s="295"/>
    </row>
    <row r="18" spans="1:3" s="92" customFormat="1" ht="12" customHeight="1">
      <c r="A18" s="411" t="s">
        <v>466</v>
      </c>
      <c r="B18" s="395" t="s">
        <v>147</v>
      </c>
      <c r="C18" s="295"/>
    </row>
    <row r="19" spans="1:3" s="92" customFormat="1" ht="12" customHeight="1">
      <c r="A19" s="411" t="s">
        <v>467</v>
      </c>
      <c r="B19" s="395" t="s">
        <v>148</v>
      </c>
      <c r="C19" s="295"/>
    </row>
    <row r="20" spans="1:3" s="92" customFormat="1" ht="12" customHeight="1">
      <c r="A20" s="411" t="s">
        <v>468</v>
      </c>
      <c r="B20" s="395" t="s">
        <v>624</v>
      </c>
      <c r="C20" s="295"/>
    </row>
    <row r="21" spans="1:3" s="93" customFormat="1" ht="12" customHeight="1" thickBot="1">
      <c r="A21" s="412" t="s">
        <v>477</v>
      </c>
      <c r="B21" s="396" t="s">
        <v>625</v>
      </c>
      <c r="C21" s="297"/>
    </row>
    <row r="22" spans="1:3" s="93" customFormat="1" ht="12" customHeight="1" thickBot="1">
      <c r="A22" s="31" t="s">
        <v>377</v>
      </c>
      <c r="B22" s="21" t="s">
        <v>626</v>
      </c>
      <c r="C22" s="293">
        <f>+C23+C24+C25+C26+C27</f>
        <v>0</v>
      </c>
    </row>
    <row r="23" spans="1:3" s="93" customFormat="1" ht="12" customHeight="1">
      <c r="A23" s="410" t="s">
        <v>447</v>
      </c>
      <c r="B23" s="394" t="s">
        <v>627</v>
      </c>
      <c r="C23" s="296"/>
    </row>
    <row r="24" spans="1:3" s="92" customFormat="1" ht="12" customHeight="1">
      <c r="A24" s="411" t="s">
        <v>448</v>
      </c>
      <c r="B24" s="395" t="s">
        <v>628</v>
      </c>
      <c r="C24" s="295"/>
    </row>
    <row r="25" spans="1:3" s="93" customFormat="1" ht="12" customHeight="1">
      <c r="A25" s="411" t="s">
        <v>449</v>
      </c>
      <c r="B25" s="395" t="s">
        <v>149</v>
      </c>
      <c r="C25" s="295"/>
    </row>
    <row r="26" spans="1:3" s="93" customFormat="1" ht="12" customHeight="1">
      <c r="A26" s="411" t="s">
        <v>450</v>
      </c>
      <c r="B26" s="395" t="s">
        <v>150</v>
      </c>
      <c r="C26" s="295"/>
    </row>
    <row r="27" spans="1:3" s="93" customFormat="1" ht="12" customHeight="1">
      <c r="A27" s="411" t="s">
        <v>526</v>
      </c>
      <c r="B27" s="395" t="s">
        <v>629</v>
      </c>
      <c r="C27" s="295"/>
    </row>
    <row r="28" spans="1:3" s="93" customFormat="1" ht="12" customHeight="1" thickBot="1">
      <c r="A28" s="412" t="s">
        <v>527</v>
      </c>
      <c r="B28" s="396" t="s">
        <v>630</v>
      </c>
      <c r="C28" s="297"/>
    </row>
    <row r="29" spans="1:3" s="93" customFormat="1" ht="12" customHeight="1" thickBot="1">
      <c r="A29" s="31" t="s">
        <v>528</v>
      </c>
      <c r="B29" s="21" t="s">
        <v>631</v>
      </c>
      <c r="C29" s="299">
        <f>+C30+C33+C34+C35</f>
        <v>0</v>
      </c>
    </row>
    <row r="30" spans="1:3" s="93" customFormat="1" ht="12" customHeight="1">
      <c r="A30" s="410" t="s">
        <v>632</v>
      </c>
      <c r="B30" s="394" t="s">
        <v>638</v>
      </c>
      <c r="C30" s="389">
        <f>+C31+C32</f>
        <v>0</v>
      </c>
    </row>
    <row r="31" spans="1:3" s="93" customFormat="1" ht="12" customHeight="1">
      <c r="A31" s="411" t="s">
        <v>633</v>
      </c>
      <c r="B31" s="395" t="s">
        <v>639</v>
      </c>
      <c r="C31" s="295"/>
    </row>
    <row r="32" spans="1:3" s="93" customFormat="1" ht="12" customHeight="1">
      <c r="A32" s="411" t="s">
        <v>634</v>
      </c>
      <c r="B32" s="395" t="s">
        <v>640</v>
      </c>
      <c r="C32" s="295"/>
    </row>
    <row r="33" spans="1:3" s="93" customFormat="1" ht="12" customHeight="1">
      <c r="A33" s="411" t="s">
        <v>635</v>
      </c>
      <c r="B33" s="395" t="s">
        <v>641</v>
      </c>
      <c r="C33" s="295"/>
    </row>
    <row r="34" spans="1:3" s="93" customFormat="1" ht="12" customHeight="1">
      <c r="A34" s="411" t="s">
        <v>636</v>
      </c>
      <c r="B34" s="395" t="s">
        <v>642</v>
      </c>
      <c r="C34" s="295"/>
    </row>
    <row r="35" spans="1:3" s="93" customFormat="1" ht="12" customHeight="1" thickBot="1">
      <c r="A35" s="412" t="s">
        <v>637</v>
      </c>
      <c r="B35" s="396" t="s">
        <v>643</v>
      </c>
      <c r="C35" s="297"/>
    </row>
    <row r="36" spans="1:3" s="93" customFormat="1" ht="12" customHeight="1" thickBot="1">
      <c r="A36" s="31" t="s">
        <v>379</v>
      </c>
      <c r="B36" s="21" t="s">
        <v>644</v>
      </c>
      <c r="C36" s="293">
        <f>SUM(C37:C46)</f>
        <v>2450000</v>
      </c>
    </row>
    <row r="37" spans="1:3" s="93" customFormat="1" ht="12" customHeight="1">
      <c r="A37" s="410" t="s">
        <v>451</v>
      </c>
      <c r="B37" s="394" t="s">
        <v>647</v>
      </c>
      <c r="C37" s="296"/>
    </row>
    <row r="38" spans="1:3" s="93" customFormat="1" ht="12" customHeight="1">
      <c r="A38" s="411" t="s">
        <v>452</v>
      </c>
      <c r="B38" s="395" t="s">
        <v>648</v>
      </c>
      <c r="C38" s="295">
        <v>2450000</v>
      </c>
    </row>
    <row r="39" spans="1:3" s="93" customFormat="1" ht="12" customHeight="1">
      <c r="A39" s="411" t="s">
        <v>453</v>
      </c>
      <c r="B39" s="395" t="s">
        <v>649</v>
      </c>
      <c r="C39" s="295"/>
    </row>
    <row r="40" spans="1:3" s="93" customFormat="1" ht="12" customHeight="1">
      <c r="A40" s="411" t="s">
        <v>530</v>
      </c>
      <c r="B40" s="395" t="s">
        <v>650</v>
      </c>
      <c r="C40" s="295"/>
    </row>
    <row r="41" spans="1:3" s="93" customFormat="1" ht="12" customHeight="1">
      <c r="A41" s="411" t="s">
        <v>531</v>
      </c>
      <c r="B41" s="395" t="s">
        <v>651</v>
      </c>
      <c r="C41" s="295"/>
    </row>
    <row r="42" spans="1:3" s="93" customFormat="1" ht="12" customHeight="1">
      <c r="A42" s="411" t="s">
        <v>532</v>
      </c>
      <c r="B42" s="395" t="s">
        <v>652</v>
      </c>
      <c r="C42" s="295"/>
    </row>
    <row r="43" spans="1:3" s="93" customFormat="1" ht="12" customHeight="1">
      <c r="A43" s="411" t="s">
        <v>533</v>
      </c>
      <c r="B43" s="395" t="s">
        <v>653</v>
      </c>
      <c r="C43" s="295"/>
    </row>
    <row r="44" spans="1:3" s="93" customFormat="1" ht="12" customHeight="1">
      <c r="A44" s="411" t="s">
        <v>534</v>
      </c>
      <c r="B44" s="395" t="s">
        <v>654</v>
      </c>
      <c r="C44" s="295"/>
    </row>
    <row r="45" spans="1:3" s="93" customFormat="1" ht="12" customHeight="1">
      <c r="A45" s="411" t="s">
        <v>645</v>
      </c>
      <c r="B45" s="395" t="s">
        <v>655</v>
      </c>
      <c r="C45" s="298"/>
    </row>
    <row r="46" spans="1:3" s="93" customFormat="1" ht="12" customHeight="1" thickBot="1">
      <c r="A46" s="412" t="s">
        <v>646</v>
      </c>
      <c r="B46" s="396" t="s">
        <v>656</v>
      </c>
      <c r="C46" s="383"/>
    </row>
    <row r="47" spans="1:3" s="93" customFormat="1" ht="12" customHeight="1" thickBot="1">
      <c r="A47" s="31" t="s">
        <v>380</v>
      </c>
      <c r="B47" s="21" t="s">
        <v>657</v>
      </c>
      <c r="C47" s="293">
        <f>SUM(C48:C52)</f>
        <v>0</v>
      </c>
    </row>
    <row r="48" spans="1:3" s="93" customFormat="1" ht="12" customHeight="1">
      <c r="A48" s="410" t="s">
        <v>454</v>
      </c>
      <c r="B48" s="394" t="s">
        <v>661</v>
      </c>
      <c r="C48" s="436"/>
    </row>
    <row r="49" spans="1:3" s="93" customFormat="1" ht="12" customHeight="1">
      <c r="A49" s="411" t="s">
        <v>455</v>
      </c>
      <c r="B49" s="395" t="s">
        <v>662</v>
      </c>
      <c r="C49" s="298"/>
    </row>
    <row r="50" spans="1:3" s="93" customFormat="1" ht="12" customHeight="1">
      <c r="A50" s="411" t="s">
        <v>658</v>
      </c>
      <c r="B50" s="395" t="s">
        <v>663</v>
      </c>
      <c r="C50" s="298"/>
    </row>
    <row r="51" spans="1:3" s="93" customFormat="1" ht="12" customHeight="1">
      <c r="A51" s="411" t="s">
        <v>659</v>
      </c>
      <c r="B51" s="395" t="s">
        <v>664</v>
      </c>
      <c r="C51" s="298"/>
    </row>
    <row r="52" spans="1:3" s="93" customFormat="1" ht="12" customHeight="1" thickBot="1">
      <c r="A52" s="412" t="s">
        <v>660</v>
      </c>
      <c r="B52" s="396" t="s">
        <v>665</v>
      </c>
      <c r="C52" s="383"/>
    </row>
    <row r="53" spans="1:3" s="93" customFormat="1" ht="12" customHeight="1" thickBot="1">
      <c r="A53" s="31" t="s">
        <v>535</v>
      </c>
      <c r="B53" s="21" t="s">
        <v>666</v>
      </c>
      <c r="C53" s="293">
        <f>SUM(C54:C56)</f>
        <v>0</v>
      </c>
    </row>
    <row r="54" spans="1:3" s="93" customFormat="1" ht="12" customHeight="1">
      <c r="A54" s="410" t="s">
        <v>456</v>
      </c>
      <c r="B54" s="394" t="s">
        <v>667</v>
      </c>
      <c r="C54" s="296"/>
    </row>
    <row r="55" spans="1:3" s="93" customFormat="1" ht="12" customHeight="1">
      <c r="A55" s="411" t="s">
        <v>457</v>
      </c>
      <c r="B55" s="395" t="s">
        <v>151</v>
      </c>
      <c r="C55" s="295"/>
    </row>
    <row r="56" spans="1:3" s="93" customFormat="1" ht="12" customHeight="1">
      <c r="A56" s="411" t="s">
        <v>670</v>
      </c>
      <c r="B56" s="395" t="s">
        <v>668</v>
      </c>
      <c r="C56" s="295"/>
    </row>
    <row r="57" spans="1:3" s="93" customFormat="1" ht="12" customHeight="1" thickBot="1">
      <c r="A57" s="412" t="s">
        <v>671</v>
      </c>
      <c r="B57" s="396" t="s">
        <v>669</v>
      </c>
      <c r="C57" s="297"/>
    </row>
    <row r="58" spans="1:3" s="93" customFormat="1" ht="12" customHeight="1" thickBot="1">
      <c r="A58" s="31" t="s">
        <v>382</v>
      </c>
      <c r="B58" s="288" t="s">
        <v>672</v>
      </c>
      <c r="C58" s="293">
        <f>SUM(C59:C61)</f>
        <v>0</v>
      </c>
    </row>
    <row r="59" spans="1:3" s="93" customFormat="1" ht="12" customHeight="1">
      <c r="A59" s="410" t="s">
        <v>536</v>
      </c>
      <c r="B59" s="394" t="s">
        <v>674</v>
      </c>
      <c r="C59" s="298"/>
    </row>
    <row r="60" spans="1:3" s="93" customFormat="1" ht="12" customHeight="1">
      <c r="A60" s="411" t="s">
        <v>537</v>
      </c>
      <c r="B60" s="395" t="s">
        <v>152</v>
      </c>
      <c r="C60" s="298"/>
    </row>
    <row r="61" spans="1:3" s="93" customFormat="1" ht="12" customHeight="1">
      <c r="A61" s="411" t="s">
        <v>589</v>
      </c>
      <c r="B61" s="395" t="s">
        <v>675</v>
      </c>
      <c r="C61" s="298"/>
    </row>
    <row r="62" spans="1:3" s="93" customFormat="1" ht="12" customHeight="1" thickBot="1">
      <c r="A62" s="412" t="s">
        <v>673</v>
      </c>
      <c r="B62" s="396" t="s">
        <v>676</v>
      </c>
      <c r="C62" s="298"/>
    </row>
    <row r="63" spans="1:3" s="93" customFormat="1" ht="12" customHeight="1" thickBot="1">
      <c r="A63" s="31" t="s">
        <v>383</v>
      </c>
      <c r="B63" s="21" t="s">
        <v>677</v>
      </c>
      <c r="C63" s="299">
        <f>+C8+C15+C22+C29+C36+C47+C53+C58</f>
        <v>2450000</v>
      </c>
    </row>
    <row r="64" spans="1:3" s="93" customFormat="1" ht="12" customHeight="1" thickBot="1">
      <c r="A64" s="413" t="s">
        <v>113</v>
      </c>
      <c r="B64" s="288" t="s">
        <v>679</v>
      </c>
      <c r="C64" s="293">
        <f>SUM(C65:C67)</f>
        <v>0</v>
      </c>
    </row>
    <row r="65" spans="1:3" s="93" customFormat="1" ht="12" customHeight="1">
      <c r="A65" s="410" t="s">
        <v>12</v>
      </c>
      <c r="B65" s="394" t="s">
        <v>680</v>
      </c>
      <c r="C65" s="298"/>
    </row>
    <row r="66" spans="1:3" s="93" customFormat="1" ht="12" customHeight="1">
      <c r="A66" s="411" t="s">
        <v>21</v>
      </c>
      <c r="B66" s="395" t="s">
        <v>681</v>
      </c>
      <c r="C66" s="298"/>
    </row>
    <row r="67" spans="1:3" s="93" customFormat="1" ht="12" customHeight="1" thickBot="1">
      <c r="A67" s="412" t="s">
        <v>22</v>
      </c>
      <c r="B67" s="398" t="s">
        <v>682</v>
      </c>
      <c r="C67" s="298"/>
    </row>
    <row r="68" spans="1:3" s="93" customFormat="1" ht="12" customHeight="1" thickBot="1">
      <c r="A68" s="413" t="s">
        <v>683</v>
      </c>
      <c r="B68" s="288" t="s">
        <v>684</v>
      </c>
      <c r="C68" s="293">
        <f>SUM(C69:C72)</f>
        <v>0</v>
      </c>
    </row>
    <row r="69" spans="1:3" s="93" customFormat="1" ht="12" customHeight="1">
      <c r="A69" s="410" t="s">
        <v>504</v>
      </c>
      <c r="B69" s="394" t="s">
        <v>685</v>
      </c>
      <c r="C69" s="298"/>
    </row>
    <row r="70" spans="1:3" s="93" customFormat="1" ht="12" customHeight="1">
      <c r="A70" s="411" t="s">
        <v>505</v>
      </c>
      <c r="B70" s="395" t="s">
        <v>686</v>
      </c>
      <c r="C70" s="298"/>
    </row>
    <row r="71" spans="1:3" s="93" customFormat="1" ht="12" customHeight="1">
      <c r="A71" s="411" t="s">
        <v>13</v>
      </c>
      <c r="B71" s="395" t="s">
        <v>687</v>
      </c>
      <c r="C71" s="298"/>
    </row>
    <row r="72" spans="1:3" s="93" customFormat="1" ht="12" customHeight="1" thickBot="1">
      <c r="A72" s="412" t="s">
        <v>14</v>
      </c>
      <c r="B72" s="396" t="s">
        <v>688</v>
      </c>
      <c r="C72" s="298"/>
    </row>
    <row r="73" spans="1:3" s="93" customFormat="1" ht="12" customHeight="1" thickBot="1">
      <c r="A73" s="413" t="s">
        <v>689</v>
      </c>
      <c r="B73" s="288" t="s">
        <v>690</v>
      </c>
      <c r="C73" s="293">
        <f>SUM(C74:C75)</f>
        <v>0</v>
      </c>
    </row>
    <row r="74" spans="1:3" s="93" customFormat="1" ht="12" customHeight="1">
      <c r="A74" s="410" t="s">
        <v>15</v>
      </c>
      <c r="B74" s="394" t="s">
        <v>691</v>
      </c>
      <c r="C74" s="298"/>
    </row>
    <row r="75" spans="1:3" s="93" customFormat="1" ht="12" customHeight="1" thickBot="1">
      <c r="A75" s="412" t="s">
        <v>16</v>
      </c>
      <c r="B75" s="396" t="s">
        <v>692</v>
      </c>
      <c r="C75" s="298"/>
    </row>
    <row r="76" spans="1:3" s="92" customFormat="1" ht="12" customHeight="1" thickBot="1">
      <c r="A76" s="413" t="s">
        <v>693</v>
      </c>
      <c r="B76" s="288" t="s">
        <v>694</v>
      </c>
      <c r="C76" s="293">
        <f>SUM(C77:C79)</f>
        <v>0</v>
      </c>
    </row>
    <row r="77" spans="1:3" s="93" customFormat="1" ht="12" customHeight="1">
      <c r="A77" s="410" t="s">
        <v>17</v>
      </c>
      <c r="B77" s="394" t="s">
        <v>695</v>
      </c>
      <c r="C77" s="298"/>
    </row>
    <row r="78" spans="1:3" s="93" customFormat="1" ht="12" customHeight="1">
      <c r="A78" s="411" t="s">
        <v>18</v>
      </c>
      <c r="B78" s="395" t="s">
        <v>696</v>
      </c>
      <c r="C78" s="298"/>
    </row>
    <row r="79" spans="1:3" s="93" customFormat="1" ht="12" customHeight="1" thickBot="1">
      <c r="A79" s="412" t="s">
        <v>19</v>
      </c>
      <c r="B79" s="396" t="s">
        <v>697</v>
      </c>
      <c r="C79" s="298"/>
    </row>
    <row r="80" spans="1:3" s="93" customFormat="1" ht="12" customHeight="1" thickBot="1">
      <c r="A80" s="413" t="s">
        <v>698</v>
      </c>
      <c r="B80" s="288" t="s">
        <v>20</v>
      </c>
      <c r="C80" s="293">
        <f>SUM(C81:C84)</f>
        <v>0</v>
      </c>
    </row>
    <row r="81" spans="1:3" s="93" customFormat="1" ht="12" customHeight="1">
      <c r="A81" s="414" t="s">
        <v>699</v>
      </c>
      <c r="B81" s="394" t="s">
        <v>0</v>
      </c>
      <c r="C81" s="298"/>
    </row>
    <row r="82" spans="1:3" s="93" customFormat="1" ht="12" customHeight="1">
      <c r="A82" s="415" t="s">
        <v>1</v>
      </c>
      <c r="B82" s="395" t="s">
        <v>2</v>
      </c>
      <c r="C82" s="298"/>
    </row>
    <row r="83" spans="1:3" s="93" customFormat="1" ht="12" customHeight="1">
      <c r="A83" s="415" t="s">
        <v>3</v>
      </c>
      <c r="B83" s="395" t="s">
        <v>4</v>
      </c>
      <c r="C83" s="298"/>
    </row>
    <row r="84" spans="1:3" s="92" customFormat="1" ht="12" customHeight="1" thickBot="1">
      <c r="A84" s="416" t="s">
        <v>5</v>
      </c>
      <c r="B84" s="396" t="s">
        <v>6</v>
      </c>
      <c r="C84" s="298"/>
    </row>
    <row r="85" spans="1:3" s="92" customFormat="1" ht="12" customHeight="1" thickBot="1">
      <c r="A85" s="413" t="s">
        <v>7</v>
      </c>
      <c r="B85" s="288" t="s">
        <v>8</v>
      </c>
      <c r="C85" s="437"/>
    </row>
    <row r="86" spans="1:3" s="92" customFormat="1" ht="12" customHeight="1" thickBot="1">
      <c r="A86" s="413" t="s">
        <v>9</v>
      </c>
      <c r="B86" s="402" t="s">
        <v>10</v>
      </c>
      <c r="C86" s="299">
        <f>+C64+C68+C73+C76+C80+C85</f>
        <v>0</v>
      </c>
    </row>
    <row r="87" spans="1:3" s="92" customFormat="1" ht="12" customHeight="1" thickBot="1">
      <c r="A87" s="417" t="s">
        <v>23</v>
      </c>
      <c r="B87" s="404" t="s">
        <v>140</v>
      </c>
      <c r="C87" s="299">
        <f>+C63+C86</f>
        <v>2450000</v>
      </c>
    </row>
    <row r="88" spans="1:3" s="93" customFormat="1" ht="15" customHeight="1">
      <c r="A88" s="237"/>
      <c r="B88" s="238"/>
      <c r="C88" s="359"/>
    </row>
    <row r="89" spans="1:3" ht="13.5" thickBot="1">
      <c r="A89" s="418"/>
      <c r="B89" s="240"/>
      <c r="C89" s="360"/>
    </row>
    <row r="90" spans="1:3" s="57" customFormat="1" ht="16.5" customHeight="1" thickBot="1">
      <c r="A90" s="241"/>
      <c r="B90" s="242" t="s">
        <v>414</v>
      </c>
      <c r="C90" s="361"/>
    </row>
    <row r="91" spans="1:3" s="94" customFormat="1" ht="12" customHeight="1" thickBot="1">
      <c r="A91" s="386" t="s">
        <v>375</v>
      </c>
      <c r="B91" s="30" t="s">
        <v>26</v>
      </c>
      <c r="C91" s="292">
        <f>SUM(C92:C96)</f>
        <v>2450000</v>
      </c>
    </row>
    <row r="92" spans="1:3" ht="12" customHeight="1">
      <c r="A92" s="419" t="s">
        <v>458</v>
      </c>
      <c r="B92" s="10" t="s">
        <v>405</v>
      </c>
      <c r="C92" s="294"/>
    </row>
    <row r="93" spans="1:3" ht="12" customHeight="1">
      <c r="A93" s="411" t="s">
        <v>459</v>
      </c>
      <c r="B93" s="8" t="s">
        <v>538</v>
      </c>
      <c r="C93" s="295"/>
    </row>
    <row r="94" spans="1:3" ht="12" customHeight="1">
      <c r="A94" s="411" t="s">
        <v>460</v>
      </c>
      <c r="B94" s="8" t="s">
        <v>495</v>
      </c>
      <c r="C94" s="297"/>
    </row>
    <row r="95" spans="1:3" ht="12" customHeight="1">
      <c r="A95" s="411" t="s">
        <v>461</v>
      </c>
      <c r="B95" s="11" t="s">
        <v>539</v>
      </c>
      <c r="C95" s="297"/>
    </row>
    <row r="96" spans="1:3" ht="12" customHeight="1">
      <c r="A96" s="411" t="s">
        <v>472</v>
      </c>
      <c r="B96" s="19" t="s">
        <v>540</v>
      </c>
      <c r="C96" s="297">
        <v>2450000</v>
      </c>
    </row>
    <row r="97" spans="1:3" ht="12" customHeight="1">
      <c r="A97" s="411" t="s">
        <v>462</v>
      </c>
      <c r="B97" s="8" t="s">
        <v>27</v>
      </c>
      <c r="C97" s="297"/>
    </row>
    <row r="98" spans="1:3" ht="12" customHeight="1">
      <c r="A98" s="411" t="s">
        <v>463</v>
      </c>
      <c r="B98" s="136" t="s">
        <v>28</v>
      </c>
      <c r="C98" s="297"/>
    </row>
    <row r="99" spans="1:3" ht="12" customHeight="1">
      <c r="A99" s="411" t="s">
        <v>473</v>
      </c>
      <c r="B99" s="137" t="s">
        <v>29</v>
      </c>
      <c r="C99" s="297"/>
    </row>
    <row r="100" spans="1:3" ht="12" customHeight="1">
      <c r="A100" s="411" t="s">
        <v>474</v>
      </c>
      <c r="B100" s="137" t="s">
        <v>30</v>
      </c>
      <c r="C100" s="297"/>
    </row>
    <row r="101" spans="1:3" ht="12" customHeight="1">
      <c r="A101" s="411" t="s">
        <v>475</v>
      </c>
      <c r="B101" s="136" t="s">
        <v>31</v>
      </c>
      <c r="C101" s="297">
        <v>1000000</v>
      </c>
    </row>
    <row r="102" spans="1:3" ht="12" customHeight="1">
      <c r="A102" s="411" t="s">
        <v>476</v>
      </c>
      <c r="B102" s="136" t="s">
        <v>32</v>
      </c>
      <c r="C102" s="297"/>
    </row>
    <row r="103" spans="1:3" ht="12" customHeight="1">
      <c r="A103" s="411" t="s">
        <v>478</v>
      </c>
      <c r="B103" s="137" t="s">
        <v>33</v>
      </c>
      <c r="C103" s="297"/>
    </row>
    <row r="104" spans="1:3" ht="12" customHeight="1">
      <c r="A104" s="420" t="s">
        <v>541</v>
      </c>
      <c r="B104" s="138" t="s">
        <v>34</v>
      </c>
      <c r="C104" s="297"/>
    </row>
    <row r="105" spans="1:3" ht="12" customHeight="1">
      <c r="A105" s="411" t="s">
        <v>24</v>
      </c>
      <c r="B105" s="138" t="s">
        <v>35</v>
      </c>
      <c r="C105" s="297"/>
    </row>
    <row r="106" spans="1:3" ht="12" customHeight="1" thickBot="1">
      <c r="A106" s="421" t="s">
        <v>25</v>
      </c>
      <c r="B106" s="139" t="s">
        <v>36</v>
      </c>
      <c r="C106" s="301">
        <v>1450000</v>
      </c>
    </row>
    <row r="107" spans="1:3" ht="12" customHeight="1" thickBot="1">
      <c r="A107" s="31" t="s">
        <v>376</v>
      </c>
      <c r="B107" s="29" t="s">
        <v>37</v>
      </c>
      <c r="C107" s="293">
        <f>+C108+C110+C112</f>
        <v>0</v>
      </c>
    </row>
    <row r="108" spans="1:3" ht="12" customHeight="1">
      <c r="A108" s="410" t="s">
        <v>464</v>
      </c>
      <c r="B108" s="8" t="s">
        <v>587</v>
      </c>
      <c r="C108" s="296"/>
    </row>
    <row r="109" spans="1:3" ht="12" customHeight="1">
      <c r="A109" s="410" t="s">
        <v>465</v>
      </c>
      <c r="B109" s="12" t="s">
        <v>41</v>
      </c>
      <c r="C109" s="296"/>
    </row>
    <row r="110" spans="1:3" ht="12" customHeight="1">
      <c r="A110" s="410" t="s">
        <v>466</v>
      </c>
      <c r="B110" s="12" t="s">
        <v>542</v>
      </c>
      <c r="C110" s="295"/>
    </row>
    <row r="111" spans="1:3" ht="12" customHeight="1">
      <c r="A111" s="410" t="s">
        <v>467</v>
      </c>
      <c r="B111" s="12" t="s">
        <v>42</v>
      </c>
      <c r="C111" s="266"/>
    </row>
    <row r="112" spans="1:3" ht="12" customHeight="1">
      <c r="A112" s="410" t="s">
        <v>468</v>
      </c>
      <c r="B112" s="290" t="s">
        <v>590</v>
      </c>
      <c r="C112" s="266"/>
    </row>
    <row r="113" spans="1:3" ht="12" customHeight="1">
      <c r="A113" s="410" t="s">
        <v>477</v>
      </c>
      <c r="B113" s="289" t="s">
        <v>153</v>
      </c>
      <c r="C113" s="266"/>
    </row>
    <row r="114" spans="1:3" ht="12" customHeight="1">
      <c r="A114" s="410" t="s">
        <v>479</v>
      </c>
      <c r="B114" s="390" t="s">
        <v>47</v>
      </c>
      <c r="C114" s="266"/>
    </row>
    <row r="115" spans="1:3" ht="12" customHeight="1">
      <c r="A115" s="410" t="s">
        <v>543</v>
      </c>
      <c r="B115" s="137" t="s">
        <v>30</v>
      </c>
      <c r="C115" s="266"/>
    </row>
    <row r="116" spans="1:3" ht="12" customHeight="1">
      <c r="A116" s="410" t="s">
        <v>544</v>
      </c>
      <c r="B116" s="137" t="s">
        <v>46</v>
      </c>
      <c r="C116" s="266"/>
    </row>
    <row r="117" spans="1:3" ht="12" customHeight="1">
      <c r="A117" s="410" t="s">
        <v>545</v>
      </c>
      <c r="B117" s="137" t="s">
        <v>45</v>
      </c>
      <c r="C117" s="266"/>
    </row>
    <row r="118" spans="1:3" ht="12" customHeight="1">
      <c r="A118" s="410" t="s">
        <v>38</v>
      </c>
      <c r="B118" s="137" t="s">
        <v>33</v>
      </c>
      <c r="C118" s="266"/>
    </row>
    <row r="119" spans="1:3" ht="12" customHeight="1">
      <c r="A119" s="410" t="s">
        <v>39</v>
      </c>
      <c r="B119" s="137" t="s">
        <v>44</v>
      </c>
      <c r="C119" s="266"/>
    </row>
    <row r="120" spans="1:3" ht="12" customHeight="1" thickBot="1">
      <c r="A120" s="420" t="s">
        <v>40</v>
      </c>
      <c r="B120" s="137" t="s">
        <v>43</v>
      </c>
      <c r="C120" s="267"/>
    </row>
    <row r="121" spans="1:3" ht="12" customHeight="1" thickBot="1">
      <c r="A121" s="31" t="s">
        <v>377</v>
      </c>
      <c r="B121" s="119" t="s">
        <v>48</v>
      </c>
      <c r="C121" s="293">
        <f>+C122+C123</f>
        <v>0</v>
      </c>
    </row>
    <row r="122" spans="1:3" ht="12" customHeight="1">
      <c r="A122" s="410" t="s">
        <v>447</v>
      </c>
      <c r="B122" s="9" t="s">
        <v>416</v>
      </c>
      <c r="C122" s="296"/>
    </row>
    <row r="123" spans="1:3" ht="12" customHeight="1" thickBot="1">
      <c r="A123" s="412" t="s">
        <v>448</v>
      </c>
      <c r="B123" s="12" t="s">
        <v>417</v>
      </c>
      <c r="C123" s="297"/>
    </row>
    <row r="124" spans="1:3" ht="12" customHeight="1" thickBot="1">
      <c r="A124" s="31" t="s">
        <v>378</v>
      </c>
      <c r="B124" s="119" t="s">
        <v>49</v>
      </c>
      <c r="C124" s="293">
        <f>+C91+C107+C121</f>
        <v>2450000</v>
      </c>
    </row>
    <row r="125" spans="1:3" ht="12" customHeight="1" thickBot="1">
      <c r="A125" s="31" t="s">
        <v>379</v>
      </c>
      <c r="B125" s="119" t="s">
        <v>50</v>
      </c>
      <c r="C125" s="293">
        <f>+C126+C127+C128</f>
        <v>0</v>
      </c>
    </row>
    <row r="126" spans="1:3" s="94" customFormat="1" ht="12" customHeight="1">
      <c r="A126" s="410" t="s">
        <v>451</v>
      </c>
      <c r="B126" s="9" t="s">
        <v>51</v>
      </c>
      <c r="C126" s="266"/>
    </row>
    <row r="127" spans="1:3" ht="12" customHeight="1">
      <c r="A127" s="410" t="s">
        <v>452</v>
      </c>
      <c r="B127" s="9" t="s">
        <v>52</v>
      </c>
      <c r="C127" s="266"/>
    </row>
    <row r="128" spans="1:3" ht="12" customHeight="1" thickBot="1">
      <c r="A128" s="420" t="s">
        <v>453</v>
      </c>
      <c r="B128" s="7" t="s">
        <v>53</v>
      </c>
      <c r="C128" s="266"/>
    </row>
    <row r="129" spans="1:3" ht="12" customHeight="1" thickBot="1">
      <c r="A129" s="31" t="s">
        <v>380</v>
      </c>
      <c r="B129" s="119" t="s">
        <v>112</v>
      </c>
      <c r="C129" s="293">
        <f>+C130+C131+C132+C133</f>
        <v>0</v>
      </c>
    </row>
    <row r="130" spans="1:3" ht="12" customHeight="1">
      <c r="A130" s="410" t="s">
        <v>454</v>
      </c>
      <c r="B130" s="9" t="s">
        <v>54</v>
      </c>
      <c r="C130" s="266"/>
    </row>
    <row r="131" spans="1:3" ht="12" customHeight="1">
      <c r="A131" s="410" t="s">
        <v>455</v>
      </c>
      <c r="B131" s="9" t="s">
        <v>55</v>
      </c>
      <c r="C131" s="266"/>
    </row>
    <row r="132" spans="1:3" ht="12" customHeight="1">
      <c r="A132" s="410" t="s">
        <v>658</v>
      </c>
      <c r="B132" s="9" t="s">
        <v>56</v>
      </c>
      <c r="C132" s="266"/>
    </row>
    <row r="133" spans="1:3" s="94" customFormat="1" ht="12" customHeight="1" thickBot="1">
      <c r="A133" s="420" t="s">
        <v>659</v>
      </c>
      <c r="B133" s="7" t="s">
        <v>57</v>
      </c>
      <c r="C133" s="266"/>
    </row>
    <row r="134" spans="1:11" ht="12" customHeight="1" thickBot="1">
      <c r="A134" s="31" t="s">
        <v>381</v>
      </c>
      <c r="B134" s="119" t="s">
        <v>58</v>
      </c>
      <c r="C134" s="299">
        <f>+C135+C136+C137+C138</f>
        <v>0</v>
      </c>
      <c r="K134" s="249"/>
    </row>
    <row r="135" spans="1:3" ht="12.75">
      <c r="A135" s="410" t="s">
        <v>456</v>
      </c>
      <c r="B135" s="9" t="s">
        <v>59</v>
      </c>
      <c r="C135" s="266"/>
    </row>
    <row r="136" spans="1:3" ht="12" customHeight="1">
      <c r="A136" s="410" t="s">
        <v>457</v>
      </c>
      <c r="B136" s="9" t="s">
        <v>69</v>
      </c>
      <c r="C136" s="266"/>
    </row>
    <row r="137" spans="1:3" s="94" customFormat="1" ht="12" customHeight="1">
      <c r="A137" s="410" t="s">
        <v>670</v>
      </c>
      <c r="B137" s="9" t="s">
        <v>60</v>
      </c>
      <c r="C137" s="266"/>
    </row>
    <row r="138" spans="1:3" s="94" customFormat="1" ht="12" customHeight="1" thickBot="1">
      <c r="A138" s="420" t="s">
        <v>671</v>
      </c>
      <c r="B138" s="7" t="s">
        <v>61</v>
      </c>
      <c r="C138" s="266"/>
    </row>
    <row r="139" spans="1:3" s="94" customFormat="1" ht="12" customHeight="1" thickBot="1">
      <c r="A139" s="31" t="s">
        <v>382</v>
      </c>
      <c r="B139" s="119" t="s">
        <v>62</v>
      </c>
      <c r="C139" s="302">
        <f>+C140+C141+C142+C143</f>
        <v>0</v>
      </c>
    </row>
    <row r="140" spans="1:3" s="94" customFormat="1" ht="12" customHeight="1">
      <c r="A140" s="410" t="s">
        <v>536</v>
      </c>
      <c r="B140" s="9" t="s">
        <v>63</v>
      </c>
      <c r="C140" s="266"/>
    </row>
    <row r="141" spans="1:3" s="94" customFormat="1" ht="12" customHeight="1">
      <c r="A141" s="410" t="s">
        <v>537</v>
      </c>
      <c r="B141" s="9" t="s">
        <v>64</v>
      </c>
      <c r="C141" s="266"/>
    </row>
    <row r="142" spans="1:3" s="94" customFormat="1" ht="12" customHeight="1">
      <c r="A142" s="410" t="s">
        <v>589</v>
      </c>
      <c r="B142" s="9" t="s">
        <v>65</v>
      </c>
      <c r="C142" s="266"/>
    </row>
    <row r="143" spans="1:3" ht="12.75" customHeight="1" thickBot="1">
      <c r="A143" s="410" t="s">
        <v>673</v>
      </c>
      <c r="B143" s="9" t="s">
        <v>66</v>
      </c>
      <c r="C143" s="266"/>
    </row>
    <row r="144" spans="1:3" ht="12" customHeight="1" thickBot="1">
      <c r="A144" s="31" t="s">
        <v>383</v>
      </c>
      <c r="B144" s="119" t="s">
        <v>67</v>
      </c>
      <c r="C144" s="406">
        <f>+C125+C129+C134+C139</f>
        <v>0</v>
      </c>
    </row>
    <row r="145" spans="1:3" ht="15" customHeight="1" thickBot="1">
      <c r="A145" s="422" t="s">
        <v>384</v>
      </c>
      <c r="B145" s="370" t="s">
        <v>68</v>
      </c>
      <c r="C145" s="406">
        <f>+C124+C144</f>
        <v>2450000</v>
      </c>
    </row>
    <row r="146" spans="1:3" ht="13.5" thickBot="1">
      <c r="A146" s="377"/>
      <c r="B146" s="378"/>
      <c r="C146" s="379"/>
    </row>
    <row r="147" spans="1:3" ht="15" customHeight="1" thickBot="1">
      <c r="A147" s="246" t="s">
        <v>561</v>
      </c>
      <c r="B147" s="247"/>
      <c r="C147" s="117"/>
    </row>
    <row r="148" spans="1:3" ht="14.25" customHeight="1" thickBot="1">
      <c r="A148" s="246" t="s">
        <v>562</v>
      </c>
      <c r="B148" s="247"/>
      <c r="C148" s="117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60" r:id="rId1"/>
  <rowBreaks count="1" manualBreakCount="1">
    <brk id="87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9"/>
  <sheetViews>
    <sheetView view="pageBreakPreview" zoomScale="85" zoomScaleSheetLayoutView="85" workbookViewId="0" topLeftCell="A79">
      <selection activeCell="A149" sqref="A149"/>
    </sheetView>
  </sheetViews>
  <sheetFormatPr defaultColWidth="9.00390625" defaultRowHeight="12.75"/>
  <cols>
    <col min="1" max="1" width="19.50390625" style="1041" customWidth="1"/>
    <col min="2" max="2" width="72.00390625" style="1042" customWidth="1"/>
    <col min="3" max="4" width="25.00390625" style="1043" customWidth="1"/>
    <col min="5" max="16384" width="9.375" style="1005" customWidth="1"/>
  </cols>
  <sheetData>
    <row r="1" spans="1:4" s="991" customFormat="1" ht="16.5" customHeight="1" thickBot="1">
      <c r="A1" s="989"/>
      <c r="B1" s="990"/>
      <c r="C1" s="248"/>
      <c r="D1" s="248" t="s">
        <v>774</v>
      </c>
    </row>
    <row r="2" spans="1:4" s="995" customFormat="1" ht="21" customHeight="1">
      <c r="A2" s="992" t="s">
        <v>420</v>
      </c>
      <c r="B2" s="993" t="s">
        <v>583</v>
      </c>
      <c r="C2" s="994"/>
      <c r="D2" s="994" t="s">
        <v>409</v>
      </c>
    </row>
    <row r="3" spans="1:4" s="995" customFormat="1" ht="16.5" thickBot="1">
      <c r="A3" s="996" t="s">
        <v>558</v>
      </c>
      <c r="B3" s="997" t="s">
        <v>156</v>
      </c>
      <c r="C3" s="998"/>
      <c r="D3" s="998">
        <v>3</v>
      </c>
    </row>
    <row r="4" spans="1:4" s="1001" customFormat="1" ht="15.75" customHeight="1" thickBot="1">
      <c r="A4" s="999"/>
      <c r="B4" s="999"/>
      <c r="C4" s="1000"/>
      <c r="D4" s="1000"/>
    </row>
    <row r="5" spans="1:4" ht="13.5" thickBot="1">
      <c r="A5" s="1002" t="s">
        <v>560</v>
      </c>
      <c r="B5" s="1003" t="s">
        <v>410</v>
      </c>
      <c r="C5" s="1004" t="s">
        <v>411</v>
      </c>
      <c r="D5" s="1004" t="s">
        <v>411</v>
      </c>
    </row>
    <row r="6" spans="1:4" s="1009" customFormat="1" ht="12.75" customHeight="1" thickBot="1">
      <c r="A6" s="1006">
        <v>1</v>
      </c>
      <c r="B6" s="1007">
        <v>2</v>
      </c>
      <c r="C6" s="1008">
        <v>3</v>
      </c>
      <c r="D6" s="1008">
        <v>4</v>
      </c>
    </row>
    <row r="7" spans="1:4" s="1009" customFormat="1" ht="15.75" customHeight="1" thickBot="1">
      <c r="A7" s="1010"/>
      <c r="B7" s="1011" t="s">
        <v>412</v>
      </c>
      <c r="C7" s="1012"/>
      <c r="D7" s="1012"/>
    </row>
    <row r="8" spans="1:4" s="1009" customFormat="1" ht="12" customHeight="1" thickBot="1">
      <c r="A8" s="839" t="s">
        <v>375</v>
      </c>
      <c r="B8" s="806" t="s">
        <v>614</v>
      </c>
      <c r="C8" s="807">
        <f>+C9+C10+C11+C12+C13+C14</f>
        <v>99706600</v>
      </c>
      <c r="D8" s="807">
        <f>+D9+D10+D11+D12+D13+D14</f>
        <v>112768600</v>
      </c>
    </row>
    <row r="9" spans="1:4" s="1014" customFormat="1" ht="12" customHeight="1">
      <c r="A9" s="1013" t="s">
        <v>458</v>
      </c>
      <c r="B9" s="810" t="s">
        <v>615</v>
      </c>
      <c r="C9" s="811">
        <v>99706600</v>
      </c>
      <c r="D9" s="811">
        <v>112768600</v>
      </c>
    </row>
    <row r="10" spans="1:4" s="1016" customFormat="1" ht="12" customHeight="1">
      <c r="A10" s="1015" t="s">
        <v>459</v>
      </c>
      <c r="B10" s="813" t="s">
        <v>616</v>
      </c>
      <c r="C10" s="820"/>
      <c r="D10" s="820"/>
    </row>
    <row r="11" spans="1:4" s="1016" customFormat="1" ht="12" customHeight="1">
      <c r="A11" s="1015" t="s">
        <v>460</v>
      </c>
      <c r="B11" s="813" t="s">
        <v>617</v>
      </c>
      <c r="C11" s="820"/>
      <c r="D11" s="820"/>
    </row>
    <row r="12" spans="1:4" s="1016" customFormat="1" ht="12" customHeight="1">
      <c r="A12" s="1015" t="s">
        <v>461</v>
      </c>
      <c r="B12" s="813" t="s">
        <v>618</v>
      </c>
      <c r="C12" s="820"/>
      <c r="D12" s="820"/>
    </row>
    <row r="13" spans="1:4" s="1016" customFormat="1" ht="12" customHeight="1">
      <c r="A13" s="1015" t="s">
        <v>503</v>
      </c>
      <c r="B13" s="813" t="s">
        <v>619</v>
      </c>
      <c r="C13" s="1049"/>
      <c r="D13" s="1049"/>
    </row>
    <row r="14" spans="1:4" s="1014" customFormat="1" ht="12" customHeight="1" thickBot="1">
      <c r="A14" s="1017" t="s">
        <v>462</v>
      </c>
      <c r="B14" s="815" t="s">
        <v>620</v>
      </c>
      <c r="C14" s="1050"/>
      <c r="D14" s="1050"/>
    </row>
    <row r="15" spans="1:4" s="1014" customFormat="1" ht="12" customHeight="1" thickBot="1">
      <c r="A15" s="839" t="s">
        <v>376</v>
      </c>
      <c r="B15" s="817" t="s">
        <v>621</v>
      </c>
      <c r="C15" s="807">
        <f>+C16+C17+C18+C19+C20</f>
        <v>0</v>
      </c>
      <c r="D15" s="807">
        <f>+D16+D17+D18+D19+D20</f>
        <v>0</v>
      </c>
    </row>
    <row r="16" spans="1:4" s="1014" customFormat="1" ht="12" customHeight="1">
      <c r="A16" s="1013" t="s">
        <v>464</v>
      </c>
      <c r="B16" s="810" t="s">
        <v>622</v>
      </c>
      <c r="C16" s="811"/>
      <c r="D16" s="811"/>
    </row>
    <row r="17" spans="1:4" s="1014" customFormat="1" ht="12" customHeight="1">
      <c r="A17" s="1015" t="s">
        <v>465</v>
      </c>
      <c r="B17" s="813" t="s">
        <v>623</v>
      </c>
      <c r="C17" s="820"/>
      <c r="D17" s="820"/>
    </row>
    <row r="18" spans="1:4" s="1014" customFormat="1" ht="12" customHeight="1">
      <c r="A18" s="1015" t="s">
        <v>466</v>
      </c>
      <c r="B18" s="813" t="s">
        <v>147</v>
      </c>
      <c r="C18" s="820"/>
      <c r="D18" s="820"/>
    </row>
    <row r="19" spans="1:4" s="1014" customFormat="1" ht="12" customHeight="1">
      <c r="A19" s="1015" t="s">
        <v>467</v>
      </c>
      <c r="B19" s="813" t="s">
        <v>148</v>
      </c>
      <c r="C19" s="820"/>
      <c r="D19" s="820"/>
    </row>
    <row r="20" spans="1:4" s="1014" customFormat="1" ht="12" customHeight="1">
      <c r="A20" s="1015" t="s">
        <v>468</v>
      </c>
      <c r="B20" s="813" t="s">
        <v>624</v>
      </c>
      <c r="C20" s="820"/>
      <c r="D20" s="820"/>
    </row>
    <row r="21" spans="1:4" s="1016" customFormat="1" ht="12" customHeight="1" thickBot="1">
      <c r="A21" s="1017" t="s">
        <v>477</v>
      </c>
      <c r="B21" s="815" t="s">
        <v>625</v>
      </c>
      <c r="C21" s="827"/>
      <c r="D21" s="827"/>
    </row>
    <row r="22" spans="1:4" s="1016" customFormat="1" ht="12" customHeight="1" thickBot="1">
      <c r="A22" s="839" t="s">
        <v>377</v>
      </c>
      <c r="B22" s="806" t="s">
        <v>626</v>
      </c>
      <c r="C22" s="807">
        <f>+C23+C24+C25+C26+C27</f>
        <v>0</v>
      </c>
      <c r="D22" s="807">
        <f>+D23+D24+D25+D26+D27</f>
        <v>0</v>
      </c>
    </row>
    <row r="23" spans="1:4" s="1016" customFormat="1" ht="12" customHeight="1">
      <c r="A23" s="1013" t="s">
        <v>447</v>
      </c>
      <c r="B23" s="810" t="s">
        <v>627</v>
      </c>
      <c r="C23" s="811"/>
      <c r="D23" s="811"/>
    </row>
    <row r="24" spans="1:4" s="1014" customFormat="1" ht="12" customHeight="1">
      <c r="A24" s="1015" t="s">
        <v>448</v>
      </c>
      <c r="B24" s="813" t="s">
        <v>628</v>
      </c>
      <c r="C24" s="820"/>
      <c r="D24" s="820"/>
    </row>
    <row r="25" spans="1:4" s="1016" customFormat="1" ht="12" customHeight="1">
      <c r="A25" s="1015" t="s">
        <v>449</v>
      </c>
      <c r="B25" s="813" t="s">
        <v>149</v>
      </c>
      <c r="C25" s="820"/>
      <c r="D25" s="820"/>
    </row>
    <row r="26" spans="1:4" s="1016" customFormat="1" ht="12" customHeight="1">
      <c r="A26" s="1015" t="s">
        <v>450</v>
      </c>
      <c r="B26" s="813" t="s">
        <v>150</v>
      </c>
      <c r="C26" s="820"/>
      <c r="D26" s="820"/>
    </row>
    <row r="27" spans="1:4" s="1016" customFormat="1" ht="12" customHeight="1">
      <c r="A27" s="1015" t="s">
        <v>526</v>
      </c>
      <c r="B27" s="813" t="s">
        <v>629</v>
      </c>
      <c r="C27" s="820"/>
      <c r="D27" s="820"/>
    </row>
    <row r="28" spans="1:4" s="1016" customFormat="1" ht="12" customHeight="1" thickBot="1">
      <c r="A28" s="1017" t="s">
        <v>527</v>
      </c>
      <c r="B28" s="815" t="s">
        <v>630</v>
      </c>
      <c r="C28" s="827"/>
      <c r="D28" s="827"/>
    </row>
    <row r="29" spans="1:4" s="1016" customFormat="1" ht="12" customHeight="1" thickBot="1">
      <c r="A29" s="839" t="s">
        <v>528</v>
      </c>
      <c r="B29" s="806" t="s">
        <v>631</v>
      </c>
      <c r="C29" s="828">
        <f>+C30+C33+C34+C35</f>
        <v>0</v>
      </c>
      <c r="D29" s="828">
        <f>+D30+D33+D34+D35</f>
        <v>0</v>
      </c>
    </row>
    <row r="30" spans="1:4" s="1016" customFormat="1" ht="12" customHeight="1">
      <c r="A30" s="1013" t="s">
        <v>632</v>
      </c>
      <c r="B30" s="810" t="s">
        <v>638</v>
      </c>
      <c r="C30" s="879">
        <f>+C31+C32</f>
        <v>0</v>
      </c>
      <c r="D30" s="879">
        <f>+D31+D32</f>
        <v>0</v>
      </c>
    </row>
    <row r="31" spans="1:4" s="1016" customFormat="1" ht="12" customHeight="1">
      <c r="A31" s="1015" t="s">
        <v>633</v>
      </c>
      <c r="B31" s="813" t="s">
        <v>639</v>
      </c>
      <c r="C31" s="820"/>
      <c r="D31" s="820"/>
    </row>
    <row r="32" spans="1:4" s="1016" customFormat="1" ht="12" customHeight="1">
      <c r="A32" s="1015" t="s">
        <v>634</v>
      </c>
      <c r="B32" s="813" t="s">
        <v>640</v>
      </c>
      <c r="C32" s="820"/>
      <c r="D32" s="820"/>
    </row>
    <row r="33" spans="1:4" s="1016" customFormat="1" ht="12" customHeight="1">
      <c r="A33" s="1015" t="s">
        <v>635</v>
      </c>
      <c r="B33" s="813" t="s">
        <v>641</v>
      </c>
      <c r="C33" s="820"/>
      <c r="D33" s="820"/>
    </row>
    <row r="34" spans="1:4" s="1016" customFormat="1" ht="12" customHeight="1">
      <c r="A34" s="1015" t="s">
        <v>636</v>
      </c>
      <c r="B34" s="813" t="s">
        <v>642</v>
      </c>
      <c r="C34" s="820"/>
      <c r="D34" s="820"/>
    </row>
    <row r="35" spans="1:4" s="1016" customFormat="1" ht="12" customHeight="1" thickBot="1">
      <c r="A35" s="1017" t="s">
        <v>637</v>
      </c>
      <c r="B35" s="815" t="s">
        <v>643</v>
      </c>
      <c r="C35" s="827"/>
      <c r="D35" s="827"/>
    </row>
    <row r="36" spans="1:4" s="1016" customFormat="1" ht="12" customHeight="1" thickBot="1">
      <c r="A36" s="839" t="s">
        <v>379</v>
      </c>
      <c r="B36" s="806" t="s">
        <v>644</v>
      </c>
      <c r="C36" s="807">
        <f>SUM(C37:C46)</f>
        <v>0</v>
      </c>
      <c r="D36" s="807">
        <f>SUM(D37:D46)</f>
        <v>0</v>
      </c>
    </row>
    <row r="37" spans="1:4" s="1016" customFormat="1" ht="12" customHeight="1">
      <c r="A37" s="1013" t="s">
        <v>451</v>
      </c>
      <c r="B37" s="810" t="s">
        <v>647</v>
      </c>
      <c r="C37" s="811"/>
      <c r="D37" s="811"/>
    </row>
    <row r="38" spans="1:4" s="1016" customFormat="1" ht="12" customHeight="1">
      <c r="A38" s="1015" t="s">
        <v>452</v>
      </c>
      <c r="B38" s="813" t="s">
        <v>648</v>
      </c>
      <c r="C38" s="820"/>
      <c r="D38" s="820"/>
    </row>
    <row r="39" spans="1:4" s="1016" customFormat="1" ht="12" customHeight="1">
      <c r="A39" s="1015" t="s">
        <v>453</v>
      </c>
      <c r="B39" s="813" t="s">
        <v>649</v>
      </c>
      <c r="C39" s="820"/>
      <c r="D39" s="820"/>
    </row>
    <row r="40" spans="1:4" s="1016" customFormat="1" ht="12" customHeight="1">
      <c r="A40" s="1015" t="s">
        <v>530</v>
      </c>
      <c r="B40" s="813" t="s">
        <v>650</v>
      </c>
      <c r="C40" s="820"/>
      <c r="D40" s="820"/>
    </row>
    <row r="41" spans="1:4" s="1016" customFormat="1" ht="12" customHeight="1">
      <c r="A41" s="1015" t="s">
        <v>531</v>
      </c>
      <c r="B41" s="813" t="s">
        <v>651</v>
      </c>
      <c r="C41" s="820"/>
      <c r="D41" s="820"/>
    </row>
    <row r="42" spans="1:4" s="1016" customFormat="1" ht="12" customHeight="1">
      <c r="A42" s="1015" t="s">
        <v>532</v>
      </c>
      <c r="B42" s="813" t="s">
        <v>652</v>
      </c>
      <c r="C42" s="820"/>
      <c r="D42" s="820"/>
    </row>
    <row r="43" spans="1:4" s="1016" customFormat="1" ht="12" customHeight="1">
      <c r="A43" s="1015" t="s">
        <v>533</v>
      </c>
      <c r="B43" s="813" t="s">
        <v>653</v>
      </c>
      <c r="C43" s="820"/>
      <c r="D43" s="820"/>
    </row>
    <row r="44" spans="1:4" s="1016" customFormat="1" ht="12" customHeight="1">
      <c r="A44" s="1015" t="s">
        <v>534</v>
      </c>
      <c r="B44" s="813" t="s">
        <v>654</v>
      </c>
      <c r="C44" s="820"/>
      <c r="D44" s="820"/>
    </row>
    <row r="45" spans="1:4" s="1016" customFormat="1" ht="12" customHeight="1">
      <c r="A45" s="1015" t="s">
        <v>645</v>
      </c>
      <c r="B45" s="813" t="s">
        <v>655</v>
      </c>
      <c r="C45" s="821"/>
      <c r="D45" s="821"/>
    </row>
    <row r="46" spans="1:4" s="1016" customFormat="1" ht="12" customHeight="1" thickBot="1">
      <c r="A46" s="1017" t="s">
        <v>646</v>
      </c>
      <c r="B46" s="815" t="s">
        <v>656</v>
      </c>
      <c r="C46" s="822"/>
      <c r="D46" s="822"/>
    </row>
    <row r="47" spans="1:4" s="1016" customFormat="1" ht="12" customHeight="1" thickBot="1">
      <c r="A47" s="839" t="s">
        <v>380</v>
      </c>
      <c r="B47" s="806" t="s">
        <v>657</v>
      </c>
      <c r="C47" s="807">
        <f>SUM(C48:C52)</f>
        <v>0</v>
      </c>
      <c r="D47" s="807">
        <f>SUM(D48:D52)</f>
        <v>0</v>
      </c>
    </row>
    <row r="48" spans="1:4" s="1016" customFormat="1" ht="12" customHeight="1">
      <c r="A48" s="1013" t="s">
        <v>454</v>
      </c>
      <c r="B48" s="810" t="s">
        <v>661</v>
      </c>
      <c r="C48" s="823"/>
      <c r="D48" s="823"/>
    </row>
    <row r="49" spans="1:4" s="1016" customFormat="1" ht="12" customHeight="1">
      <c r="A49" s="1015" t="s">
        <v>455</v>
      </c>
      <c r="B49" s="813" t="s">
        <v>662</v>
      </c>
      <c r="C49" s="821"/>
      <c r="D49" s="821"/>
    </row>
    <row r="50" spans="1:4" s="1016" customFormat="1" ht="12" customHeight="1">
      <c r="A50" s="1015" t="s">
        <v>658</v>
      </c>
      <c r="B50" s="813" t="s">
        <v>663</v>
      </c>
      <c r="C50" s="821"/>
      <c r="D50" s="821"/>
    </row>
    <row r="51" spans="1:4" s="1016" customFormat="1" ht="12" customHeight="1">
      <c r="A51" s="1015" t="s">
        <v>659</v>
      </c>
      <c r="B51" s="813" t="s">
        <v>664</v>
      </c>
      <c r="C51" s="821"/>
      <c r="D51" s="821"/>
    </row>
    <row r="52" spans="1:4" s="1016" customFormat="1" ht="12" customHeight="1" thickBot="1">
      <c r="A52" s="1017" t="s">
        <v>660</v>
      </c>
      <c r="B52" s="815" t="s">
        <v>665</v>
      </c>
      <c r="C52" s="822"/>
      <c r="D52" s="822"/>
    </row>
    <row r="53" spans="1:4" s="1016" customFormat="1" ht="12" customHeight="1" thickBot="1">
      <c r="A53" s="839" t="s">
        <v>535</v>
      </c>
      <c r="B53" s="806" t="s">
        <v>666</v>
      </c>
      <c r="C53" s="807">
        <f>SUM(C54:C56)</f>
        <v>0</v>
      </c>
      <c r="D53" s="807">
        <f>SUM(D54:D56)</f>
        <v>0</v>
      </c>
    </row>
    <row r="54" spans="1:4" s="1016" customFormat="1" ht="12" customHeight="1">
      <c r="A54" s="1013" t="s">
        <v>456</v>
      </c>
      <c r="B54" s="810" t="s">
        <v>667</v>
      </c>
      <c r="C54" s="811"/>
      <c r="D54" s="811"/>
    </row>
    <row r="55" spans="1:4" s="1016" customFormat="1" ht="12" customHeight="1">
      <c r="A55" s="1015" t="s">
        <v>457</v>
      </c>
      <c r="B55" s="813" t="s">
        <v>151</v>
      </c>
      <c r="C55" s="820"/>
      <c r="D55" s="820"/>
    </row>
    <row r="56" spans="1:4" s="1016" customFormat="1" ht="12" customHeight="1">
      <c r="A56" s="1015" t="s">
        <v>670</v>
      </c>
      <c r="B56" s="813" t="s">
        <v>668</v>
      </c>
      <c r="C56" s="820"/>
      <c r="D56" s="820"/>
    </row>
    <row r="57" spans="1:4" s="1016" customFormat="1" ht="12" customHeight="1" thickBot="1">
      <c r="A57" s="1017" t="s">
        <v>671</v>
      </c>
      <c r="B57" s="815" t="s">
        <v>669</v>
      </c>
      <c r="C57" s="827"/>
      <c r="D57" s="827"/>
    </row>
    <row r="58" spans="1:4" s="1016" customFormat="1" ht="12" customHeight="1" thickBot="1">
      <c r="A58" s="839" t="s">
        <v>382</v>
      </c>
      <c r="B58" s="817" t="s">
        <v>672</v>
      </c>
      <c r="C58" s="807">
        <f>SUM(C59:C61)</f>
        <v>0</v>
      </c>
      <c r="D58" s="807">
        <f>SUM(D59:D61)</f>
        <v>0</v>
      </c>
    </row>
    <row r="59" spans="1:4" s="1016" customFormat="1" ht="12" customHeight="1">
      <c r="A59" s="1013" t="s">
        <v>536</v>
      </c>
      <c r="B59" s="810" t="s">
        <v>674</v>
      </c>
      <c r="C59" s="821"/>
      <c r="D59" s="821"/>
    </row>
    <row r="60" spans="1:4" s="1016" customFormat="1" ht="12" customHeight="1">
      <c r="A60" s="1015" t="s">
        <v>537</v>
      </c>
      <c r="B60" s="813" t="s">
        <v>152</v>
      </c>
      <c r="C60" s="821"/>
      <c r="D60" s="821"/>
    </row>
    <row r="61" spans="1:4" s="1016" customFormat="1" ht="12" customHeight="1">
      <c r="A61" s="1015" t="s">
        <v>589</v>
      </c>
      <c r="B61" s="813" t="s">
        <v>675</v>
      </c>
      <c r="C61" s="821"/>
      <c r="D61" s="821"/>
    </row>
    <row r="62" spans="1:4" s="1016" customFormat="1" ht="12" customHeight="1" thickBot="1">
      <c r="A62" s="1017" t="s">
        <v>673</v>
      </c>
      <c r="B62" s="815" t="s">
        <v>676</v>
      </c>
      <c r="C62" s="821"/>
      <c r="D62" s="821"/>
    </row>
    <row r="63" spans="1:4" s="1016" customFormat="1" ht="12" customHeight="1" thickBot="1">
      <c r="A63" s="839" t="s">
        <v>383</v>
      </c>
      <c r="B63" s="806" t="s">
        <v>677</v>
      </c>
      <c r="C63" s="828">
        <f>+C8+C15+C22+C29+C36+C47+C53+C58</f>
        <v>99706600</v>
      </c>
      <c r="D63" s="828">
        <f>+D8+D15+D22+D29+D36+D47+D53+D58</f>
        <v>112768600</v>
      </c>
    </row>
    <row r="64" spans="1:4" s="1016" customFormat="1" ht="12" customHeight="1" thickBot="1">
      <c r="A64" s="1018" t="s">
        <v>113</v>
      </c>
      <c r="B64" s="817" t="s">
        <v>679</v>
      </c>
      <c r="C64" s="807">
        <f>SUM(C65:C67)</f>
        <v>0</v>
      </c>
      <c r="D64" s="807">
        <f>SUM(D65:D67)</f>
        <v>0</v>
      </c>
    </row>
    <row r="65" spans="1:4" s="1016" customFormat="1" ht="12" customHeight="1">
      <c r="A65" s="1013" t="s">
        <v>12</v>
      </c>
      <c r="B65" s="810" t="s">
        <v>680</v>
      </c>
      <c r="C65" s="821"/>
      <c r="D65" s="821"/>
    </row>
    <row r="66" spans="1:4" s="1016" customFormat="1" ht="12" customHeight="1">
      <c r="A66" s="1015" t="s">
        <v>21</v>
      </c>
      <c r="B66" s="813" t="s">
        <v>681</v>
      </c>
      <c r="C66" s="821"/>
      <c r="D66" s="821"/>
    </row>
    <row r="67" spans="1:4" s="1016" customFormat="1" ht="12" customHeight="1" thickBot="1">
      <c r="A67" s="1017" t="s">
        <v>22</v>
      </c>
      <c r="B67" s="830" t="s">
        <v>682</v>
      </c>
      <c r="C67" s="821"/>
      <c r="D67" s="821"/>
    </row>
    <row r="68" spans="1:4" s="1016" customFormat="1" ht="12" customHeight="1" thickBot="1">
      <c r="A68" s="1018" t="s">
        <v>683</v>
      </c>
      <c r="B68" s="817" t="s">
        <v>684</v>
      </c>
      <c r="C68" s="807">
        <f>SUM(C69:C72)</f>
        <v>0</v>
      </c>
      <c r="D68" s="807">
        <f>SUM(D69:D72)</f>
        <v>0</v>
      </c>
    </row>
    <row r="69" spans="1:4" s="1016" customFormat="1" ht="12" customHeight="1">
      <c r="A69" s="1013" t="s">
        <v>504</v>
      </c>
      <c r="B69" s="810" t="s">
        <v>685</v>
      </c>
      <c r="C69" s="821"/>
      <c r="D69" s="821"/>
    </row>
    <row r="70" spans="1:4" s="1016" customFormat="1" ht="12" customHeight="1">
      <c r="A70" s="1015" t="s">
        <v>505</v>
      </c>
      <c r="B70" s="813" t="s">
        <v>686</v>
      </c>
      <c r="C70" s="821"/>
      <c r="D70" s="821"/>
    </row>
    <row r="71" spans="1:4" s="1016" customFormat="1" ht="12" customHeight="1">
      <c r="A71" s="1015" t="s">
        <v>13</v>
      </c>
      <c r="B71" s="813" t="s">
        <v>687</v>
      </c>
      <c r="C71" s="821"/>
      <c r="D71" s="821"/>
    </row>
    <row r="72" spans="1:4" s="1016" customFormat="1" ht="12" customHeight="1" thickBot="1">
      <c r="A72" s="1017" t="s">
        <v>14</v>
      </c>
      <c r="B72" s="815" t="s">
        <v>688</v>
      </c>
      <c r="C72" s="821"/>
      <c r="D72" s="821"/>
    </row>
    <row r="73" spans="1:4" s="1016" customFormat="1" ht="12" customHeight="1" thickBot="1">
      <c r="A73" s="1018" t="s">
        <v>689</v>
      </c>
      <c r="B73" s="817" t="s">
        <v>690</v>
      </c>
      <c r="C73" s="807">
        <f>SUM(C74:C75)</f>
        <v>0</v>
      </c>
      <c r="D73" s="807">
        <f>SUM(D74:D75)</f>
        <v>0</v>
      </c>
    </row>
    <row r="74" spans="1:4" s="1016" customFormat="1" ht="12" customHeight="1">
      <c r="A74" s="1013" t="s">
        <v>15</v>
      </c>
      <c r="B74" s="810" t="s">
        <v>691</v>
      </c>
      <c r="C74" s="821"/>
      <c r="D74" s="821"/>
    </row>
    <row r="75" spans="1:4" s="1016" customFormat="1" ht="12" customHeight="1" thickBot="1">
      <c r="A75" s="1017" t="s">
        <v>16</v>
      </c>
      <c r="B75" s="815" t="s">
        <v>692</v>
      </c>
      <c r="C75" s="821"/>
      <c r="D75" s="821"/>
    </row>
    <row r="76" spans="1:4" s="1014" customFormat="1" ht="12" customHeight="1" thickBot="1">
      <c r="A76" s="1018" t="s">
        <v>693</v>
      </c>
      <c r="B76" s="817" t="s">
        <v>694</v>
      </c>
      <c r="C76" s="807">
        <f>SUM(C77:C79)</f>
        <v>0</v>
      </c>
      <c r="D76" s="807">
        <f>SUM(D77:D79)</f>
        <v>0</v>
      </c>
    </row>
    <row r="77" spans="1:4" s="1016" customFormat="1" ht="12" customHeight="1">
      <c r="A77" s="1013" t="s">
        <v>17</v>
      </c>
      <c r="B77" s="810" t="s">
        <v>695</v>
      </c>
      <c r="C77" s="821"/>
      <c r="D77" s="821"/>
    </row>
    <row r="78" spans="1:4" s="1016" customFormat="1" ht="12" customHeight="1">
      <c r="A78" s="1015" t="s">
        <v>18</v>
      </c>
      <c r="B78" s="813" t="s">
        <v>696</v>
      </c>
      <c r="C78" s="821"/>
      <c r="D78" s="821"/>
    </row>
    <row r="79" spans="1:4" s="1016" customFormat="1" ht="12" customHeight="1" thickBot="1">
      <c r="A79" s="1017" t="s">
        <v>19</v>
      </c>
      <c r="B79" s="815" t="s">
        <v>697</v>
      </c>
      <c r="C79" s="821"/>
      <c r="D79" s="821"/>
    </row>
    <row r="80" spans="1:4" s="1016" customFormat="1" ht="12" customHeight="1" thickBot="1">
      <c r="A80" s="1018" t="s">
        <v>698</v>
      </c>
      <c r="B80" s="817" t="s">
        <v>20</v>
      </c>
      <c r="C80" s="807">
        <f>SUM(C81:C84)</f>
        <v>0</v>
      </c>
      <c r="D80" s="807">
        <f>SUM(D81:D84)</f>
        <v>0</v>
      </c>
    </row>
    <row r="81" spans="1:4" s="1016" customFormat="1" ht="12" customHeight="1">
      <c r="A81" s="1019" t="s">
        <v>699</v>
      </c>
      <c r="B81" s="810" t="s">
        <v>0</v>
      </c>
      <c r="C81" s="821"/>
      <c r="D81" s="821"/>
    </row>
    <row r="82" spans="1:4" s="1016" customFormat="1" ht="12" customHeight="1">
      <c r="A82" s="1020" t="s">
        <v>1</v>
      </c>
      <c r="B82" s="813" t="s">
        <v>2</v>
      </c>
      <c r="C82" s="821"/>
      <c r="D82" s="821"/>
    </row>
    <row r="83" spans="1:4" s="1016" customFormat="1" ht="12" customHeight="1">
      <c r="A83" s="1020" t="s">
        <v>3</v>
      </c>
      <c r="B83" s="813" t="s">
        <v>4</v>
      </c>
      <c r="C83" s="821"/>
      <c r="D83" s="821"/>
    </row>
    <row r="84" spans="1:4" s="1014" customFormat="1" ht="12" customHeight="1" thickBot="1">
      <c r="A84" s="1021" t="s">
        <v>5</v>
      </c>
      <c r="B84" s="815" t="s">
        <v>6</v>
      </c>
      <c r="C84" s="821"/>
      <c r="D84" s="821"/>
    </row>
    <row r="85" spans="1:4" s="1014" customFormat="1" ht="12" customHeight="1" thickBot="1">
      <c r="A85" s="1018" t="s">
        <v>7</v>
      </c>
      <c r="B85" s="817" t="s">
        <v>8</v>
      </c>
      <c r="C85" s="834"/>
      <c r="D85" s="834"/>
    </row>
    <row r="86" spans="1:4" s="1014" customFormat="1" ht="12" customHeight="1" thickBot="1">
      <c r="A86" s="1018" t="s">
        <v>9</v>
      </c>
      <c r="B86" s="835" t="s">
        <v>10</v>
      </c>
      <c r="C86" s="828">
        <f>+C64+C68+C73+C76+C80+C85</f>
        <v>0</v>
      </c>
      <c r="D86" s="828">
        <f>+D64+D68+D73+D76+D80+D85</f>
        <v>0</v>
      </c>
    </row>
    <row r="87" spans="1:4" s="1014" customFormat="1" ht="12" customHeight="1" thickBot="1">
      <c r="A87" s="1022" t="s">
        <v>23</v>
      </c>
      <c r="B87" s="837" t="s">
        <v>140</v>
      </c>
      <c r="C87" s="828">
        <f>+C63+C86</f>
        <v>99706600</v>
      </c>
      <c r="D87" s="828">
        <f>+D63+D86</f>
        <v>112768600</v>
      </c>
    </row>
    <row r="88" spans="1:4" s="1016" customFormat="1" ht="15" customHeight="1">
      <c r="A88" s="1023"/>
      <c r="B88" s="1024"/>
      <c r="C88" s="1051"/>
      <c r="D88" s="1051"/>
    </row>
    <row r="89" spans="1:4" ht="13.5" thickBot="1">
      <c r="A89" s="1023"/>
      <c r="B89" s="1026"/>
      <c r="C89" s="1027"/>
      <c r="D89" s="1027"/>
    </row>
    <row r="90" spans="1:4" s="1009" customFormat="1" ht="16.5" customHeight="1" thickBot="1">
      <c r="A90" s="1028"/>
      <c r="B90" s="1029" t="s">
        <v>414</v>
      </c>
      <c r="C90" s="1030"/>
      <c r="D90" s="1030"/>
    </row>
    <row r="91" spans="1:4" s="1031" customFormat="1" ht="12" customHeight="1" thickBot="1">
      <c r="A91" s="801" t="s">
        <v>375</v>
      </c>
      <c r="B91" s="843" t="s">
        <v>26</v>
      </c>
      <c r="C91" s="844">
        <f>SUM(C92:C96)</f>
        <v>0</v>
      </c>
      <c r="D91" s="844">
        <f>SUM(D92:D96)</f>
        <v>0</v>
      </c>
    </row>
    <row r="92" spans="1:4" ht="12" customHeight="1">
      <c r="A92" s="1032" t="s">
        <v>458</v>
      </c>
      <c r="B92" s="846" t="s">
        <v>405</v>
      </c>
      <c r="C92" s="847"/>
      <c r="D92" s="847"/>
    </row>
    <row r="93" spans="1:4" ht="12" customHeight="1">
      <c r="A93" s="1015" t="s">
        <v>459</v>
      </c>
      <c r="B93" s="848" t="s">
        <v>538</v>
      </c>
      <c r="C93" s="820"/>
      <c r="D93" s="820"/>
    </row>
    <row r="94" spans="1:4" ht="12" customHeight="1">
      <c r="A94" s="1015" t="s">
        <v>460</v>
      </c>
      <c r="B94" s="848" t="s">
        <v>495</v>
      </c>
      <c r="C94" s="827"/>
      <c r="D94" s="827"/>
    </row>
    <row r="95" spans="1:4" ht="12" customHeight="1">
      <c r="A95" s="1015" t="s">
        <v>461</v>
      </c>
      <c r="B95" s="849" t="s">
        <v>539</v>
      </c>
      <c r="C95" s="827"/>
      <c r="D95" s="827"/>
    </row>
    <row r="96" spans="1:4" ht="12" customHeight="1">
      <c r="A96" s="1015" t="s">
        <v>472</v>
      </c>
      <c r="B96" s="850" t="s">
        <v>540</v>
      </c>
      <c r="C96" s="827"/>
      <c r="D96" s="827"/>
    </row>
    <row r="97" spans="1:4" ht="12" customHeight="1">
      <c r="A97" s="1015" t="s">
        <v>462</v>
      </c>
      <c r="B97" s="848" t="s">
        <v>27</v>
      </c>
      <c r="C97" s="827"/>
      <c r="D97" s="827"/>
    </row>
    <row r="98" spans="1:4" ht="12" customHeight="1">
      <c r="A98" s="1015" t="s">
        <v>463</v>
      </c>
      <c r="B98" s="851" t="s">
        <v>28</v>
      </c>
      <c r="C98" s="827"/>
      <c r="D98" s="827"/>
    </row>
    <row r="99" spans="1:4" ht="12" customHeight="1">
      <c r="A99" s="1015" t="s">
        <v>473</v>
      </c>
      <c r="B99" s="852" t="s">
        <v>29</v>
      </c>
      <c r="C99" s="827"/>
      <c r="D99" s="827"/>
    </row>
    <row r="100" spans="1:4" ht="12" customHeight="1">
      <c r="A100" s="1015" t="s">
        <v>474</v>
      </c>
      <c r="B100" s="852" t="s">
        <v>30</v>
      </c>
      <c r="C100" s="827"/>
      <c r="D100" s="827"/>
    </row>
    <row r="101" spans="1:4" ht="12" customHeight="1">
      <c r="A101" s="1015" t="s">
        <v>475</v>
      </c>
      <c r="B101" s="851" t="s">
        <v>177</v>
      </c>
      <c r="C101" s="827"/>
      <c r="D101" s="827"/>
    </row>
    <row r="102" spans="1:4" ht="12" customHeight="1">
      <c r="A102" s="1015" t="s">
        <v>476</v>
      </c>
      <c r="B102" s="851" t="s">
        <v>32</v>
      </c>
      <c r="C102" s="827"/>
      <c r="D102" s="827"/>
    </row>
    <row r="103" spans="1:4" ht="12" customHeight="1">
      <c r="A103" s="1015" t="s">
        <v>478</v>
      </c>
      <c r="B103" s="852" t="s">
        <v>33</v>
      </c>
      <c r="C103" s="827"/>
      <c r="D103" s="827"/>
    </row>
    <row r="104" spans="1:4" ht="12" customHeight="1">
      <c r="A104" s="1033" t="s">
        <v>541</v>
      </c>
      <c r="B104" s="853" t="s">
        <v>34</v>
      </c>
      <c r="C104" s="827"/>
      <c r="D104" s="827"/>
    </row>
    <row r="105" spans="1:4" ht="12" customHeight="1">
      <c r="A105" s="1015" t="s">
        <v>24</v>
      </c>
      <c r="B105" s="853" t="s">
        <v>35</v>
      </c>
      <c r="C105" s="827"/>
      <c r="D105" s="827"/>
    </row>
    <row r="106" spans="1:4" ht="12" customHeight="1" thickBot="1">
      <c r="A106" s="1034" t="s">
        <v>25</v>
      </c>
      <c r="B106" s="876" t="s">
        <v>36</v>
      </c>
      <c r="C106" s="877"/>
      <c r="D106" s="877"/>
    </row>
    <row r="107" spans="1:4" ht="12" customHeight="1" thickBot="1">
      <c r="A107" s="839" t="s">
        <v>376</v>
      </c>
      <c r="B107" s="856" t="s">
        <v>37</v>
      </c>
      <c r="C107" s="807">
        <f>+C108+C110+C112</f>
        <v>0</v>
      </c>
      <c r="D107" s="807">
        <f>+D108+D110+D112</f>
        <v>0</v>
      </c>
    </row>
    <row r="108" spans="1:4" ht="12" customHeight="1">
      <c r="A108" s="1013" t="s">
        <v>464</v>
      </c>
      <c r="B108" s="848" t="s">
        <v>587</v>
      </c>
      <c r="C108" s="811"/>
      <c r="D108" s="811"/>
    </row>
    <row r="109" spans="1:4" ht="12" customHeight="1">
      <c r="A109" s="1013" t="s">
        <v>465</v>
      </c>
      <c r="B109" s="857" t="s">
        <v>41</v>
      </c>
      <c r="C109" s="811"/>
      <c r="D109" s="811"/>
    </row>
    <row r="110" spans="1:4" ht="12" customHeight="1">
      <c r="A110" s="1013" t="s">
        <v>466</v>
      </c>
      <c r="B110" s="857" t="s">
        <v>542</v>
      </c>
      <c r="C110" s="820"/>
      <c r="D110" s="820"/>
    </row>
    <row r="111" spans="1:4" ht="12" customHeight="1">
      <c r="A111" s="1013" t="s">
        <v>467</v>
      </c>
      <c r="B111" s="857" t="s">
        <v>42</v>
      </c>
      <c r="C111" s="863"/>
      <c r="D111" s="863"/>
    </row>
    <row r="112" spans="1:4" ht="12" customHeight="1">
      <c r="A112" s="1013" t="s">
        <v>468</v>
      </c>
      <c r="B112" s="858" t="s">
        <v>590</v>
      </c>
      <c r="C112" s="863"/>
      <c r="D112" s="863"/>
    </row>
    <row r="113" spans="1:4" ht="12" customHeight="1">
      <c r="A113" s="1013" t="s">
        <v>477</v>
      </c>
      <c r="B113" s="859" t="s">
        <v>153</v>
      </c>
      <c r="C113" s="863"/>
      <c r="D113" s="863"/>
    </row>
    <row r="114" spans="1:4" ht="12" customHeight="1">
      <c r="A114" s="1013" t="s">
        <v>479</v>
      </c>
      <c r="B114" s="860" t="s">
        <v>47</v>
      </c>
      <c r="C114" s="863"/>
      <c r="D114" s="863"/>
    </row>
    <row r="115" spans="1:4" ht="12" customHeight="1">
      <c r="A115" s="1013" t="s">
        <v>543</v>
      </c>
      <c r="B115" s="852" t="s">
        <v>30</v>
      </c>
      <c r="C115" s="863"/>
      <c r="D115" s="863"/>
    </row>
    <row r="116" spans="1:4" ht="12" customHeight="1">
      <c r="A116" s="1013" t="s">
        <v>544</v>
      </c>
      <c r="B116" s="852" t="s">
        <v>46</v>
      </c>
      <c r="C116" s="863"/>
      <c r="D116" s="863"/>
    </row>
    <row r="117" spans="1:4" ht="12" customHeight="1">
      <c r="A117" s="1013" t="s">
        <v>545</v>
      </c>
      <c r="B117" s="852" t="s">
        <v>45</v>
      </c>
      <c r="C117" s="863"/>
      <c r="D117" s="863"/>
    </row>
    <row r="118" spans="1:4" ht="12" customHeight="1">
      <c r="A118" s="1013" t="s">
        <v>38</v>
      </c>
      <c r="B118" s="852" t="s">
        <v>33</v>
      </c>
      <c r="C118" s="863"/>
      <c r="D118" s="863"/>
    </row>
    <row r="119" spans="1:4" ht="12" customHeight="1">
      <c r="A119" s="1013" t="s">
        <v>39</v>
      </c>
      <c r="B119" s="852" t="s">
        <v>44</v>
      </c>
      <c r="C119" s="863"/>
      <c r="D119" s="863"/>
    </row>
    <row r="120" spans="1:4" ht="12" customHeight="1" thickBot="1">
      <c r="A120" s="1033" t="s">
        <v>40</v>
      </c>
      <c r="B120" s="852" t="s">
        <v>43</v>
      </c>
      <c r="C120" s="878"/>
      <c r="D120" s="878"/>
    </row>
    <row r="121" spans="1:4" ht="12" customHeight="1" thickBot="1">
      <c r="A121" s="839" t="s">
        <v>377</v>
      </c>
      <c r="B121" s="861" t="s">
        <v>48</v>
      </c>
      <c r="C121" s="807">
        <f>+C122+C123</f>
        <v>0</v>
      </c>
      <c r="D121" s="807">
        <f>+D122+D123</f>
        <v>0</v>
      </c>
    </row>
    <row r="122" spans="1:4" ht="12" customHeight="1">
      <c r="A122" s="1013" t="s">
        <v>447</v>
      </c>
      <c r="B122" s="862" t="s">
        <v>416</v>
      </c>
      <c r="C122" s="811"/>
      <c r="D122" s="811"/>
    </row>
    <row r="123" spans="1:4" ht="12" customHeight="1" thickBot="1">
      <c r="A123" s="1017" t="s">
        <v>448</v>
      </c>
      <c r="B123" s="857" t="s">
        <v>417</v>
      </c>
      <c r="C123" s="827"/>
      <c r="D123" s="827"/>
    </row>
    <row r="124" spans="1:4" ht="12" customHeight="1" thickBot="1">
      <c r="A124" s="839" t="s">
        <v>378</v>
      </c>
      <c r="B124" s="861" t="s">
        <v>49</v>
      </c>
      <c r="C124" s="807">
        <f>+C91+C107+C121</f>
        <v>0</v>
      </c>
      <c r="D124" s="807">
        <f>+D91+D107+D121</f>
        <v>0</v>
      </c>
    </row>
    <row r="125" spans="1:4" ht="12" customHeight="1" thickBot="1">
      <c r="A125" s="839" t="s">
        <v>379</v>
      </c>
      <c r="B125" s="861" t="s">
        <v>50</v>
      </c>
      <c r="C125" s="807">
        <f>+C126+C127+C128</f>
        <v>0</v>
      </c>
      <c r="D125" s="807">
        <f>+D126+D127+D128</f>
        <v>0</v>
      </c>
    </row>
    <row r="126" spans="1:4" s="1031" customFormat="1" ht="12" customHeight="1">
      <c r="A126" s="1013" t="s">
        <v>451</v>
      </c>
      <c r="B126" s="862" t="s">
        <v>51</v>
      </c>
      <c r="C126" s="863"/>
      <c r="D126" s="863"/>
    </row>
    <row r="127" spans="1:4" ht="12" customHeight="1">
      <c r="A127" s="1013" t="s">
        <v>452</v>
      </c>
      <c r="B127" s="862" t="s">
        <v>52</v>
      </c>
      <c r="C127" s="863"/>
      <c r="D127" s="863"/>
    </row>
    <row r="128" spans="1:4" ht="12" customHeight="1" thickBot="1">
      <c r="A128" s="1033" t="s">
        <v>453</v>
      </c>
      <c r="B128" s="864" t="s">
        <v>53</v>
      </c>
      <c r="C128" s="863"/>
      <c r="D128" s="863"/>
    </row>
    <row r="129" spans="1:4" ht="12" customHeight="1" thickBot="1">
      <c r="A129" s="839" t="s">
        <v>380</v>
      </c>
      <c r="B129" s="861" t="s">
        <v>112</v>
      </c>
      <c r="C129" s="807">
        <f>+C130+C131+C132+C133</f>
        <v>0</v>
      </c>
      <c r="D129" s="807">
        <f>+D130+D131+D132+D133</f>
        <v>0</v>
      </c>
    </row>
    <row r="130" spans="1:4" ht="12" customHeight="1">
      <c r="A130" s="1013" t="s">
        <v>454</v>
      </c>
      <c r="B130" s="862" t="s">
        <v>54</v>
      </c>
      <c r="C130" s="863"/>
      <c r="D130" s="863"/>
    </row>
    <row r="131" spans="1:4" ht="12" customHeight="1">
      <c r="A131" s="1013" t="s">
        <v>455</v>
      </c>
      <c r="B131" s="862" t="s">
        <v>55</v>
      </c>
      <c r="C131" s="863"/>
      <c r="D131" s="863"/>
    </row>
    <row r="132" spans="1:4" ht="12" customHeight="1">
      <c r="A132" s="1013" t="s">
        <v>658</v>
      </c>
      <c r="B132" s="862" t="s">
        <v>56</v>
      </c>
      <c r="C132" s="863"/>
      <c r="D132" s="863"/>
    </row>
    <row r="133" spans="1:4" s="1031" customFormat="1" ht="12" customHeight="1" thickBot="1">
      <c r="A133" s="1033" t="s">
        <v>659</v>
      </c>
      <c r="B133" s="864" t="s">
        <v>57</v>
      </c>
      <c r="C133" s="863"/>
      <c r="D133" s="863"/>
    </row>
    <row r="134" spans="1:11" ht="12" customHeight="1" thickBot="1">
      <c r="A134" s="839" t="s">
        <v>381</v>
      </c>
      <c r="B134" s="861" t="s">
        <v>58</v>
      </c>
      <c r="C134" s="828">
        <f>+C135+C136+C137+C138</f>
        <v>99706600</v>
      </c>
      <c r="D134" s="828">
        <f>+D135+D136+D137+D138</f>
        <v>112768600</v>
      </c>
      <c r="K134" s="1039"/>
    </row>
    <row r="135" spans="1:4" ht="12.75">
      <c r="A135" s="1013" t="s">
        <v>456</v>
      </c>
      <c r="B135" s="862" t="s">
        <v>59</v>
      </c>
      <c r="C135" s="863"/>
      <c r="D135" s="863"/>
    </row>
    <row r="136" spans="1:4" ht="12" customHeight="1">
      <c r="A136" s="1013" t="s">
        <v>457</v>
      </c>
      <c r="B136" s="862" t="s">
        <v>69</v>
      </c>
      <c r="C136" s="863"/>
      <c r="D136" s="863"/>
    </row>
    <row r="137" spans="1:4" s="1031" customFormat="1" ht="12" customHeight="1">
      <c r="A137" s="1013" t="s">
        <v>670</v>
      </c>
      <c r="B137" s="862" t="s">
        <v>295</v>
      </c>
      <c r="C137" s="863">
        <v>99706600</v>
      </c>
      <c r="D137" s="863">
        <v>112768600</v>
      </c>
    </row>
    <row r="138" spans="1:4" s="1031" customFormat="1" ht="12" customHeight="1" thickBot="1">
      <c r="A138" s="1033" t="s">
        <v>671</v>
      </c>
      <c r="B138" s="864" t="s">
        <v>61</v>
      </c>
      <c r="C138" s="863"/>
      <c r="D138" s="863"/>
    </row>
    <row r="139" spans="1:4" s="1031" customFormat="1" ht="12" customHeight="1" thickBot="1">
      <c r="A139" s="839" t="s">
        <v>382</v>
      </c>
      <c r="B139" s="861" t="s">
        <v>62</v>
      </c>
      <c r="C139" s="865">
        <f>+C140+C141+C142+C143</f>
        <v>0</v>
      </c>
      <c r="D139" s="865">
        <f>+D140+D141+D142+D143</f>
        <v>0</v>
      </c>
    </row>
    <row r="140" spans="1:4" s="1031" customFormat="1" ht="12" customHeight="1">
      <c r="A140" s="1013" t="s">
        <v>536</v>
      </c>
      <c r="B140" s="862" t="s">
        <v>63</v>
      </c>
      <c r="C140" s="863"/>
      <c r="D140" s="863"/>
    </row>
    <row r="141" spans="1:4" s="1031" customFormat="1" ht="12" customHeight="1">
      <c r="A141" s="1013" t="s">
        <v>537</v>
      </c>
      <c r="B141" s="862" t="s">
        <v>64</v>
      </c>
      <c r="C141" s="863"/>
      <c r="D141" s="863"/>
    </row>
    <row r="142" spans="1:4" s="1031" customFormat="1" ht="12" customHeight="1">
      <c r="A142" s="1013" t="s">
        <v>589</v>
      </c>
      <c r="B142" s="862" t="s">
        <v>65</v>
      </c>
      <c r="C142" s="863"/>
      <c r="D142" s="863"/>
    </row>
    <row r="143" spans="1:4" ht="12.75" customHeight="1" thickBot="1">
      <c r="A143" s="1013" t="s">
        <v>673</v>
      </c>
      <c r="B143" s="862" t="s">
        <v>66</v>
      </c>
      <c r="C143" s="863"/>
      <c r="D143" s="863"/>
    </row>
    <row r="144" spans="1:4" ht="12" customHeight="1" thickBot="1">
      <c r="A144" s="839" t="s">
        <v>383</v>
      </c>
      <c r="B144" s="861" t="s">
        <v>67</v>
      </c>
      <c r="C144" s="866">
        <f>+C125+C129+C134+C139</f>
        <v>99706600</v>
      </c>
      <c r="D144" s="866">
        <f>+D125+D129+D134+D139</f>
        <v>112768600</v>
      </c>
    </row>
    <row r="145" spans="1:4" ht="15" customHeight="1" thickBot="1">
      <c r="A145" s="1040" t="s">
        <v>384</v>
      </c>
      <c r="B145" s="870" t="s">
        <v>68</v>
      </c>
      <c r="C145" s="866">
        <f>+C124+C144</f>
        <v>99706600</v>
      </c>
      <c r="D145" s="866">
        <f>+D124+D144</f>
        <v>112768600</v>
      </c>
    </row>
    <row r="146" ht="13.5" thickBot="1"/>
    <row r="147" spans="1:4" ht="15" customHeight="1" thickBot="1">
      <c r="A147" s="1044" t="s">
        <v>561</v>
      </c>
      <c r="B147" s="1045"/>
      <c r="C147" s="1046"/>
      <c r="D147" s="1046"/>
    </row>
    <row r="148" spans="1:4" ht="14.25" customHeight="1" thickBot="1">
      <c r="A148" s="1044" t="s">
        <v>562</v>
      </c>
      <c r="B148" s="1045"/>
      <c r="C148" s="1046"/>
      <c r="D148" s="1046"/>
    </row>
    <row r="149" spans="1:5" ht="15.75">
      <c r="A149" s="1080" t="s">
        <v>784</v>
      </c>
      <c r="B149" s="1081"/>
      <c r="C149" s="1081"/>
      <c r="D149" s="1081"/>
      <c r="E149" s="1082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60" r:id="rId1"/>
  <rowBreaks count="1" manualBreakCount="1">
    <brk id="87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E59"/>
  <sheetViews>
    <sheetView workbookViewId="0" topLeftCell="A16">
      <selection activeCell="D48" sqref="D48"/>
    </sheetView>
  </sheetViews>
  <sheetFormatPr defaultColWidth="9.00390625" defaultRowHeight="12.75"/>
  <cols>
    <col min="1" max="1" width="13.875" style="1078" customWidth="1"/>
    <col min="2" max="2" width="79.125" style="1005" customWidth="1"/>
    <col min="3" max="4" width="25.00390625" style="1005" customWidth="1"/>
    <col min="5" max="16384" width="9.375" style="1005" customWidth="1"/>
  </cols>
  <sheetData>
    <row r="1" spans="1:4" s="991" customFormat="1" ht="21" customHeight="1" thickBot="1">
      <c r="A1" s="989"/>
      <c r="B1" s="990"/>
      <c r="C1" s="1052"/>
      <c r="D1" s="1052" t="s">
        <v>775</v>
      </c>
    </row>
    <row r="2" spans="1:4" s="995" customFormat="1" ht="25.5" customHeight="1">
      <c r="A2" s="992" t="s">
        <v>559</v>
      </c>
      <c r="B2" s="993" t="s">
        <v>162</v>
      </c>
      <c r="C2" s="1053"/>
      <c r="D2" s="1053" t="s">
        <v>418</v>
      </c>
    </row>
    <row r="3" spans="1:4" s="995" customFormat="1" ht="24.75" thickBot="1">
      <c r="A3" s="1054" t="s">
        <v>558</v>
      </c>
      <c r="B3" s="997" t="s">
        <v>118</v>
      </c>
      <c r="C3" s="1055"/>
      <c r="D3" s="1055"/>
    </row>
    <row r="4" spans="1:4" s="1001" customFormat="1" ht="15.75" customHeight="1" thickBot="1">
      <c r="A4" s="999"/>
      <c r="B4" s="999"/>
      <c r="C4" s="1000"/>
      <c r="D4" s="1000"/>
    </row>
    <row r="5" spans="1:4" ht="13.5" thickBot="1">
      <c r="A5" s="1002" t="s">
        <v>560</v>
      </c>
      <c r="B5" s="1003" t="s">
        <v>410</v>
      </c>
      <c r="C5" s="1056" t="s">
        <v>411</v>
      </c>
      <c r="D5" s="1056" t="s">
        <v>411</v>
      </c>
    </row>
    <row r="6" spans="1:4" s="1009" customFormat="1" ht="12.75" customHeight="1" thickBot="1">
      <c r="A6" s="1006">
        <v>1</v>
      </c>
      <c r="B6" s="1007">
        <v>2</v>
      </c>
      <c r="C6" s="1008">
        <v>3</v>
      </c>
      <c r="D6" s="1008">
        <v>4</v>
      </c>
    </row>
    <row r="7" spans="1:4" s="1009" customFormat="1" ht="15.75" customHeight="1" thickBot="1">
      <c r="A7" s="1010"/>
      <c r="B7" s="1011" t="s">
        <v>412</v>
      </c>
      <c r="C7" s="1057"/>
      <c r="D7" s="1057"/>
    </row>
    <row r="8" spans="1:4" s="1014" customFormat="1" ht="12" customHeight="1" thickBot="1">
      <c r="A8" s="1006" t="s">
        <v>375</v>
      </c>
      <c r="B8" s="1058" t="s">
        <v>119</v>
      </c>
      <c r="C8" s="915">
        <f>SUM(C9:C18)</f>
        <v>0</v>
      </c>
      <c r="D8" s="915">
        <f>SUM(D9:D18)</f>
        <v>2002777</v>
      </c>
    </row>
    <row r="9" spans="1:4" s="1014" customFormat="1" ht="12" customHeight="1">
      <c r="A9" s="1059" t="s">
        <v>458</v>
      </c>
      <c r="B9" s="846" t="s">
        <v>647</v>
      </c>
      <c r="C9" s="1060"/>
      <c r="D9" s="1060"/>
    </row>
    <row r="10" spans="1:4" s="1014" customFormat="1" ht="12" customHeight="1">
      <c r="A10" s="1061" t="s">
        <v>459</v>
      </c>
      <c r="B10" s="848" t="s">
        <v>648</v>
      </c>
      <c r="C10" s="904"/>
      <c r="D10" s="904"/>
    </row>
    <row r="11" spans="1:4" s="1014" customFormat="1" ht="12" customHeight="1">
      <c r="A11" s="1061" t="s">
        <v>460</v>
      </c>
      <c r="B11" s="848" t="s">
        <v>649</v>
      </c>
      <c r="C11" s="904"/>
      <c r="D11" s="904"/>
    </row>
    <row r="12" spans="1:4" s="1014" customFormat="1" ht="12" customHeight="1">
      <c r="A12" s="1061" t="s">
        <v>461</v>
      </c>
      <c r="B12" s="848" t="s">
        <v>650</v>
      </c>
      <c r="C12" s="904"/>
      <c r="D12" s="904"/>
    </row>
    <row r="13" spans="1:4" s="1014" customFormat="1" ht="12" customHeight="1">
      <c r="A13" s="1061" t="s">
        <v>503</v>
      </c>
      <c r="B13" s="848" t="s">
        <v>651</v>
      </c>
      <c r="C13" s="904"/>
      <c r="D13" s="904"/>
    </row>
    <row r="14" spans="1:4" s="1014" customFormat="1" ht="12" customHeight="1">
      <c r="A14" s="1061" t="s">
        <v>462</v>
      </c>
      <c r="B14" s="848" t="s">
        <v>120</v>
      </c>
      <c r="C14" s="904"/>
      <c r="D14" s="904"/>
    </row>
    <row r="15" spans="1:4" s="1014" customFormat="1" ht="12" customHeight="1">
      <c r="A15" s="1061" t="s">
        <v>463</v>
      </c>
      <c r="B15" s="864" t="s">
        <v>121</v>
      </c>
      <c r="C15" s="904"/>
      <c r="D15" s="904"/>
    </row>
    <row r="16" spans="1:4" s="1014" customFormat="1" ht="12" customHeight="1">
      <c r="A16" s="1061" t="s">
        <v>473</v>
      </c>
      <c r="B16" s="848" t="s">
        <v>654</v>
      </c>
      <c r="C16" s="932"/>
      <c r="D16" s="932"/>
    </row>
    <row r="17" spans="1:4" s="1016" customFormat="1" ht="12" customHeight="1">
      <c r="A17" s="1061" t="s">
        <v>474</v>
      </c>
      <c r="B17" s="848" t="s">
        <v>655</v>
      </c>
      <c r="C17" s="904"/>
      <c r="D17" s="904"/>
    </row>
    <row r="18" spans="1:4" s="1016" customFormat="1" ht="12" customHeight="1" thickBot="1">
      <c r="A18" s="1061" t="s">
        <v>475</v>
      </c>
      <c r="B18" s="864" t="s">
        <v>656</v>
      </c>
      <c r="C18" s="911"/>
      <c r="D18" s="911">
        <v>2002777</v>
      </c>
    </row>
    <row r="19" spans="1:4" s="1014" customFormat="1" ht="12" customHeight="1" thickBot="1">
      <c r="A19" s="1006" t="s">
        <v>376</v>
      </c>
      <c r="B19" s="1058" t="s">
        <v>122</v>
      </c>
      <c r="C19" s="915">
        <f>SUM(C20:C22)</f>
        <v>0</v>
      </c>
      <c r="D19" s="915">
        <f>SUM(D20:D22)</f>
        <v>0</v>
      </c>
    </row>
    <row r="20" spans="1:4" s="1016" customFormat="1" ht="12" customHeight="1">
      <c r="A20" s="1061" t="s">
        <v>464</v>
      </c>
      <c r="B20" s="862" t="s">
        <v>622</v>
      </c>
      <c r="C20" s="904"/>
      <c r="D20" s="904"/>
    </row>
    <row r="21" spans="1:4" s="1016" customFormat="1" ht="12" customHeight="1">
      <c r="A21" s="1061" t="s">
        <v>465</v>
      </c>
      <c r="B21" s="848" t="s">
        <v>123</v>
      </c>
      <c r="C21" s="904"/>
      <c r="D21" s="904"/>
    </row>
    <row r="22" spans="1:4" s="1016" customFormat="1" ht="12" customHeight="1">
      <c r="A22" s="1061" t="s">
        <v>466</v>
      </c>
      <c r="B22" s="848" t="s">
        <v>124</v>
      </c>
      <c r="C22" s="904"/>
      <c r="D22" s="904"/>
    </row>
    <row r="23" spans="1:4" s="1016" customFormat="1" ht="12" customHeight="1" thickBot="1">
      <c r="A23" s="1061" t="s">
        <v>467</v>
      </c>
      <c r="B23" s="848" t="s">
        <v>360</v>
      </c>
      <c r="C23" s="904"/>
      <c r="D23" s="904"/>
    </row>
    <row r="24" spans="1:4" s="1016" customFormat="1" ht="12" customHeight="1" thickBot="1">
      <c r="A24" s="1062" t="s">
        <v>377</v>
      </c>
      <c r="B24" s="861" t="s">
        <v>529</v>
      </c>
      <c r="C24" s="1063"/>
      <c r="D24" s="1063"/>
    </row>
    <row r="25" spans="1:4" s="1016" customFormat="1" ht="12" customHeight="1" thickBot="1">
      <c r="A25" s="1062" t="s">
        <v>378</v>
      </c>
      <c r="B25" s="861" t="s">
        <v>125</v>
      </c>
      <c r="C25" s="915">
        <f>+C26+C27</f>
        <v>0</v>
      </c>
      <c r="D25" s="915">
        <f>+D26+D27</f>
        <v>0</v>
      </c>
    </row>
    <row r="26" spans="1:4" s="1016" customFormat="1" ht="12" customHeight="1">
      <c r="A26" s="1064" t="s">
        <v>632</v>
      </c>
      <c r="B26" s="1065" t="s">
        <v>123</v>
      </c>
      <c r="C26" s="935"/>
      <c r="D26" s="935"/>
    </row>
    <row r="27" spans="1:4" s="1016" customFormat="1" ht="12" customHeight="1">
      <c r="A27" s="1064" t="s">
        <v>635</v>
      </c>
      <c r="B27" s="1066" t="s">
        <v>126</v>
      </c>
      <c r="C27" s="920"/>
      <c r="D27" s="920"/>
    </row>
    <row r="28" spans="1:4" s="1016" customFormat="1" ht="12" customHeight="1" thickBot="1">
      <c r="A28" s="1061" t="s">
        <v>636</v>
      </c>
      <c r="B28" s="1067" t="s">
        <v>127</v>
      </c>
      <c r="C28" s="1068"/>
      <c r="D28" s="1068"/>
    </row>
    <row r="29" spans="1:4" s="1016" customFormat="1" ht="12" customHeight="1" thickBot="1">
      <c r="A29" s="1062" t="s">
        <v>379</v>
      </c>
      <c r="B29" s="861" t="s">
        <v>128</v>
      </c>
      <c r="C29" s="915">
        <f>+C30+C31+C32</f>
        <v>0</v>
      </c>
      <c r="D29" s="915">
        <f>+D30+D31+D32</f>
        <v>0</v>
      </c>
    </row>
    <row r="30" spans="1:4" s="1016" customFormat="1" ht="12" customHeight="1">
      <c r="A30" s="1064" t="s">
        <v>451</v>
      </c>
      <c r="B30" s="1065" t="s">
        <v>661</v>
      </c>
      <c r="C30" s="935"/>
      <c r="D30" s="935"/>
    </row>
    <row r="31" spans="1:4" s="1016" customFormat="1" ht="12" customHeight="1">
      <c r="A31" s="1064" t="s">
        <v>452</v>
      </c>
      <c r="B31" s="1066" t="s">
        <v>662</v>
      </c>
      <c r="C31" s="920"/>
      <c r="D31" s="920"/>
    </row>
    <row r="32" spans="1:4" s="1016" customFormat="1" ht="12" customHeight="1" thickBot="1">
      <c r="A32" s="1061" t="s">
        <v>453</v>
      </c>
      <c r="B32" s="1069" t="s">
        <v>663</v>
      </c>
      <c r="C32" s="1068"/>
      <c r="D32" s="1068"/>
    </row>
    <row r="33" spans="1:4" s="1014" customFormat="1" ht="12" customHeight="1" thickBot="1">
      <c r="A33" s="1062" t="s">
        <v>380</v>
      </c>
      <c r="B33" s="861" t="s">
        <v>75</v>
      </c>
      <c r="C33" s="1063"/>
      <c r="D33" s="1063"/>
    </row>
    <row r="34" spans="1:4" s="1014" customFormat="1" ht="12" customHeight="1" thickBot="1">
      <c r="A34" s="1062" t="s">
        <v>381</v>
      </c>
      <c r="B34" s="861" t="s">
        <v>129</v>
      </c>
      <c r="C34" s="1070"/>
      <c r="D34" s="1070"/>
    </row>
    <row r="35" spans="1:4" s="1014" customFormat="1" ht="12" customHeight="1" thickBot="1">
      <c r="A35" s="1006" t="s">
        <v>382</v>
      </c>
      <c r="B35" s="861" t="s">
        <v>130</v>
      </c>
      <c r="C35" s="1071">
        <f>+C8+C19+C24+C25+C29+C33+C34</f>
        <v>0</v>
      </c>
      <c r="D35" s="1071">
        <f>+D8+D19+D24+D25+D29+D33+D34</f>
        <v>2002777</v>
      </c>
    </row>
    <row r="36" spans="1:4" s="1014" customFormat="1" ht="12" customHeight="1" thickBot="1">
      <c r="A36" s="1072" t="s">
        <v>383</v>
      </c>
      <c r="B36" s="861" t="s">
        <v>131</v>
      </c>
      <c r="C36" s="1071">
        <f>+C37+C38+C39</f>
        <v>99706600</v>
      </c>
      <c r="D36" s="1071">
        <f>+D37+D38+D39</f>
        <v>112768600</v>
      </c>
    </row>
    <row r="37" spans="1:4" s="1014" customFormat="1" ht="12" customHeight="1">
      <c r="A37" s="1064" t="s">
        <v>132</v>
      </c>
      <c r="B37" s="1065" t="s">
        <v>596</v>
      </c>
      <c r="C37" s="935"/>
      <c r="D37" s="935"/>
    </row>
    <row r="38" spans="1:4" s="1014" customFormat="1" ht="12" customHeight="1">
      <c r="A38" s="1064" t="s">
        <v>133</v>
      </c>
      <c r="B38" s="1066" t="s">
        <v>361</v>
      </c>
      <c r="C38" s="920"/>
      <c r="D38" s="920"/>
    </row>
    <row r="39" spans="1:4" s="1016" customFormat="1" ht="12" customHeight="1" thickBot="1">
      <c r="A39" s="1061" t="s">
        <v>134</v>
      </c>
      <c r="B39" s="1069" t="s">
        <v>135</v>
      </c>
      <c r="C39" s="1073">
        <v>99706600</v>
      </c>
      <c r="D39" s="1073">
        <v>112768600</v>
      </c>
    </row>
    <row r="40" spans="1:4" s="1016" customFormat="1" ht="15" customHeight="1" thickBot="1">
      <c r="A40" s="1072" t="s">
        <v>384</v>
      </c>
      <c r="B40" s="1074" t="s">
        <v>136</v>
      </c>
      <c r="C40" s="1030">
        <f>+C35+C36</f>
        <v>99706600</v>
      </c>
      <c r="D40" s="1030">
        <f>+D35+D36</f>
        <v>114771377</v>
      </c>
    </row>
    <row r="41" spans="1:4" s="1016" customFormat="1" ht="15" customHeight="1">
      <c r="A41" s="1023"/>
      <c r="B41" s="1024"/>
      <c r="C41" s="1051"/>
      <c r="D41" s="1051"/>
    </row>
    <row r="42" spans="1:4" ht="13.5" thickBot="1">
      <c r="A42" s="1075"/>
      <c r="B42" s="1026"/>
      <c r="C42" s="1027"/>
      <c r="D42" s="1027"/>
    </row>
    <row r="43" spans="1:4" s="1009" customFormat="1" ht="16.5" customHeight="1" thickBot="1">
      <c r="A43" s="1028"/>
      <c r="B43" s="1029" t="s">
        <v>414</v>
      </c>
      <c r="C43" s="1030"/>
      <c r="D43" s="1030"/>
    </row>
    <row r="44" spans="1:4" s="1031" customFormat="1" ht="12" customHeight="1" thickBot="1">
      <c r="A44" s="1062" t="s">
        <v>375</v>
      </c>
      <c r="B44" s="861" t="s">
        <v>137</v>
      </c>
      <c r="C44" s="915">
        <f>SUM(C45:C49)</f>
        <v>99706600</v>
      </c>
      <c r="D44" s="915">
        <f>SUM(D45:D49)</f>
        <v>113679397</v>
      </c>
    </row>
    <row r="45" spans="1:4" ht="12" customHeight="1">
      <c r="A45" s="1061" t="s">
        <v>458</v>
      </c>
      <c r="B45" s="862" t="s">
        <v>405</v>
      </c>
      <c r="C45" s="923">
        <v>66923308</v>
      </c>
      <c r="D45" s="923">
        <v>79552403</v>
      </c>
    </row>
    <row r="46" spans="1:4" ht="12" customHeight="1">
      <c r="A46" s="1061" t="s">
        <v>459</v>
      </c>
      <c r="B46" s="848" t="s">
        <v>538</v>
      </c>
      <c r="C46" s="923">
        <v>13598745</v>
      </c>
      <c r="D46" s="923">
        <v>15753618</v>
      </c>
    </row>
    <row r="47" spans="1:4" ht="12" customHeight="1">
      <c r="A47" s="1061" t="s">
        <v>460</v>
      </c>
      <c r="B47" s="848" t="s">
        <v>495</v>
      </c>
      <c r="C47" s="923">
        <v>19184547</v>
      </c>
      <c r="D47" s="923">
        <v>18373376</v>
      </c>
    </row>
    <row r="48" spans="1:4" ht="12" customHeight="1">
      <c r="A48" s="1061" t="s">
        <v>461</v>
      </c>
      <c r="B48" s="848" t="s">
        <v>539</v>
      </c>
      <c r="C48" s="923"/>
      <c r="D48" s="923"/>
    </row>
    <row r="49" spans="1:4" ht="12" customHeight="1" thickBot="1">
      <c r="A49" s="1061" t="s">
        <v>503</v>
      </c>
      <c r="B49" s="848" t="s">
        <v>540</v>
      </c>
      <c r="C49" s="923"/>
      <c r="D49" s="923"/>
    </row>
    <row r="50" spans="1:4" ht="12" customHeight="1" thickBot="1">
      <c r="A50" s="1062" t="s">
        <v>376</v>
      </c>
      <c r="B50" s="861" t="s">
        <v>138</v>
      </c>
      <c r="C50" s="915">
        <f>SUM(C51:C53)</f>
        <v>0</v>
      </c>
      <c r="D50" s="915">
        <f>SUM(D51:D53)</f>
        <v>1091980</v>
      </c>
    </row>
    <row r="51" spans="1:4" s="1031" customFormat="1" ht="12" customHeight="1">
      <c r="A51" s="1061" t="s">
        <v>464</v>
      </c>
      <c r="B51" s="862" t="s">
        <v>587</v>
      </c>
      <c r="C51" s="935"/>
      <c r="D51" s="935">
        <v>1091980</v>
      </c>
    </row>
    <row r="52" spans="1:4" ht="12" customHeight="1">
      <c r="A52" s="1061" t="s">
        <v>465</v>
      </c>
      <c r="B52" s="848" t="s">
        <v>542</v>
      </c>
      <c r="C52" s="923"/>
      <c r="D52" s="923"/>
    </row>
    <row r="53" spans="1:4" ht="12" customHeight="1">
      <c r="A53" s="1061" t="s">
        <v>466</v>
      </c>
      <c r="B53" s="848" t="s">
        <v>415</v>
      </c>
      <c r="C53" s="923"/>
      <c r="D53" s="923"/>
    </row>
    <row r="54" spans="1:4" ht="12" customHeight="1" thickBot="1">
      <c r="A54" s="1061" t="s">
        <v>467</v>
      </c>
      <c r="B54" s="848" t="s">
        <v>362</v>
      </c>
      <c r="C54" s="923"/>
      <c r="D54" s="923"/>
    </row>
    <row r="55" spans="1:4" ht="15" customHeight="1" thickBot="1">
      <c r="A55" s="1062" t="s">
        <v>377</v>
      </c>
      <c r="B55" s="1076" t="s">
        <v>139</v>
      </c>
      <c r="C55" s="1077">
        <f>+C44+C50</f>
        <v>99706600</v>
      </c>
      <c r="D55" s="1077">
        <f>+D44+D50</f>
        <v>114771377</v>
      </c>
    </row>
    <row r="56" spans="3:4" ht="13.5" thickBot="1">
      <c r="C56" s="1079"/>
      <c r="D56" s="1079"/>
    </row>
    <row r="57" spans="1:4" ht="15" customHeight="1" thickBot="1">
      <c r="A57" s="1044" t="s">
        <v>561</v>
      </c>
      <c r="B57" s="1045"/>
      <c r="C57" s="1046">
        <v>22</v>
      </c>
      <c r="D57" s="1046">
        <v>22</v>
      </c>
    </row>
    <row r="58" spans="1:4" ht="14.25" customHeight="1" thickBot="1">
      <c r="A58" s="1044" t="s">
        <v>562</v>
      </c>
      <c r="B58" s="1045"/>
      <c r="C58" s="1046"/>
      <c r="D58" s="1046"/>
    </row>
    <row r="59" spans="1:5" ht="15.75">
      <c r="A59" s="1080" t="s">
        <v>783</v>
      </c>
      <c r="B59" s="1081"/>
      <c r="C59" s="1081"/>
      <c r="D59" s="1081"/>
      <c r="E59" s="1082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2"/>
  <sheetViews>
    <sheetView view="pageLayout" zoomScaleNormal="120" zoomScaleSheetLayoutView="100" workbookViewId="0" topLeftCell="A91">
      <selection activeCell="D95" sqref="D95"/>
    </sheetView>
  </sheetViews>
  <sheetFormatPr defaultColWidth="9.00390625" defaultRowHeight="12.75"/>
  <cols>
    <col min="1" max="1" width="9.50390625" style="796" customWidth="1"/>
    <col min="2" max="2" width="91.625" style="796" customWidth="1"/>
    <col min="3" max="4" width="21.625" style="871" customWidth="1"/>
    <col min="5" max="16384" width="9.375" style="796" customWidth="1"/>
  </cols>
  <sheetData>
    <row r="1" spans="1:4" ht="15.75" customHeight="1">
      <c r="A1" s="1090" t="s">
        <v>372</v>
      </c>
      <c r="B1" s="1090"/>
      <c r="C1" s="1090"/>
      <c r="D1" s="796"/>
    </row>
    <row r="2" spans="1:4" ht="15.75" customHeight="1" thickBot="1">
      <c r="A2" s="1089" t="s">
        <v>507</v>
      </c>
      <c r="B2" s="1089"/>
      <c r="C2" s="797"/>
      <c r="D2" s="797"/>
    </row>
    <row r="3" spans="1:4" ht="37.5" customHeight="1" thickBot="1">
      <c r="A3" s="798" t="s">
        <v>428</v>
      </c>
      <c r="B3" s="799" t="s">
        <v>374</v>
      </c>
      <c r="C3" s="800" t="s">
        <v>322</v>
      </c>
      <c r="D3" s="800" t="s">
        <v>757</v>
      </c>
    </row>
    <row r="4" spans="1:4" s="804" customFormat="1" ht="12" customHeight="1" thickBot="1">
      <c r="A4" s="801">
        <v>1</v>
      </c>
      <c r="B4" s="802">
        <v>2</v>
      </c>
      <c r="C4" s="803">
        <v>3</v>
      </c>
      <c r="D4" s="803">
        <v>4</v>
      </c>
    </row>
    <row r="5" spans="1:4" s="808" customFormat="1" ht="12" customHeight="1" thickBot="1">
      <c r="A5" s="805" t="s">
        <v>375</v>
      </c>
      <c r="B5" s="806" t="s">
        <v>614</v>
      </c>
      <c r="C5" s="807">
        <f>C6+C7+C8+C9</f>
        <v>427600905</v>
      </c>
      <c r="D5" s="807">
        <f>D6+D7+D8+D9+D10+D11</f>
        <v>442590871</v>
      </c>
    </row>
    <row r="6" spans="1:4" s="808" customFormat="1" ht="12" customHeight="1">
      <c r="A6" s="809" t="s">
        <v>458</v>
      </c>
      <c r="B6" s="810" t="s">
        <v>615</v>
      </c>
      <c r="C6" s="811">
        <v>133935865</v>
      </c>
      <c r="D6" s="811">
        <v>133935865</v>
      </c>
    </row>
    <row r="7" spans="1:4" s="808" customFormat="1" ht="12" customHeight="1">
      <c r="A7" s="812" t="s">
        <v>459</v>
      </c>
      <c r="B7" s="813" t="s">
        <v>616</v>
      </c>
      <c r="C7" s="811">
        <v>131200950</v>
      </c>
      <c r="D7" s="811">
        <v>131200950</v>
      </c>
    </row>
    <row r="8" spans="1:4" s="808" customFormat="1" ht="12" customHeight="1">
      <c r="A8" s="812" t="s">
        <v>460</v>
      </c>
      <c r="B8" s="813" t="s">
        <v>617</v>
      </c>
      <c r="C8" s="811">
        <v>155833290</v>
      </c>
      <c r="D8" s="811">
        <v>152665410</v>
      </c>
    </row>
    <row r="9" spans="1:4" s="808" customFormat="1" ht="12" customHeight="1">
      <c r="A9" s="812" t="s">
        <v>461</v>
      </c>
      <c r="B9" s="813" t="s">
        <v>618</v>
      </c>
      <c r="C9" s="811">
        <v>6630800</v>
      </c>
      <c r="D9" s="811">
        <v>6630800</v>
      </c>
    </row>
    <row r="10" spans="1:4" s="808" customFormat="1" ht="12" customHeight="1">
      <c r="A10" s="812" t="s">
        <v>503</v>
      </c>
      <c r="B10" s="813" t="s">
        <v>619</v>
      </c>
      <c r="C10" s="811"/>
      <c r="D10" s="811">
        <v>13062000</v>
      </c>
    </row>
    <row r="11" spans="1:4" s="808" customFormat="1" ht="12" customHeight="1" thickBot="1">
      <c r="A11" s="814" t="s">
        <v>462</v>
      </c>
      <c r="B11" s="815" t="s">
        <v>620</v>
      </c>
      <c r="C11" s="816"/>
      <c r="D11" s="816">
        <v>5095846</v>
      </c>
    </row>
    <row r="12" spans="1:4" s="808" customFormat="1" ht="12" customHeight="1" thickBot="1">
      <c r="A12" s="805" t="s">
        <v>376</v>
      </c>
      <c r="B12" s="817" t="s">
        <v>621</v>
      </c>
      <c r="C12" s="818">
        <f>C15+C17</f>
        <v>13958344</v>
      </c>
      <c r="D12" s="818">
        <f>D15+D17+D18</f>
        <v>19857724</v>
      </c>
    </row>
    <row r="13" spans="1:4" s="808" customFormat="1" ht="12" customHeight="1">
      <c r="A13" s="809" t="s">
        <v>464</v>
      </c>
      <c r="B13" s="810" t="s">
        <v>622</v>
      </c>
      <c r="C13" s="811"/>
      <c r="D13" s="811"/>
    </row>
    <row r="14" spans="1:4" s="808" customFormat="1" ht="12" customHeight="1">
      <c r="A14" s="812" t="s">
        <v>465</v>
      </c>
      <c r="B14" s="813" t="s">
        <v>623</v>
      </c>
      <c r="C14" s="811"/>
      <c r="D14" s="811"/>
    </row>
    <row r="15" spans="1:4" s="808" customFormat="1" ht="12" customHeight="1">
      <c r="A15" s="812" t="s">
        <v>466</v>
      </c>
      <c r="B15" s="813" t="s">
        <v>174</v>
      </c>
      <c r="C15" s="811">
        <v>11092800</v>
      </c>
      <c r="D15" s="811">
        <v>11092800</v>
      </c>
    </row>
    <row r="16" spans="1:4" s="808" customFormat="1" ht="12" customHeight="1">
      <c r="A16" s="812" t="s">
        <v>467</v>
      </c>
      <c r="B16" s="813" t="s">
        <v>237</v>
      </c>
      <c r="C16" s="811"/>
      <c r="D16" s="811"/>
    </row>
    <row r="17" spans="1:4" s="808" customFormat="1" ht="12" customHeight="1">
      <c r="A17" s="812" t="s">
        <v>468</v>
      </c>
      <c r="B17" s="813" t="s">
        <v>758</v>
      </c>
      <c r="C17" s="811">
        <v>2865544</v>
      </c>
      <c r="D17" s="811">
        <v>6277373</v>
      </c>
    </row>
    <row r="18" spans="1:4" s="808" customFormat="1" ht="12" customHeight="1" thickBot="1">
      <c r="A18" s="814" t="s">
        <v>477</v>
      </c>
      <c r="B18" s="815" t="s">
        <v>625</v>
      </c>
      <c r="C18" s="816"/>
      <c r="D18" s="816">
        <v>2487551</v>
      </c>
    </row>
    <row r="19" spans="1:4" s="808" customFormat="1" ht="12" customHeight="1" thickBot="1">
      <c r="A19" s="805" t="s">
        <v>377</v>
      </c>
      <c r="B19" s="806" t="s">
        <v>626</v>
      </c>
      <c r="C19" s="818">
        <f>C20+C23+C24</f>
        <v>311246547</v>
      </c>
      <c r="D19" s="818">
        <f>D20+D23+D24</f>
        <v>311246547</v>
      </c>
    </row>
    <row r="20" spans="1:4" s="808" customFormat="1" ht="12" customHeight="1">
      <c r="A20" s="809" t="s">
        <v>447</v>
      </c>
      <c r="B20" s="810" t="s">
        <v>702</v>
      </c>
      <c r="C20" s="811"/>
      <c r="D20" s="811"/>
    </row>
    <row r="21" spans="1:4" s="808" customFormat="1" ht="12" customHeight="1">
      <c r="A21" s="812" t="s">
        <v>448</v>
      </c>
      <c r="B21" s="813" t="s">
        <v>628</v>
      </c>
      <c r="C21" s="811"/>
      <c r="D21" s="811"/>
    </row>
    <row r="22" spans="1:4" s="808" customFormat="1" ht="12" customHeight="1">
      <c r="A22" s="812" t="s">
        <v>449</v>
      </c>
      <c r="B22" s="813" t="s">
        <v>149</v>
      </c>
      <c r="C22" s="811"/>
      <c r="D22" s="811"/>
    </row>
    <row r="23" spans="1:4" s="808" customFormat="1" ht="12" customHeight="1">
      <c r="A23" s="812" t="s">
        <v>450</v>
      </c>
      <c r="B23" s="813" t="s">
        <v>629</v>
      </c>
      <c r="C23" s="811">
        <v>311246547</v>
      </c>
      <c r="D23" s="811">
        <v>311246547</v>
      </c>
    </row>
    <row r="24" spans="1:4" s="808" customFormat="1" ht="12" customHeight="1">
      <c r="A24" s="812" t="s">
        <v>526</v>
      </c>
      <c r="B24" s="813" t="s">
        <v>287</v>
      </c>
      <c r="C24" s="811"/>
      <c r="D24" s="811"/>
    </row>
    <row r="25" spans="1:4" s="808" customFormat="1" ht="12" customHeight="1" thickBot="1">
      <c r="A25" s="814" t="s">
        <v>527</v>
      </c>
      <c r="B25" s="815" t="s">
        <v>630</v>
      </c>
      <c r="C25" s="816"/>
      <c r="D25" s="816"/>
    </row>
    <row r="26" spans="1:4" s="808" customFormat="1" ht="12" customHeight="1" thickBot="1">
      <c r="A26" s="805" t="s">
        <v>528</v>
      </c>
      <c r="B26" s="806" t="s">
        <v>631</v>
      </c>
      <c r="C26" s="818">
        <f>C27+C30+C31+C32+C33</f>
        <v>170700000</v>
      </c>
      <c r="D26" s="818">
        <f>D27+D30+D31+D32+D33</f>
        <v>170700000</v>
      </c>
    </row>
    <row r="27" spans="1:4" s="808" customFormat="1" ht="12" customHeight="1">
      <c r="A27" s="809" t="s">
        <v>632</v>
      </c>
      <c r="B27" s="810" t="s">
        <v>638</v>
      </c>
      <c r="C27" s="811">
        <f>C29+C28</f>
        <v>146000000</v>
      </c>
      <c r="D27" s="811">
        <f>D29+D28</f>
        <v>146000000</v>
      </c>
    </row>
    <row r="28" spans="1:4" s="808" customFormat="1" ht="12" customHeight="1">
      <c r="A28" s="812" t="s">
        <v>633</v>
      </c>
      <c r="B28" s="819" t="s">
        <v>241</v>
      </c>
      <c r="C28" s="811">
        <v>6000000</v>
      </c>
      <c r="D28" s="811">
        <v>6000000</v>
      </c>
    </row>
    <row r="29" spans="1:4" s="808" customFormat="1" ht="12" customHeight="1">
      <c r="A29" s="812" t="s">
        <v>634</v>
      </c>
      <c r="B29" s="819" t="s">
        <v>242</v>
      </c>
      <c r="C29" s="811">
        <v>140000000</v>
      </c>
      <c r="D29" s="811">
        <v>140000000</v>
      </c>
    </row>
    <row r="30" spans="1:4" s="808" customFormat="1" ht="12" customHeight="1">
      <c r="A30" s="812" t="s">
        <v>635</v>
      </c>
      <c r="B30" s="813" t="s">
        <v>641</v>
      </c>
      <c r="C30" s="811">
        <v>22000000</v>
      </c>
      <c r="D30" s="811">
        <v>22000000</v>
      </c>
    </row>
    <row r="31" spans="1:4" s="808" customFormat="1" ht="12" customHeight="1">
      <c r="A31" s="812" t="s">
        <v>636</v>
      </c>
      <c r="B31" s="813" t="s">
        <v>212</v>
      </c>
      <c r="C31" s="811">
        <v>1000000</v>
      </c>
      <c r="D31" s="811">
        <v>1000000</v>
      </c>
    </row>
    <row r="32" spans="1:4" s="808" customFormat="1" ht="12" customHeight="1">
      <c r="A32" s="814" t="s">
        <v>637</v>
      </c>
      <c r="B32" s="815" t="s">
        <v>215</v>
      </c>
      <c r="C32" s="811">
        <v>900000</v>
      </c>
      <c r="D32" s="811">
        <v>900000</v>
      </c>
    </row>
    <row r="33" spans="1:4" s="808" customFormat="1" ht="12" customHeight="1" thickBot="1">
      <c r="A33" s="814" t="s">
        <v>213</v>
      </c>
      <c r="B33" s="815" t="s">
        <v>214</v>
      </c>
      <c r="C33" s="811">
        <v>800000</v>
      </c>
      <c r="D33" s="811">
        <v>800000</v>
      </c>
    </row>
    <row r="34" spans="1:4" s="808" customFormat="1" ht="12" customHeight="1" thickBot="1">
      <c r="A34" s="805" t="s">
        <v>379</v>
      </c>
      <c r="B34" s="806" t="s">
        <v>644</v>
      </c>
      <c r="C34" s="807">
        <f>C36+C37+C38+C39+C40+C41+C42+C44</f>
        <v>122948200</v>
      </c>
      <c r="D34" s="807">
        <f>D36+D37+D38+D39+D40+D41+D42+D44</f>
        <v>124950977</v>
      </c>
    </row>
    <row r="35" spans="1:4" s="808" customFormat="1" ht="12" customHeight="1">
      <c r="A35" s="809" t="s">
        <v>451</v>
      </c>
      <c r="B35" s="810" t="s">
        <v>647</v>
      </c>
      <c r="C35" s="811"/>
      <c r="D35" s="811"/>
    </row>
    <row r="36" spans="1:4" s="808" customFormat="1" ht="12" customHeight="1">
      <c r="A36" s="812" t="s">
        <v>452</v>
      </c>
      <c r="B36" s="813" t="s">
        <v>648</v>
      </c>
      <c r="C36" s="820">
        <v>14700000</v>
      </c>
      <c r="D36" s="820">
        <v>14700000</v>
      </c>
    </row>
    <row r="37" spans="1:4" s="808" customFormat="1" ht="12" customHeight="1">
      <c r="A37" s="812" t="s">
        <v>453</v>
      </c>
      <c r="B37" s="813" t="s">
        <v>649</v>
      </c>
      <c r="C37" s="820">
        <v>350000</v>
      </c>
      <c r="D37" s="820">
        <v>350000</v>
      </c>
    </row>
    <row r="38" spans="1:4" s="808" customFormat="1" ht="12" customHeight="1">
      <c r="A38" s="812" t="s">
        <v>530</v>
      </c>
      <c r="B38" s="813" t="s">
        <v>650</v>
      </c>
      <c r="C38" s="820"/>
      <c r="D38" s="820"/>
    </row>
    <row r="39" spans="1:4" s="808" customFormat="1" ht="12" customHeight="1">
      <c r="A39" s="812" t="s">
        <v>531</v>
      </c>
      <c r="B39" s="813" t="s">
        <v>651</v>
      </c>
      <c r="C39" s="820">
        <v>89093200</v>
      </c>
      <c r="D39" s="820">
        <v>89093200</v>
      </c>
    </row>
    <row r="40" spans="1:4" s="808" customFormat="1" ht="12" customHeight="1">
      <c r="A40" s="812" t="s">
        <v>532</v>
      </c>
      <c r="B40" s="813" t="s">
        <v>652</v>
      </c>
      <c r="C40" s="820">
        <v>3305000</v>
      </c>
      <c r="D40" s="820">
        <v>3305000</v>
      </c>
    </row>
    <row r="41" spans="1:4" s="808" customFormat="1" ht="12" customHeight="1">
      <c r="A41" s="812" t="s">
        <v>533</v>
      </c>
      <c r="B41" s="813" t="s">
        <v>653</v>
      </c>
      <c r="C41" s="820">
        <v>9950000</v>
      </c>
      <c r="D41" s="820">
        <v>9950000</v>
      </c>
    </row>
    <row r="42" spans="1:4" s="808" customFormat="1" ht="12" customHeight="1">
      <c r="A42" s="812" t="s">
        <v>534</v>
      </c>
      <c r="B42" s="813" t="s">
        <v>654</v>
      </c>
      <c r="C42" s="820">
        <v>50000</v>
      </c>
      <c r="D42" s="820">
        <v>50000</v>
      </c>
    </row>
    <row r="43" spans="1:4" s="808" customFormat="1" ht="12" customHeight="1">
      <c r="A43" s="812" t="s">
        <v>645</v>
      </c>
      <c r="B43" s="813" t="s">
        <v>655</v>
      </c>
      <c r="C43" s="821"/>
      <c r="D43" s="821"/>
    </row>
    <row r="44" spans="1:4" s="808" customFormat="1" ht="12" customHeight="1" thickBot="1">
      <c r="A44" s="814" t="s">
        <v>646</v>
      </c>
      <c r="B44" s="815" t="s">
        <v>656</v>
      </c>
      <c r="C44" s="822">
        <v>5500000</v>
      </c>
      <c r="D44" s="822">
        <f>5500000+2002777</f>
        <v>7502777</v>
      </c>
    </row>
    <row r="45" spans="1:4" s="808" customFormat="1" ht="12" customHeight="1" thickBot="1">
      <c r="A45" s="805" t="s">
        <v>380</v>
      </c>
      <c r="B45" s="806" t="s">
        <v>657</v>
      </c>
      <c r="C45" s="807">
        <f>SUM(C46:C50)</f>
        <v>0</v>
      </c>
      <c r="D45" s="807">
        <f>SUM(D46:D50)</f>
        <v>0</v>
      </c>
    </row>
    <row r="46" spans="1:4" s="808" customFormat="1" ht="12" customHeight="1">
      <c r="A46" s="809" t="s">
        <v>454</v>
      </c>
      <c r="B46" s="810" t="s">
        <v>661</v>
      </c>
      <c r="C46" s="823"/>
      <c r="D46" s="823"/>
    </row>
    <row r="47" spans="1:4" s="808" customFormat="1" ht="12" customHeight="1">
      <c r="A47" s="812" t="s">
        <v>455</v>
      </c>
      <c r="B47" s="813" t="s">
        <v>662</v>
      </c>
      <c r="C47" s="821"/>
      <c r="D47" s="821"/>
    </row>
    <row r="48" spans="1:4" s="808" customFormat="1" ht="12" customHeight="1">
      <c r="A48" s="812" t="s">
        <v>658</v>
      </c>
      <c r="B48" s="813" t="s">
        <v>663</v>
      </c>
      <c r="C48" s="821"/>
      <c r="D48" s="821"/>
    </row>
    <row r="49" spans="1:4" s="808" customFormat="1" ht="12" customHeight="1">
      <c r="A49" s="812" t="s">
        <v>659</v>
      </c>
      <c r="B49" s="813" t="s">
        <v>664</v>
      </c>
      <c r="C49" s="821"/>
      <c r="D49" s="821"/>
    </row>
    <row r="50" spans="1:4" s="808" customFormat="1" ht="12" customHeight="1">
      <c r="A50" s="812" t="s">
        <v>660</v>
      </c>
      <c r="B50" s="813" t="s">
        <v>665</v>
      </c>
      <c r="C50" s="821"/>
      <c r="D50" s="821"/>
    </row>
    <row r="51" spans="1:4" s="808" customFormat="1" ht="12" customHeight="1" thickBot="1">
      <c r="A51" s="824" t="s">
        <v>357</v>
      </c>
      <c r="B51" s="825" t="s">
        <v>165</v>
      </c>
      <c r="C51" s="826"/>
      <c r="D51" s="826"/>
    </row>
    <row r="52" spans="1:4" s="808" customFormat="1" ht="12" customHeight="1" thickBot="1">
      <c r="A52" s="805" t="s">
        <v>535</v>
      </c>
      <c r="B52" s="806" t="s">
        <v>666</v>
      </c>
      <c r="C52" s="807">
        <f>SUM(C53:C55)</f>
        <v>0</v>
      </c>
      <c r="D52" s="807">
        <f>SUM(D53:D55)</f>
        <v>10000</v>
      </c>
    </row>
    <row r="53" spans="1:4" s="808" customFormat="1" ht="12" customHeight="1">
      <c r="A53" s="809" t="s">
        <v>456</v>
      </c>
      <c r="B53" s="810" t="s">
        <v>667</v>
      </c>
      <c r="C53" s="811"/>
      <c r="D53" s="811"/>
    </row>
    <row r="54" spans="1:4" s="808" customFormat="1" ht="12" customHeight="1">
      <c r="A54" s="812" t="s">
        <v>457</v>
      </c>
      <c r="B54" s="813" t="s">
        <v>231</v>
      </c>
      <c r="C54" s="820"/>
      <c r="D54" s="820"/>
    </row>
    <row r="55" spans="1:4" s="808" customFormat="1" ht="12" customHeight="1">
      <c r="A55" s="812" t="s">
        <v>670</v>
      </c>
      <c r="B55" s="813" t="s">
        <v>759</v>
      </c>
      <c r="C55" s="820"/>
      <c r="D55" s="820">
        <v>10000</v>
      </c>
    </row>
    <row r="56" spans="1:4" s="808" customFormat="1" ht="12" customHeight="1" thickBot="1">
      <c r="A56" s="814" t="s">
        <v>671</v>
      </c>
      <c r="B56" s="815" t="s">
        <v>669</v>
      </c>
      <c r="C56" s="827"/>
      <c r="D56" s="827"/>
    </row>
    <row r="57" spans="1:4" s="808" customFormat="1" ht="12" customHeight="1" thickBot="1">
      <c r="A57" s="805" t="s">
        <v>382</v>
      </c>
      <c r="B57" s="817" t="s">
        <v>672</v>
      </c>
      <c r="C57" s="807">
        <f>SUM(C58:C60)</f>
        <v>0</v>
      </c>
      <c r="D57" s="807">
        <f>SUM(D58:D60)</f>
        <v>0</v>
      </c>
    </row>
    <row r="58" spans="1:4" s="808" customFormat="1" ht="12" customHeight="1">
      <c r="A58" s="809" t="s">
        <v>536</v>
      </c>
      <c r="B58" s="810" t="s">
        <v>674</v>
      </c>
      <c r="C58" s="821"/>
      <c r="D58" s="821"/>
    </row>
    <row r="59" spans="1:4" s="808" customFormat="1" ht="12" customHeight="1">
      <c r="A59" s="812" t="s">
        <v>537</v>
      </c>
      <c r="B59" s="813" t="s">
        <v>152</v>
      </c>
      <c r="C59" s="821"/>
      <c r="D59" s="821"/>
    </row>
    <row r="60" spans="1:4" s="808" customFormat="1" ht="12" customHeight="1">
      <c r="A60" s="812" t="s">
        <v>589</v>
      </c>
      <c r="B60" s="813" t="s">
        <v>245</v>
      </c>
      <c r="C60" s="821"/>
      <c r="D60" s="821"/>
    </row>
    <row r="61" spans="1:4" s="808" customFormat="1" ht="12" customHeight="1" thickBot="1">
      <c r="A61" s="814" t="s">
        <v>673</v>
      </c>
      <c r="B61" s="815" t="s">
        <v>676</v>
      </c>
      <c r="C61" s="821"/>
      <c r="D61" s="821"/>
    </row>
    <row r="62" spans="1:4" s="808" customFormat="1" ht="12" customHeight="1" thickBot="1">
      <c r="A62" s="805" t="s">
        <v>383</v>
      </c>
      <c r="B62" s="806" t="s">
        <v>677</v>
      </c>
      <c r="C62" s="828">
        <f>+C5+C12+C19+C26+C34+C45+C52+C57</f>
        <v>1046453996</v>
      </c>
      <c r="D62" s="828">
        <f>+D5+D12+D19+D26+D34+D45+D52+D57</f>
        <v>1069356119</v>
      </c>
    </row>
    <row r="63" spans="1:4" s="808" customFormat="1" ht="12" customHeight="1" thickBot="1">
      <c r="A63" s="829" t="s">
        <v>678</v>
      </c>
      <c r="B63" s="817" t="s">
        <v>679</v>
      </c>
      <c r="C63" s="807">
        <f>SUM(C64:C66)</f>
        <v>0</v>
      </c>
      <c r="D63" s="807">
        <f>SUM(D64:D66)</f>
        <v>0</v>
      </c>
    </row>
    <row r="64" spans="1:4" s="808" customFormat="1" ht="12" customHeight="1">
      <c r="A64" s="809" t="s">
        <v>12</v>
      </c>
      <c r="B64" s="810" t="s">
        <v>680</v>
      </c>
      <c r="C64" s="821"/>
      <c r="D64" s="821"/>
    </row>
    <row r="65" spans="1:4" s="808" customFormat="1" ht="12" customHeight="1">
      <c r="A65" s="812" t="s">
        <v>21</v>
      </c>
      <c r="B65" s="813" t="s">
        <v>681</v>
      </c>
      <c r="C65" s="821"/>
      <c r="D65" s="821"/>
    </row>
    <row r="66" spans="1:4" s="808" customFormat="1" ht="12" customHeight="1" thickBot="1">
      <c r="A66" s="814" t="s">
        <v>22</v>
      </c>
      <c r="B66" s="830" t="s">
        <v>682</v>
      </c>
      <c r="C66" s="821"/>
      <c r="D66" s="821"/>
    </row>
    <row r="67" spans="1:4" s="808" customFormat="1" ht="12" customHeight="1" thickBot="1">
      <c r="A67" s="829" t="s">
        <v>683</v>
      </c>
      <c r="B67" s="817" t="s">
        <v>684</v>
      </c>
      <c r="C67" s="807">
        <f>SUM(C68:C71)</f>
        <v>0</v>
      </c>
      <c r="D67" s="807">
        <f>SUM(D68:D71)</f>
        <v>0</v>
      </c>
    </row>
    <row r="68" spans="1:4" s="808" customFormat="1" ht="12" customHeight="1">
      <c r="A68" s="809" t="s">
        <v>504</v>
      </c>
      <c r="B68" s="810" t="s">
        <v>685</v>
      </c>
      <c r="C68" s="821"/>
      <c r="D68" s="821"/>
    </row>
    <row r="69" spans="1:4" s="808" customFormat="1" ht="12" customHeight="1">
      <c r="A69" s="812" t="s">
        <v>505</v>
      </c>
      <c r="B69" s="813" t="s">
        <v>686</v>
      </c>
      <c r="C69" s="821"/>
      <c r="D69" s="821"/>
    </row>
    <row r="70" spans="1:4" s="808" customFormat="1" ht="12" customHeight="1">
      <c r="A70" s="812" t="s">
        <v>13</v>
      </c>
      <c r="B70" s="813" t="s">
        <v>687</v>
      </c>
      <c r="C70" s="821"/>
      <c r="D70" s="821"/>
    </row>
    <row r="71" spans="1:4" s="808" customFormat="1" ht="12" customHeight="1" thickBot="1">
      <c r="A71" s="814" t="s">
        <v>14</v>
      </c>
      <c r="B71" s="815" t="s">
        <v>688</v>
      </c>
      <c r="C71" s="821"/>
      <c r="D71" s="821"/>
    </row>
    <row r="72" spans="1:4" s="808" customFormat="1" ht="12" customHeight="1" thickBot="1">
      <c r="A72" s="829" t="s">
        <v>689</v>
      </c>
      <c r="B72" s="817" t="s">
        <v>690</v>
      </c>
      <c r="C72" s="807">
        <f>C73</f>
        <v>500000000</v>
      </c>
      <c r="D72" s="807">
        <f>D73</f>
        <v>807926062</v>
      </c>
    </row>
    <row r="73" spans="1:4" s="808" customFormat="1" ht="12" customHeight="1">
      <c r="A73" s="809" t="s">
        <v>15</v>
      </c>
      <c r="B73" s="810" t="s">
        <v>691</v>
      </c>
      <c r="C73" s="821">
        <v>500000000</v>
      </c>
      <c r="D73" s="821">
        <f>807851752+74310</f>
        <v>807926062</v>
      </c>
    </row>
    <row r="74" spans="1:4" s="808" customFormat="1" ht="12" customHeight="1" thickBot="1">
      <c r="A74" s="814" t="s">
        <v>16</v>
      </c>
      <c r="B74" s="815" t="s">
        <v>692</v>
      </c>
      <c r="C74" s="821"/>
      <c r="D74" s="821"/>
    </row>
    <row r="75" spans="1:4" s="808" customFormat="1" ht="12" customHeight="1" thickBot="1">
      <c r="A75" s="829" t="s">
        <v>693</v>
      </c>
      <c r="B75" s="817" t="s">
        <v>694</v>
      </c>
      <c r="C75" s="807">
        <f>SUM(C76:C78)</f>
        <v>0</v>
      </c>
      <c r="D75" s="807">
        <f>SUM(D76:D78)</f>
        <v>0</v>
      </c>
    </row>
    <row r="76" spans="1:4" s="808" customFormat="1" ht="12" customHeight="1">
      <c r="A76" s="809" t="s">
        <v>17</v>
      </c>
      <c r="B76" s="810" t="s">
        <v>695</v>
      </c>
      <c r="C76" s="821"/>
      <c r="D76" s="821"/>
    </row>
    <row r="77" spans="1:4" s="808" customFormat="1" ht="12" customHeight="1">
      <c r="A77" s="812" t="s">
        <v>18</v>
      </c>
      <c r="B77" s="813" t="s">
        <v>696</v>
      </c>
      <c r="C77" s="821"/>
      <c r="D77" s="821"/>
    </row>
    <row r="78" spans="1:4" s="808" customFormat="1" ht="12" customHeight="1" thickBot="1">
      <c r="A78" s="814" t="s">
        <v>19</v>
      </c>
      <c r="B78" s="815" t="s">
        <v>697</v>
      </c>
      <c r="C78" s="821"/>
      <c r="D78" s="821"/>
    </row>
    <row r="79" spans="1:4" s="808" customFormat="1" ht="12" customHeight="1" thickBot="1">
      <c r="A79" s="829" t="s">
        <v>698</v>
      </c>
      <c r="B79" s="817" t="s">
        <v>20</v>
      </c>
      <c r="C79" s="807">
        <f>SUM(C80:C83)</f>
        <v>0</v>
      </c>
      <c r="D79" s="807">
        <f>SUM(D80:D83)</f>
        <v>0</v>
      </c>
    </row>
    <row r="80" spans="1:4" s="808" customFormat="1" ht="12" customHeight="1">
      <c r="A80" s="831" t="s">
        <v>699</v>
      </c>
      <c r="B80" s="810" t="s">
        <v>0</v>
      </c>
      <c r="C80" s="821"/>
      <c r="D80" s="821"/>
    </row>
    <row r="81" spans="1:4" s="808" customFormat="1" ht="12" customHeight="1">
      <c r="A81" s="832" t="s">
        <v>1</v>
      </c>
      <c r="B81" s="813" t="s">
        <v>2</v>
      </c>
      <c r="C81" s="821"/>
      <c r="D81" s="821"/>
    </row>
    <row r="82" spans="1:4" s="808" customFormat="1" ht="12" customHeight="1">
      <c r="A82" s="832" t="s">
        <v>3</v>
      </c>
      <c r="B82" s="813" t="s">
        <v>4</v>
      </c>
      <c r="C82" s="821"/>
      <c r="D82" s="821"/>
    </row>
    <row r="83" spans="1:4" s="808" customFormat="1" ht="12" customHeight="1" thickBot="1">
      <c r="A83" s="833" t="s">
        <v>5</v>
      </c>
      <c r="B83" s="815" t="s">
        <v>6</v>
      </c>
      <c r="C83" s="821"/>
      <c r="D83" s="821"/>
    </row>
    <row r="84" spans="1:4" s="808" customFormat="1" ht="13.5" customHeight="1" thickBot="1">
      <c r="A84" s="829" t="s">
        <v>7</v>
      </c>
      <c r="B84" s="817" t="s">
        <v>8</v>
      </c>
      <c r="C84" s="834"/>
      <c r="D84" s="834"/>
    </row>
    <row r="85" spans="1:4" s="808" customFormat="1" ht="15.75" customHeight="1" thickBot="1">
      <c r="A85" s="829" t="s">
        <v>9</v>
      </c>
      <c r="B85" s="835" t="s">
        <v>10</v>
      </c>
      <c r="C85" s="828">
        <f>+C63+C67+C72+C75+C79+C84</f>
        <v>500000000</v>
      </c>
      <c r="D85" s="828">
        <f>+D63+D67+D72+D75+D79+D84</f>
        <v>807926062</v>
      </c>
    </row>
    <row r="86" spans="1:4" s="808" customFormat="1" ht="16.5" customHeight="1" thickBot="1">
      <c r="A86" s="836" t="s">
        <v>23</v>
      </c>
      <c r="B86" s="837" t="s">
        <v>11</v>
      </c>
      <c r="C86" s="828">
        <f>+C62+C85</f>
        <v>1546453996</v>
      </c>
      <c r="D86" s="828">
        <f>+D62+D85</f>
        <v>1877282181</v>
      </c>
    </row>
    <row r="87" spans="1:4" ht="16.5" customHeight="1">
      <c r="A87" s="1090" t="s">
        <v>403</v>
      </c>
      <c r="B87" s="1090"/>
      <c r="C87" s="1090"/>
      <c r="D87" s="796"/>
    </row>
    <row r="88" spans="1:4" ht="16.5" customHeight="1" thickBot="1">
      <c r="A88" s="1091" t="s">
        <v>508</v>
      </c>
      <c r="B88" s="1091"/>
      <c r="C88" s="838"/>
      <c r="D88" s="838"/>
    </row>
    <row r="89" spans="1:4" ht="37.5" customHeight="1" thickBot="1">
      <c r="A89" s="798" t="s">
        <v>428</v>
      </c>
      <c r="B89" s="799" t="s">
        <v>404</v>
      </c>
      <c r="C89" s="800" t="s">
        <v>322</v>
      </c>
      <c r="D89" s="800" t="s">
        <v>322</v>
      </c>
    </row>
    <row r="90" spans="1:4" s="804" customFormat="1" ht="12" customHeight="1" thickBot="1">
      <c r="A90" s="839">
        <v>1</v>
      </c>
      <c r="B90" s="840">
        <v>2</v>
      </c>
      <c r="C90" s="841">
        <v>3</v>
      </c>
      <c r="D90" s="841">
        <v>4</v>
      </c>
    </row>
    <row r="91" spans="1:4" ht="12" customHeight="1" thickBot="1">
      <c r="A91" s="842" t="s">
        <v>375</v>
      </c>
      <c r="B91" s="843" t="s">
        <v>26</v>
      </c>
      <c r="C91" s="844">
        <f>SUM(C92:C96)</f>
        <v>660585872</v>
      </c>
      <c r="D91" s="844">
        <f>SUM(D92:D96)</f>
        <v>699653778</v>
      </c>
    </row>
    <row r="92" spans="1:4" ht="12" customHeight="1">
      <c r="A92" s="845" t="s">
        <v>458</v>
      </c>
      <c r="B92" s="846" t="s">
        <v>405</v>
      </c>
      <c r="C92" s="847">
        <v>217652213</v>
      </c>
      <c r="D92" s="847">
        <v>238811498</v>
      </c>
    </row>
    <row r="93" spans="1:4" ht="12" customHeight="1">
      <c r="A93" s="812" t="s">
        <v>459</v>
      </c>
      <c r="B93" s="848" t="s">
        <v>538</v>
      </c>
      <c r="C93" s="820">
        <v>46894323</v>
      </c>
      <c r="D93" s="820">
        <v>50518487</v>
      </c>
    </row>
    <row r="94" spans="1:4" ht="12" customHeight="1">
      <c r="A94" s="812" t="s">
        <v>460</v>
      </c>
      <c r="B94" s="848" t="s">
        <v>495</v>
      </c>
      <c r="C94" s="827">
        <v>223354547</v>
      </c>
      <c r="D94" s="827">
        <v>233349876</v>
      </c>
    </row>
    <row r="95" spans="1:4" ht="12" customHeight="1">
      <c r="A95" s="812" t="s">
        <v>461</v>
      </c>
      <c r="B95" s="849" t="s">
        <v>539</v>
      </c>
      <c r="C95" s="827">
        <v>3700000</v>
      </c>
      <c r="D95" s="827">
        <v>3700000</v>
      </c>
    </row>
    <row r="96" spans="1:4" ht="12" customHeight="1">
      <c r="A96" s="812" t="s">
        <v>472</v>
      </c>
      <c r="B96" s="850" t="s">
        <v>540</v>
      </c>
      <c r="C96" s="827">
        <v>168984789</v>
      </c>
      <c r="D96" s="827">
        <v>173273917</v>
      </c>
    </row>
    <row r="97" spans="1:4" ht="12" customHeight="1">
      <c r="A97" s="812" t="s">
        <v>462</v>
      </c>
      <c r="B97" s="848" t="s">
        <v>27</v>
      </c>
      <c r="C97" s="827"/>
      <c r="D97" s="827"/>
    </row>
    <row r="98" spans="1:4" ht="12" customHeight="1">
      <c r="A98" s="812" t="s">
        <v>463</v>
      </c>
      <c r="B98" s="851" t="s">
        <v>28</v>
      </c>
      <c r="C98" s="827"/>
      <c r="D98" s="827"/>
    </row>
    <row r="99" spans="1:4" ht="12" customHeight="1">
      <c r="A99" s="812" t="s">
        <v>473</v>
      </c>
      <c r="B99" s="852" t="s">
        <v>29</v>
      </c>
      <c r="C99" s="827"/>
      <c r="D99" s="827"/>
    </row>
    <row r="100" spans="1:4" ht="12" customHeight="1">
      <c r="A100" s="812" t="s">
        <v>474</v>
      </c>
      <c r="B100" s="852" t="s">
        <v>30</v>
      </c>
      <c r="C100" s="827"/>
      <c r="D100" s="827"/>
    </row>
    <row r="101" spans="1:4" ht="12" customHeight="1">
      <c r="A101" s="812" t="s">
        <v>475</v>
      </c>
      <c r="B101" s="851" t="s">
        <v>175</v>
      </c>
      <c r="C101" s="827">
        <v>164784789</v>
      </c>
      <c r="D101" s="827">
        <v>169073917</v>
      </c>
    </row>
    <row r="102" spans="1:4" ht="12" customHeight="1">
      <c r="A102" s="812" t="s">
        <v>476</v>
      </c>
      <c r="B102" s="851" t="s">
        <v>746</v>
      </c>
      <c r="C102" s="827">
        <v>1000000</v>
      </c>
      <c r="D102" s="827">
        <v>1000000</v>
      </c>
    </row>
    <row r="103" spans="1:4" ht="12" customHeight="1">
      <c r="A103" s="812" t="s">
        <v>478</v>
      </c>
      <c r="B103" s="852" t="s">
        <v>33</v>
      </c>
      <c r="C103" s="827"/>
      <c r="D103" s="827"/>
    </row>
    <row r="104" spans="1:4" ht="12" customHeight="1">
      <c r="A104" s="824" t="s">
        <v>541</v>
      </c>
      <c r="B104" s="853" t="s">
        <v>34</v>
      </c>
      <c r="C104" s="827"/>
      <c r="D104" s="827"/>
    </row>
    <row r="105" spans="1:4" ht="12" customHeight="1">
      <c r="A105" s="812" t="s">
        <v>24</v>
      </c>
      <c r="B105" s="852" t="s">
        <v>236</v>
      </c>
      <c r="C105" s="827"/>
      <c r="D105" s="827"/>
    </row>
    <row r="106" spans="1:4" ht="12" customHeight="1" thickBot="1">
      <c r="A106" s="854" t="s">
        <v>25</v>
      </c>
      <c r="B106" s="855" t="s">
        <v>36</v>
      </c>
      <c r="C106" s="827">
        <v>3200000</v>
      </c>
      <c r="D106" s="827">
        <v>3200000</v>
      </c>
    </row>
    <row r="107" spans="1:4" ht="12" customHeight="1" thickBot="1">
      <c r="A107" s="805" t="s">
        <v>376</v>
      </c>
      <c r="B107" s="856" t="s">
        <v>37</v>
      </c>
      <c r="C107" s="807">
        <f>+C108+C110+C112+C120</f>
        <v>520038407</v>
      </c>
      <c r="D107" s="807">
        <f>+D108+D110+D112+D120</f>
        <v>536811654</v>
      </c>
    </row>
    <row r="108" spans="1:4" ht="12" customHeight="1">
      <c r="A108" s="809" t="s">
        <v>464</v>
      </c>
      <c r="B108" s="848" t="s">
        <v>244</v>
      </c>
      <c r="C108" s="811">
        <v>455680964</v>
      </c>
      <c r="D108" s="811">
        <v>472454211</v>
      </c>
    </row>
    <row r="109" spans="1:4" ht="12" customHeight="1">
      <c r="A109" s="809" t="s">
        <v>465</v>
      </c>
      <c r="B109" s="857" t="s">
        <v>41</v>
      </c>
      <c r="C109" s="811"/>
      <c r="D109" s="811"/>
    </row>
    <row r="110" spans="1:4" ht="12" customHeight="1">
      <c r="A110" s="809" t="s">
        <v>466</v>
      </c>
      <c r="B110" s="857" t="s">
        <v>542</v>
      </c>
      <c r="C110" s="811">
        <v>64357443</v>
      </c>
      <c r="D110" s="811">
        <v>64357443</v>
      </c>
    </row>
    <row r="111" spans="1:4" ht="12" customHeight="1">
      <c r="A111" s="809" t="s">
        <v>467</v>
      </c>
      <c r="B111" s="857" t="s">
        <v>42</v>
      </c>
      <c r="C111" s="811"/>
      <c r="D111" s="811"/>
    </row>
    <row r="112" spans="1:4" ht="12" customHeight="1">
      <c r="A112" s="809" t="s">
        <v>468</v>
      </c>
      <c r="B112" s="858" t="s">
        <v>590</v>
      </c>
      <c r="C112" s="811"/>
      <c r="D112" s="811"/>
    </row>
    <row r="113" spans="1:4" ht="12" customHeight="1">
      <c r="A113" s="809" t="s">
        <v>477</v>
      </c>
      <c r="B113" s="859" t="s">
        <v>153</v>
      </c>
      <c r="C113" s="811"/>
      <c r="D113" s="811"/>
    </row>
    <row r="114" spans="1:4" ht="12" customHeight="1">
      <c r="A114" s="809" t="s">
        <v>479</v>
      </c>
      <c r="B114" s="860" t="s">
        <v>47</v>
      </c>
      <c r="C114" s="811"/>
      <c r="D114" s="811"/>
    </row>
    <row r="115" spans="1:4" ht="15.75">
      <c r="A115" s="809" t="s">
        <v>543</v>
      </c>
      <c r="B115" s="852" t="s">
        <v>274</v>
      </c>
      <c r="C115" s="811"/>
      <c r="D115" s="811"/>
    </row>
    <row r="116" spans="1:4" ht="12" customHeight="1">
      <c r="A116" s="809" t="s">
        <v>544</v>
      </c>
      <c r="B116" s="852" t="s">
        <v>276</v>
      </c>
      <c r="C116" s="811"/>
      <c r="D116" s="811"/>
    </row>
    <row r="117" spans="1:4" ht="12" customHeight="1">
      <c r="A117" s="809" t="s">
        <v>545</v>
      </c>
      <c r="B117" s="852" t="s">
        <v>45</v>
      </c>
      <c r="C117" s="811"/>
      <c r="D117" s="811"/>
    </row>
    <row r="118" spans="1:4" ht="12" customHeight="1">
      <c r="A118" s="809" t="s">
        <v>38</v>
      </c>
      <c r="B118" s="852" t="s">
        <v>33</v>
      </c>
      <c r="C118" s="811"/>
      <c r="D118" s="811"/>
    </row>
    <row r="119" spans="1:4" ht="12" customHeight="1">
      <c r="A119" s="809" t="s">
        <v>39</v>
      </c>
      <c r="B119" s="852" t="s">
        <v>44</v>
      </c>
      <c r="C119" s="811"/>
      <c r="D119" s="811"/>
    </row>
    <row r="120" spans="1:4" ht="16.5" thickBot="1">
      <c r="A120" s="824" t="s">
        <v>40</v>
      </c>
      <c r="B120" s="852" t="s">
        <v>176</v>
      </c>
      <c r="C120" s="811"/>
      <c r="D120" s="811"/>
    </row>
    <row r="121" spans="1:4" ht="12" customHeight="1" thickBot="1">
      <c r="A121" s="805" t="s">
        <v>377</v>
      </c>
      <c r="B121" s="861" t="s">
        <v>48</v>
      </c>
      <c r="C121" s="807">
        <f>+C122+C123</f>
        <v>242302220</v>
      </c>
      <c r="D121" s="807">
        <f>+D122+D123</f>
        <v>515918316</v>
      </c>
    </row>
    <row r="122" spans="1:4" ht="12" customHeight="1">
      <c r="A122" s="809" t="s">
        <v>447</v>
      </c>
      <c r="B122" s="862" t="s">
        <v>416</v>
      </c>
      <c r="C122" s="811">
        <v>59348561</v>
      </c>
      <c r="D122" s="811">
        <v>58455794</v>
      </c>
    </row>
    <row r="123" spans="1:4" ht="12" customHeight="1" thickBot="1">
      <c r="A123" s="814" t="s">
        <v>448</v>
      </c>
      <c r="B123" s="857" t="s">
        <v>417</v>
      </c>
      <c r="C123" s="811">
        <v>182953659</v>
      </c>
      <c r="D123" s="811">
        <v>457462522</v>
      </c>
    </row>
    <row r="124" spans="1:4" ht="12" customHeight="1" thickBot="1">
      <c r="A124" s="805" t="s">
        <v>378</v>
      </c>
      <c r="B124" s="861" t="s">
        <v>49</v>
      </c>
      <c r="C124" s="807">
        <f>+C91+C107+C121</f>
        <v>1422926499</v>
      </c>
      <c r="D124" s="807">
        <f>+D91+D107+D121</f>
        <v>1752383748</v>
      </c>
    </row>
    <row r="125" spans="1:4" ht="12" customHeight="1" thickBot="1">
      <c r="A125" s="805" t="s">
        <v>379</v>
      </c>
      <c r="B125" s="861" t="s">
        <v>50</v>
      </c>
      <c r="C125" s="807">
        <f>+C126+C127+C128</f>
        <v>0</v>
      </c>
      <c r="D125" s="807">
        <f>+D126+D127+D128</f>
        <v>0</v>
      </c>
    </row>
    <row r="126" spans="1:4" ht="12" customHeight="1">
      <c r="A126" s="809" t="s">
        <v>451</v>
      </c>
      <c r="B126" s="862" t="s">
        <v>51</v>
      </c>
      <c r="C126" s="863"/>
      <c r="D126" s="863"/>
    </row>
    <row r="127" spans="1:4" ht="12" customHeight="1">
      <c r="A127" s="809" t="s">
        <v>452</v>
      </c>
      <c r="B127" s="862" t="s">
        <v>52</v>
      </c>
      <c r="C127" s="863"/>
      <c r="D127" s="863"/>
    </row>
    <row r="128" spans="1:4" ht="12" customHeight="1" thickBot="1">
      <c r="A128" s="824" t="s">
        <v>453</v>
      </c>
      <c r="B128" s="864" t="s">
        <v>53</v>
      </c>
      <c r="C128" s="863"/>
      <c r="D128" s="863"/>
    </row>
    <row r="129" spans="1:4" ht="12" customHeight="1" thickBot="1">
      <c r="A129" s="805" t="s">
        <v>380</v>
      </c>
      <c r="B129" s="861" t="s">
        <v>112</v>
      </c>
      <c r="C129" s="807">
        <f>+C130+C131+C132+C133</f>
        <v>108254481</v>
      </c>
      <c r="D129" s="807">
        <f>+D130+D131+D132+D133</f>
        <v>108254481</v>
      </c>
    </row>
    <row r="130" spans="1:4" ht="12" customHeight="1">
      <c r="A130" s="809" t="s">
        <v>454</v>
      </c>
      <c r="B130" s="862" t="s">
        <v>54</v>
      </c>
      <c r="C130" s="863">
        <v>108254481</v>
      </c>
      <c r="D130" s="863">
        <v>108254481</v>
      </c>
    </row>
    <row r="131" spans="1:4" ht="12" customHeight="1">
      <c r="A131" s="809" t="s">
        <v>455</v>
      </c>
      <c r="B131" s="862" t="s">
        <v>55</v>
      </c>
      <c r="C131" s="863"/>
      <c r="D131" s="863"/>
    </row>
    <row r="132" spans="1:4" ht="12" customHeight="1">
      <c r="A132" s="809" t="s">
        <v>658</v>
      </c>
      <c r="B132" s="862" t="s">
        <v>56</v>
      </c>
      <c r="C132" s="863"/>
      <c r="D132" s="863"/>
    </row>
    <row r="133" spans="1:4" ht="12" customHeight="1" thickBot="1">
      <c r="A133" s="824" t="s">
        <v>659</v>
      </c>
      <c r="B133" s="864" t="s">
        <v>57</v>
      </c>
      <c r="C133" s="863"/>
      <c r="D133" s="863"/>
    </row>
    <row r="134" spans="1:4" ht="12" customHeight="1" thickBot="1">
      <c r="A134" s="805" t="s">
        <v>381</v>
      </c>
      <c r="B134" s="861" t="s">
        <v>58</v>
      </c>
      <c r="C134" s="828">
        <f>+C135+C136+C137+C138</f>
        <v>15273016</v>
      </c>
      <c r="D134" s="828">
        <f>+D135+D136+D137+D138</f>
        <v>16643952</v>
      </c>
    </row>
    <row r="135" spans="1:4" ht="12" customHeight="1">
      <c r="A135" s="809" t="s">
        <v>456</v>
      </c>
      <c r="B135" s="862" t="s">
        <v>59</v>
      </c>
      <c r="C135" s="863"/>
      <c r="D135" s="863">
        <v>1370936</v>
      </c>
    </row>
    <row r="136" spans="1:4" ht="12" customHeight="1">
      <c r="A136" s="809" t="s">
        <v>457</v>
      </c>
      <c r="B136" s="862" t="s">
        <v>69</v>
      </c>
      <c r="C136" s="863">
        <v>15273016</v>
      </c>
      <c r="D136" s="863">
        <v>15273016</v>
      </c>
    </row>
    <row r="137" spans="1:4" ht="12" customHeight="1">
      <c r="A137" s="809" t="s">
        <v>670</v>
      </c>
      <c r="B137" s="862" t="s">
        <v>295</v>
      </c>
      <c r="C137" s="863"/>
      <c r="D137" s="863"/>
    </row>
    <row r="138" spans="1:4" ht="12" customHeight="1" thickBot="1">
      <c r="A138" s="824" t="s">
        <v>671</v>
      </c>
      <c r="B138" s="864" t="s">
        <v>61</v>
      </c>
      <c r="C138" s="863"/>
      <c r="D138" s="863"/>
    </row>
    <row r="139" spans="1:4" ht="12" customHeight="1" thickBot="1">
      <c r="A139" s="805" t="s">
        <v>382</v>
      </c>
      <c r="B139" s="861" t="s">
        <v>62</v>
      </c>
      <c r="C139" s="865">
        <f>+C140+C141+C142+C143</f>
        <v>0</v>
      </c>
      <c r="D139" s="865">
        <f>+D140+D141+D142+D143</f>
        <v>0</v>
      </c>
    </row>
    <row r="140" spans="1:4" ht="12" customHeight="1">
      <c r="A140" s="809" t="s">
        <v>536</v>
      </c>
      <c r="B140" s="862" t="s">
        <v>63</v>
      </c>
      <c r="C140" s="863"/>
      <c r="D140" s="863"/>
    </row>
    <row r="141" spans="1:4" ht="12" customHeight="1">
      <c r="A141" s="809" t="s">
        <v>537</v>
      </c>
      <c r="B141" s="862" t="s">
        <v>64</v>
      </c>
      <c r="C141" s="863"/>
      <c r="D141" s="863"/>
    </row>
    <row r="142" spans="1:4" ht="12" customHeight="1">
      <c r="A142" s="809" t="s">
        <v>589</v>
      </c>
      <c r="B142" s="862" t="s">
        <v>65</v>
      </c>
      <c r="C142" s="863"/>
      <c r="D142" s="863"/>
    </row>
    <row r="143" spans="1:4" ht="12" customHeight="1" thickBot="1">
      <c r="A143" s="809" t="s">
        <v>673</v>
      </c>
      <c r="B143" s="862" t="s">
        <v>66</v>
      </c>
      <c r="C143" s="863"/>
      <c r="D143" s="863"/>
    </row>
    <row r="144" spans="1:9" ht="15" customHeight="1" thickBot="1">
      <c r="A144" s="805" t="s">
        <v>383</v>
      </c>
      <c r="B144" s="861" t="s">
        <v>67</v>
      </c>
      <c r="C144" s="866">
        <f>+C125+C129+C134+C139</f>
        <v>123527497</v>
      </c>
      <c r="D144" s="866">
        <f>+D125+D129+D134+D139</f>
        <v>124898433</v>
      </c>
      <c r="F144" s="867"/>
      <c r="G144" s="868"/>
      <c r="H144" s="868"/>
      <c r="I144" s="868"/>
    </row>
    <row r="145" spans="1:4" s="808" customFormat="1" ht="12.75" customHeight="1" thickBot="1">
      <c r="A145" s="869" t="s">
        <v>384</v>
      </c>
      <c r="B145" s="870" t="s">
        <v>68</v>
      </c>
      <c r="C145" s="866">
        <f>+C124+C144</f>
        <v>1546453996</v>
      </c>
      <c r="D145" s="866">
        <f>+D124+D144</f>
        <v>1877282181</v>
      </c>
    </row>
    <row r="146" ht="7.5" customHeight="1"/>
    <row r="147" spans="1:4" ht="15.75">
      <c r="A147" s="1092" t="s">
        <v>70</v>
      </c>
      <c r="B147" s="1092"/>
      <c r="C147" s="1092"/>
      <c r="D147" s="796"/>
    </row>
    <row r="148" spans="1:4" ht="15" customHeight="1" thickBot="1">
      <c r="A148" s="1089" t="s">
        <v>509</v>
      </c>
      <c r="B148" s="1089"/>
      <c r="C148" s="797"/>
      <c r="D148" s="797"/>
    </row>
    <row r="149" spans="1:4" ht="13.5" customHeight="1" thickBot="1">
      <c r="A149" s="805">
        <v>1</v>
      </c>
      <c r="B149" s="856" t="s">
        <v>71</v>
      </c>
      <c r="C149" s="807">
        <f>+C62-C124</f>
        <v>-376472503</v>
      </c>
      <c r="D149" s="807">
        <f>+D62-D124</f>
        <v>-683027629</v>
      </c>
    </row>
    <row r="150" spans="1:4" ht="21.75" thickBot="1">
      <c r="A150" s="805" t="s">
        <v>376</v>
      </c>
      <c r="B150" s="856" t="s">
        <v>72</v>
      </c>
      <c r="C150" s="807">
        <f>+C85-C144</f>
        <v>376472503</v>
      </c>
      <c r="D150" s="807">
        <f>+D85-D144</f>
        <v>683027629</v>
      </c>
    </row>
    <row r="152" ht="15.75">
      <c r="A152" s="796" t="s">
        <v>769</v>
      </c>
    </row>
  </sheetData>
  <sheetProtection/>
  <mergeCells count="6">
    <mergeCell ref="A148:B148"/>
    <mergeCell ref="A87:C87"/>
    <mergeCell ref="A1:C1"/>
    <mergeCell ref="A2:B2"/>
    <mergeCell ref="A88:B88"/>
    <mergeCell ref="A147:C14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59" r:id="rId1"/>
  <headerFooter>
    <oddHeader>&amp;C&amp;"Times New Roman CE,Félkövér"&amp;12
Tát Város Önkormányzat
2019. ÉVI KÖLTSÉGVETÉSÉNEK ÖSSZEVONT MÉRLEGE&amp;10
&amp;R&amp;"Times New Roman CE,Félkövér dőlt"&amp;11
1.1 melléklet az 2/2019( I.29.) önkormányzati rendelethez*</oddHeader>
  </headerFooter>
  <rowBreaks count="1" manualBreakCount="1">
    <brk id="86" max="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E59"/>
  <sheetViews>
    <sheetView workbookViewId="0" topLeftCell="A10">
      <selection activeCell="D45" sqref="D45"/>
    </sheetView>
  </sheetViews>
  <sheetFormatPr defaultColWidth="9.00390625" defaultRowHeight="12.75"/>
  <cols>
    <col min="1" max="1" width="13.875" style="1078" customWidth="1"/>
    <col min="2" max="2" width="79.125" style="1005" customWidth="1"/>
    <col min="3" max="4" width="25.00390625" style="1005" customWidth="1"/>
    <col min="5" max="16384" width="9.375" style="1005" customWidth="1"/>
  </cols>
  <sheetData>
    <row r="1" spans="1:4" s="991" customFormat="1" ht="21" customHeight="1" thickBot="1">
      <c r="A1" s="989"/>
      <c r="B1" s="990"/>
      <c r="C1" s="1052"/>
      <c r="D1" s="1052" t="s">
        <v>776</v>
      </c>
    </row>
    <row r="2" spans="1:4" s="995" customFormat="1" ht="25.5" customHeight="1">
      <c r="A2" s="992" t="s">
        <v>559</v>
      </c>
      <c r="B2" s="993" t="s">
        <v>162</v>
      </c>
      <c r="C2" s="1053"/>
      <c r="D2" s="1053" t="s">
        <v>418</v>
      </c>
    </row>
    <row r="3" spans="1:4" s="995" customFormat="1" ht="24.75" thickBot="1">
      <c r="A3" s="1054" t="s">
        <v>558</v>
      </c>
      <c r="B3" s="997" t="s">
        <v>141</v>
      </c>
      <c r="C3" s="1055"/>
      <c r="D3" s="1055"/>
    </row>
    <row r="4" spans="1:4" s="1001" customFormat="1" ht="15.75" customHeight="1" thickBot="1">
      <c r="A4" s="999"/>
      <c r="B4" s="999"/>
      <c r="C4" s="1000"/>
      <c r="D4" s="1000"/>
    </row>
    <row r="5" spans="1:4" ht="13.5" thickBot="1">
      <c r="A5" s="1002" t="s">
        <v>560</v>
      </c>
      <c r="B5" s="1003" t="s">
        <v>410</v>
      </c>
      <c r="C5" s="1056" t="s">
        <v>411</v>
      </c>
      <c r="D5" s="1056" t="s">
        <v>411</v>
      </c>
    </row>
    <row r="6" spans="1:4" s="1009" customFormat="1" ht="12.75" customHeight="1" thickBot="1">
      <c r="A6" s="1006">
        <v>1</v>
      </c>
      <c r="B6" s="1007">
        <v>2</v>
      </c>
      <c r="C6" s="1008">
        <v>3</v>
      </c>
      <c r="D6" s="1008">
        <v>4</v>
      </c>
    </row>
    <row r="7" spans="1:4" s="1009" customFormat="1" ht="15.75" customHeight="1" thickBot="1">
      <c r="A7" s="1010"/>
      <c r="B7" s="1011" t="s">
        <v>412</v>
      </c>
      <c r="C7" s="1057"/>
      <c r="D7" s="1057"/>
    </row>
    <row r="8" spans="1:4" s="1014" customFormat="1" ht="12" customHeight="1" thickBot="1">
      <c r="A8" s="1006" t="s">
        <v>375</v>
      </c>
      <c r="B8" s="1058" t="s">
        <v>119</v>
      </c>
      <c r="C8" s="915">
        <f>SUM(C9:C18)</f>
        <v>0</v>
      </c>
      <c r="D8" s="915">
        <f>SUM(D9:D18)</f>
        <v>0</v>
      </c>
    </row>
    <row r="9" spans="1:4" s="1014" customFormat="1" ht="12" customHeight="1">
      <c r="A9" s="1059" t="s">
        <v>458</v>
      </c>
      <c r="B9" s="846" t="s">
        <v>647</v>
      </c>
      <c r="C9" s="1060"/>
      <c r="D9" s="1060"/>
    </row>
    <row r="10" spans="1:4" s="1014" customFormat="1" ht="12" customHeight="1">
      <c r="A10" s="1061" t="s">
        <v>459</v>
      </c>
      <c r="B10" s="848" t="s">
        <v>648</v>
      </c>
      <c r="C10" s="904"/>
      <c r="D10" s="904"/>
    </row>
    <row r="11" spans="1:4" s="1014" customFormat="1" ht="12" customHeight="1">
      <c r="A11" s="1061" t="s">
        <v>460</v>
      </c>
      <c r="B11" s="848" t="s">
        <v>649</v>
      </c>
      <c r="C11" s="904"/>
      <c r="D11" s="904"/>
    </row>
    <row r="12" spans="1:4" s="1014" customFormat="1" ht="12" customHeight="1">
      <c r="A12" s="1061" t="s">
        <v>461</v>
      </c>
      <c r="B12" s="848" t="s">
        <v>650</v>
      </c>
      <c r="C12" s="904"/>
      <c r="D12" s="904"/>
    </row>
    <row r="13" spans="1:4" s="1014" customFormat="1" ht="12" customHeight="1">
      <c r="A13" s="1061" t="s">
        <v>503</v>
      </c>
      <c r="B13" s="848" t="s">
        <v>651</v>
      </c>
      <c r="C13" s="904"/>
      <c r="D13" s="904"/>
    </row>
    <row r="14" spans="1:4" s="1014" customFormat="1" ht="12" customHeight="1">
      <c r="A14" s="1061" t="s">
        <v>462</v>
      </c>
      <c r="B14" s="848" t="s">
        <v>120</v>
      </c>
      <c r="C14" s="904"/>
      <c r="D14" s="904"/>
    </row>
    <row r="15" spans="1:4" s="1014" customFormat="1" ht="12" customHeight="1">
      <c r="A15" s="1061" t="s">
        <v>463</v>
      </c>
      <c r="B15" s="864" t="s">
        <v>121</v>
      </c>
      <c r="C15" s="904"/>
      <c r="D15" s="904"/>
    </row>
    <row r="16" spans="1:4" s="1014" customFormat="1" ht="12" customHeight="1">
      <c r="A16" s="1061" t="s">
        <v>473</v>
      </c>
      <c r="B16" s="848" t="s">
        <v>654</v>
      </c>
      <c r="C16" s="932"/>
      <c r="D16" s="932"/>
    </row>
    <row r="17" spans="1:4" s="1016" customFormat="1" ht="12" customHeight="1">
      <c r="A17" s="1061" t="s">
        <v>474</v>
      </c>
      <c r="B17" s="848" t="s">
        <v>655</v>
      </c>
      <c r="C17" s="904"/>
      <c r="D17" s="904"/>
    </row>
    <row r="18" spans="1:4" s="1016" customFormat="1" ht="12" customHeight="1" thickBot="1">
      <c r="A18" s="1061" t="s">
        <v>475</v>
      </c>
      <c r="B18" s="864" t="s">
        <v>656</v>
      </c>
      <c r="C18" s="911"/>
      <c r="D18" s="911"/>
    </row>
    <row r="19" spans="1:4" s="1014" customFormat="1" ht="12" customHeight="1" thickBot="1">
      <c r="A19" s="1006" t="s">
        <v>376</v>
      </c>
      <c r="B19" s="1058" t="s">
        <v>122</v>
      </c>
      <c r="C19" s="915">
        <f>SUM(C20:C22)</f>
        <v>0</v>
      </c>
      <c r="D19" s="915">
        <f>SUM(D20:D22)</f>
        <v>0</v>
      </c>
    </row>
    <row r="20" spans="1:4" s="1016" customFormat="1" ht="12" customHeight="1">
      <c r="A20" s="1061" t="s">
        <v>464</v>
      </c>
      <c r="B20" s="862" t="s">
        <v>622</v>
      </c>
      <c r="C20" s="904"/>
      <c r="D20" s="904"/>
    </row>
    <row r="21" spans="1:4" s="1016" customFormat="1" ht="12" customHeight="1">
      <c r="A21" s="1061" t="s">
        <v>465</v>
      </c>
      <c r="B21" s="848" t="s">
        <v>123</v>
      </c>
      <c r="C21" s="904"/>
      <c r="D21" s="904"/>
    </row>
    <row r="22" spans="1:4" s="1016" customFormat="1" ht="12" customHeight="1">
      <c r="A22" s="1061" t="s">
        <v>466</v>
      </c>
      <c r="B22" s="848" t="s">
        <v>124</v>
      </c>
      <c r="C22" s="904"/>
      <c r="D22" s="904"/>
    </row>
    <row r="23" spans="1:4" s="1016" customFormat="1" ht="12" customHeight="1" thickBot="1">
      <c r="A23" s="1061" t="s">
        <v>467</v>
      </c>
      <c r="B23" s="848" t="s">
        <v>360</v>
      </c>
      <c r="C23" s="904"/>
      <c r="D23" s="904"/>
    </row>
    <row r="24" spans="1:4" s="1016" customFormat="1" ht="12" customHeight="1" thickBot="1">
      <c r="A24" s="1062" t="s">
        <v>377</v>
      </c>
      <c r="B24" s="861" t="s">
        <v>529</v>
      </c>
      <c r="C24" s="1063"/>
      <c r="D24" s="1063"/>
    </row>
    <row r="25" spans="1:4" s="1016" customFormat="1" ht="12" customHeight="1" thickBot="1">
      <c r="A25" s="1062" t="s">
        <v>378</v>
      </c>
      <c r="B25" s="861" t="s">
        <v>125</v>
      </c>
      <c r="C25" s="915">
        <f>+C26+C27</f>
        <v>0</v>
      </c>
      <c r="D25" s="915">
        <f>+D26+D27</f>
        <v>0</v>
      </c>
    </row>
    <row r="26" spans="1:4" s="1016" customFormat="1" ht="12" customHeight="1">
      <c r="A26" s="1064" t="s">
        <v>632</v>
      </c>
      <c r="B26" s="1065" t="s">
        <v>123</v>
      </c>
      <c r="C26" s="935"/>
      <c r="D26" s="935"/>
    </row>
    <row r="27" spans="1:4" s="1016" customFormat="1" ht="12" customHeight="1">
      <c r="A27" s="1064" t="s">
        <v>635</v>
      </c>
      <c r="B27" s="1066" t="s">
        <v>126</v>
      </c>
      <c r="C27" s="920"/>
      <c r="D27" s="920"/>
    </row>
    <row r="28" spans="1:4" s="1016" customFormat="1" ht="12" customHeight="1" thickBot="1">
      <c r="A28" s="1061" t="s">
        <v>636</v>
      </c>
      <c r="B28" s="1067" t="s">
        <v>127</v>
      </c>
      <c r="C28" s="1068"/>
      <c r="D28" s="1068"/>
    </row>
    <row r="29" spans="1:4" s="1016" customFormat="1" ht="12" customHeight="1" thickBot="1">
      <c r="A29" s="1062" t="s">
        <v>379</v>
      </c>
      <c r="B29" s="861" t="s">
        <v>128</v>
      </c>
      <c r="C29" s="915">
        <f>+C30+C31+C32</f>
        <v>0</v>
      </c>
      <c r="D29" s="915">
        <f>+D30+D31+D32</f>
        <v>0</v>
      </c>
    </row>
    <row r="30" spans="1:4" s="1016" customFormat="1" ht="12" customHeight="1">
      <c r="A30" s="1064" t="s">
        <v>451</v>
      </c>
      <c r="B30" s="1065" t="s">
        <v>661</v>
      </c>
      <c r="C30" s="935"/>
      <c r="D30" s="935"/>
    </row>
    <row r="31" spans="1:4" s="1016" customFormat="1" ht="12" customHeight="1">
      <c r="A31" s="1064" t="s">
        <v>452</v>
      </c>
      <c r="B31" s="1066" t="s">
        <v>662</v>
      </c>
      <c r="C31" s="920"/>
      <c r="D31" s="920"/>
    </row>
    <row r="32" spans="1:4" s="1016" customFormat="1" ht="12" customHeight="1" thickBot="1">
      <c r="A32" s="1061" t="s">
        <v>453</v>
      </c>
      <c r="B32" s="1069" t="s">
        <v>663</v>
      </c>
      <c r="C32" s="1068"/>
      <c r="D32" s="1068"/>
    </row>
    <row r="33" spans="1:4" s="1014" customFormat="1" ht="12" customHeight="1" thickBot="1">
      <c r="A33" s="1062" t="s">
        <v>380</v>
      </c>
      <c r="B33" s="861" t="s">
        <v>75</v>
      </c>
      <c r="C33" s="1063"/>
      <c r="D33" s="1063"/>
    </row>
    <row r="34" spans="1:4" s="1014" customFormat="1" ht="12" customHeight="1" thickBot="1">
      <c r="A34" s="1062" t="s">
        <v>381</v>
      </c>
      <c r="B34" s="861" t="s">
        <v>129</v>
      </c>
      <c r="C34" s="1070"/>
      <c r="D34" s="1070"/>
    </row>
    <row r="35" spans="1:4" s="1014" customFormat="1" ht="12" customHeight="1" thickBot="1">
      <c r="A35" s="1006" t="s">
        <v>382</v>
      </c>
      <c r="B35" s="861" t="s">
        <v>130</v>
      </c>
      <c r="C35" s="1071">
        <f>+C8+C19+C24+C25+C29+C33+C34</f>
        <v>0</v>
      </c>
      <c r="D35" s="1071">
        <f>+D8+D19+D24+D25+D29+D33+D34</f>
        <v>0</v>
      </c>
    </row>
    <row r="36" spans="1:4" s="1014" customFormat="1" ht="12" customHeight="1" thickBot="1">
      <c r="A36" s="1072" t="s">
        <v>383</v>
      </c>
      <c r="B36" s="861" t="s">
        <v>131</v>
      </c>
      <c r="C36" s="1071">
        <f>+C37+C38+C39</f>
        <v>99706600</v>
      </c>
      <c r="D36" s="1071">
        <f>+D37+D38+D39</f>
        <v>112768600</v>
      </c>
    </row>
    <row r="37" spans="1:4" s="1014" customFormat="1" ht="12" customHeight="1">
      <c r="A37" s="1064" t="s">
        <v>132</v>
      </c>
      <c r="B37" s="1065" t="s">
        <v>596</v>
      </c>
      <c r="C37" s="935"/>
      <c r="D37" s="935"/>
    </row>
    <row r="38" spans="1:4" s="1014" customFormat="1" ht="12" customHeight="1">
      <c r="A38" s="1064" t="s">
        <v>133</v>
      </c>
      <c r="B38" s="1066" t="s">
        <v>361</v>
      </c>
      <c r="C38" s="920"/>
      <c r="D38" s="920"/>
    </row>
    <row r="39" spans="1:4" s="1016" customFormat="1" ht="12" customHeight="1" thickBot="1">
      <c r="A39" s="1061" t="s">
        <v>134</v>
      </c>
      <c r="B39" s="1069" t="s">
        <v>727</v>
      </c>
      <c r="C39" s="1073">
        <v>99706600</v>
      </c>
      <c r="D39" s="1073">
        <v>112768600</v>
      </c>
    </row>
    <row r="40" spans="1:4" s="1016" customFormat="1" ht="15" customHeight="1" thickBot="1">
      <c r="A40" s="1072" t="s">
        <v>384</v>
      </c>
      <c r="B40" s="1074" t="s">
        <v>136</v>
      </c>
      <c r="C40" s="1030">
        <f>+C35+C36</f>
        <v>99706600</v>
      </c>
      <c r="D40" s="1030">
        <f>+D35+D36</f>
        <v>112768600</v>
      </c>
    </row>
    <row r="41" spans="1:4" s="1016" customFormat="1" ht="15" customHeight="1">
      <c r="A41" s="1023"/>
      <c r="B41" s="1024"/>
      <c r="C41" s="1051"/>
      <c r="D41" s="1051"/>
    </row>
    <row r="42" spans="1:4" ht="13.5" thickBot="1">
      <c r="A42" s="1075"/>
      <c r="B42" s="1026"/>
      <c r="C42" s="1027"/>
      <c r="D42" s="1027"/>
    </row>
    <row r="43" spans="1:4" s="1009" customFormat="1" ht="16.5" customHeight="1" thickBot="1">
      <c r="A43" s="1028"/>
      <c r="B43" s="1029" t="s">
        <v>414</v>
      </c>
      <c r="C43" s="1030"/>
      <c r="D43" s="1030"/>
    </row>
    <row r="44" spans="1:4" s="1031" customFormat="1" ht="12" customHeight="1" thickBot="1">
      <c r="A44" s="1062" t="s">
        <v>375</v>
      </c>
      <c r="B44" s="861" t="s">
        <v>137</v>
      </c>
      <c r="C44" s="915">
        <f>SUM(C45:C49)</f>
        <v>99706600</v>
      </c>
      <c r="D44" s="915">
        <f>SUM(D45:D49)</f>
        <v>111676620</v>
      </c>
    </row>
    <row r="45" spans="1:4" ht="12" customHeight="1">
      <c r="A45" s="1061" t="s">
        <v>458</v>
      </c>
      <c r="B45" s="862" t="s">
        <v>405</v>
      </c>
      <c r="C45" s="923">
        <v>66923308</v>
      </c>
      <c r="D45" s="923">
        <v>78123308</v>
      </c>
    </row>
    <row r="46" spans="1:4" ht="12" customHeight="1">
      <c r="A46" s="1061" t="s">
        <v>459</v>
      </c>
      <c r="B46" s="848" t="s">
        <v>538</v>
      </c>
      <c r="C46" s="923">
        <v>13598745</v>
      </c>
      <c r="D46" s="923">
        <v>15460745</v>
      </c>
    </row>
    <row r="47" spans="1:4" ht="12" customHeight="1">
      <c r="A47" s="1061" t="s">
        <v>460</v>
      </c>
      <c r="B47" s="848" t="s">
        <v>495</v>
      </c>
      <c r="C47" s="923">
        <v>19184547</v>
      </c>
      <c r="D47" s="923">
        <f>19184547-1091980</f>
        <v>18092567</v>
      </c>
    </row>
    <row r="48" spans="1:4" ht="12" customHeight="1">
      <c r="A48" s="1061" t="s">
        <v>461</v>
      </c>
      <c r="B48" s="848" t="s">
        <v>539</v>
      </c>
      <c r="C48" s="923"/>
      <c r="D48" s="923"/>
    </row>
    <row r="49" spans="1:4" ht="12" customHeight="1" thickBot="1">
      <c r="A49" s="1061" t="s">
        <v>503</v>
      </c>
      <c r="B49" s="848" t="s">
        <v>540</v>
      </c>
      <c r="C49" s="923"/>
      <c r="D49" s="923"/>
    </row>
    <row r="50" spans="1:4" ht="12" customHeight="1" thickBot="1">
      <c r="A50" s="1062" t="s">
        <v>376</v>
      </c>
      <c r="B50" s="861" t="s">
        <v>138</v>
      </c>
      <c r="C50" s="915">
        <f>SUM(C51:C53)</f>
        <v>0</v>
      </c>
      <c r="D50" s="915">
        <f>SUM(D51:D53)</f>
        <v>1091980</v>
      </c>
    </row>
    <row r="51" spans="1:4" s="1031" customFormat="1" ht="12" customHeight="1">
      <c r="A51" s="1061" t="s">
        <v>464</v>
      </c>
      <c r="B51" s="862" t="s">
        <v>587</v>
      </c>
      <c r="C51" s="935"/>
      <c r="D51" s="935">
        <v>1091980</v>
      </c>
    </row>
    <row r="52" spans="1:4" ht="12" customHeight="1">
      <c r="A52" s="1061" t="s">
        <v>465</v>
      </c>
      <c r="B52" s="848" t="s">
        <v>542</v>
      </c>
      <c r="C52" s="923"/>
      <c r="D52" s="923"/>
    </row>
    <row r="53" spans="1:4" ht="12" customHeight="1">
      <c r="A53" s="1061" t="s">
        <v>466</v>
      </c>
      <c r="B53" s="848" t="s">
        <v>415</v>
      </c>
      <c r="C53" s="923"/>
      <c r="D53" s="923"/>
    </row>
    <row r="54" spans="1:4" ht="12" customHeight="1" thickBot="1">
      <c r="A54" s="1061" t="s">
        <v>467</v>
      </c>
      <c r="B54" s="848" t="s">
        <v>362</v>
      </c>
      <c r="C54" s="923"/>
      <c r="D54" s="923"/>
    </row>
    <row r="55" spans="1:4" ht="15" customHeight="1" thickBot="1">
      <c r="A55" s="1062" t="s">
        <v>377</v>
      </c>
      <c r="B55" s="1076" t="s">
        <v>139</v>
      </c>
      <c r="C55" s="1077">
        <f>+C44+C50</f>
        <v>99706600</v>
      </c>
      <c r="D55" s="1077">
        <f>+D44+D50</f>
        <v>112768600</v>
      </c>
    </row>
    <row r="56" spans="3:4" ht="13.5" thickBot="1">
      <c r="C56" s="1079"/>
      <c r="D56" s="1079"/>
    </row>
    <row r="57" spans="1:4" ht="15" customHeight="1" thickBot="1">
      <c r="A57" s="1044" t="s">
        <v>561</v>
      </c>
      <c r="B57" s="1045"/>
      <c r="C57" s="1046">
        <v>22</v>
      </c>
      <c r="D57" s="1046">
        <v>22</v>
      </c>
    </row>
    <row r="58" spans="1:4" ht="14.25" customHeight="1" thickBot="1">
      <c r="A58" s="1044" t="s">
        <v>562</v>
      </c>
      <c r="B58" s="1045"/>
      <c r="C58" s="1046"/>
      <c r="D58" s="1046"/>
    </row>
    <row r="59" spans="1:5" ht="15.75">
      <c r="A59" s="1080" t="s">
        <v>782</v>
      </c>
      <c r="B59" s="1081"/>
      <c r="C59" s="1081"/>
      <c r="D59" s="1081"/>
      <c r="E59" s="1082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C1" sqref="C1"/>
    </sheetView>
  </sheetViews>
  <sheetFormatPr defaultColWidth="9.00390625" defaultRowHeight="12.75"/>
  <cols>
    <col min="1" max="1" width="13.875" style="244" customWidth="1"/>
    <col min="2" max="2" width="79.125" style="245" customWidth="1"/>
    <col min="3" max="3" width="25.00390625" style="245" customWidth="1"/>
    <col min="4" max="16384" width="9.375" style="245" customWidth="1"/>
  </cols>
  <sheetData>
    <row r="1" spans="1:3" s="224" customFormat="1" ht="21" customHeight="1" thickBot="1">
      <c r="A1" s="223"/>
      <c r="B1" s="225"/>
      <c r="C1" s="430" t="s">
        <v>740</v>
      </c>
    </row>
    <row r="2" spans="1:3" s="431" customFormat="1" ht="25.5" customHeight="1">
      <c r="A2" s="384" t="s">
        <v>559</v>
      </c>
      <c r="B2" s="349" t="s">
        <v>162</v>
      </c>
      <c r="C2" s="364" t="s">
        <v>418</v>
      </c>
    </row>
    <row r="3" spans="1:3" s="431" customFormat="1" ht="24.75" thickBot="1">
      <c r="A3" s="423" t="s">
        <v>558</v>
      </c>
      <c r="B3" s="350" t="s">
        <v>142</v>
      </c>
      <c r="C3" s="365" t="s">
        <v>418</v>
      </c>
    </row>
    <row r="4" spans="1:3" s="432" customFormat="1" ht="15.75" customHeight="1" thickBot="1">
      <c r="A4" s="227"/>
      <c r="B4" s="227"/>
      <c r="C4" s="228"/>
    </row>
    <row r="5" spans="1:3" ht="13.5" thickBot="1">
      <c r="A5" s="385" t="s">
        <v>560</v>
      </c>
      <c r="B5" s="229" t="s">
        <v>410</v>
      </c>
      <c r="C5" s="230" t="s">
        <v>411</v>
      </c>
    </row>
    <row r="6" spans="1:3" s="433" customFormat="1" ht="12.75" customHeight="1" thickBot="1">
      <c r="A6" s="196">
        <v>1</v>
      </c>
      <c r="B6" s="197">
        <v>2</v>
      </c>
      <c r="C6" s="198">
        <v>3</v>
      </c>
    </row>
    <row r="7" spans="1:3" s="433" customFormat="1" ht="15.75" customHeight="1" thickBot="1">
      <c r="A7" s="231"/>
      <c r="B7" s="232" t="s">
        <v>412</v>
      </c>
      <c r="C7" s="233"/>
    </row>
    <row r="8" spans="1:3" s="366" customFormat="1" ht="12" customHeight="1" thickBot="1">
      <c r="A8" s="196" t="s">
        <v>375</v>
      </c>
      <c r="B8" s="234" t="s">
        <v>119</v>
      </c>
      <c r="C8" s="311">
        <f>SUM(C9:C18)</f>
        <v>0</v>
      </c>
    </row>
    <row r="9" spans="1:3" s="366" customFormat="1" ht="12" customHeight="1">
      <c r="A9" s="424" t="s">
        <v>458</v>
      </c>
      <c r="B9" s="10" t="s">
        <v>647</v>
      </c>
      <c r="C9" s="355"/>
    </row>
    <row r="10" spans="1:3" s="366" customFormat="1" ht="12" customHeight="1">
      <c r="A10" s="425" t="s">
        <v>459</v>
      </c>
      <c r="B10" s="8" t="s">
        <v>648</v>
      </c>
      <c r="C10" s="309"/>
    </row>
    <row r="11" spans="1:3" s="366" customFormat="1" ht="12" customHeight="1">
      <c r="A11" s="425" t="s">
        <v>460</v>
      </c>
      <c r="B11" s="8" t="s">
        <v>649</v>
      </c>
      <c r="C11" s="309"/>
    </row>
    <row r="12" spans="1:3" s="366" customFormat="1" ht="12" customHeight="1">
      <c r="A12" s="425" t="s">
        <v>461</v>
      </c>
      <c r="B12" s="8" t="s">
        <v>650</v>
      </c>
      <c r="C12" s="309"/>
    </row>
    <row r="13" spans="1:3" s="366" customFormat="1" ht="12" customHeight="1">
      <c r="A13" s="425" t="s">
        <v>503</v>
      </c>
      <c r="B13" s="8" t="s">
        <v>651</v>
      </c>
      <c r="C13" s="309"/>
    </row>
    <row r="14" spans="1:3" s="366" customFormat="1" ht="12" customHeight="1">
      <c r="A14" s="425" t="s">
        <v>462</v>
      </c>
      <c r="B14" s="8" t="s">
        <v>120</v>
      </c>
      <c r="C14" s="309"/>
    </row>
    <row r="15" spans="1:3" s="366" customFormat="1" ht="12" customHeight="1">
      <c r="A15" s="425" t="s">
        <v>463</v>
      </c>
      <c r="B15" s="7" t="s">
        <v>121</v>
      </c>
      <c r="C15" s="309"/>
    </row>
    <row r="16" spans="1:3" s="366" customFormat="1" ht="12" customHeight="1">
      <c r="A16" s="425" t="s">
        <v>473</v>
      </c>
      <c r="B16" s="8" t="s">
        <v>654</v>
      </c>
      <c r="C16" s="356"/>
    </row>
    <row r="17" spans="1:3" s="434" customFormat="1" ht="12" customHeight="1">
      <c r="A17" s="425" t="s">
        <v>474</v>
      </c>
      <c r="B17" s="8" t="s">
        <v>655</v>
      </c>
      <c r="C17" s="309"/>
    </row>
    <row r="18" spans="1:3" s="434" customFormat="1" ht="12" customHeight="1" thickBot="1">
      <c r="A18" s="425" t="s">
        <v>475</v>
      </c>
      <c r="B18" s="7" t="s">
        <v>656</v>
      </c>
      <c r="C18" s="310"/>
    </row>
    <row r="19" spans="1:3" s="366" customFormat="1" ht="12" customHeight="1" thickBot="1">
      <c r="A19" s="196" t="s">
        <v>376</v>
      </c>
      <c r="B19" s="234" t="s">
        <v>122</v>
      </c>
      <c r="C19" s="311">
        <f>SUM(C20:C22)</f>
        <v>0</v>
      </c>
    </row>
    <row r="20" spans="1:3" s="434" customFormat="1" ht="12" customHeight="1">
      <c r="A20" s="425" t="s">
        <v>464</v>
      </c>
      <c r="B20" s="9" t="s">
        <v>622</v>
      </c>
      <c r="C20" s="309"/>
    </row>
    <row r="21" spans="1:3" s="434" customFormat="1" ht="12" customHeight="1">
      <c r="A21" s="425" t="s">
        <v>465</v>
      </c>
      <c r="B21" s="8" t="s">
        <v>123</v>
      </c>
      <c r="C21" s="309"/>
    </row>
    <row r="22" spans="1:3" s="434" customFormat="1" ht="12" customHeight="1">
      <c r="A22" s="425" t="s">
        <v>466</v>
      </c>
      <c r="B22" s="8" t="s">
        <v>124</v>
      </c>
      <c r="C22" s="309"/>
    </row>
    <row r="23" spans="1:3" s="434" customFormat="1" ht="12" customHeight="1" thickBot="1">
      <c r="A23" s="425" t="s">
        <v>467</v>
      </c>
      <c r="B23" s="8" t="s">
        <v>360</v>
      </c>
      <c r="C23" s="309"/>
    </row>
    <row r="24" spans="1:3" s="434" customFormat="1" ht="12" customHeight="1" thickBot="1">
      <c r="A24" s="204" t="s">
        <v>377</v>
      </c>
      <c r="B24" s="119" t="s">
        <v>529</v>
      </c>
      <c r="C24" s="337"/>
    </row>
    <row r="25" spans="1:3" s="434" customFormat="1" ht="12" customHeight="1" thickBot="1">
      <c r="A25" s="204" t="s">
        <v>378</v>
      </c>
      <c r="B25" s="119" t="s">
        <v>125</v>
      </c>
      <c r="C25" s="311">
        <f>+C26+C27</f>
        <v>0</v>
      </c>
    </row>
    <row r="26" spans="1:3" s="434" customFormat="1" ht="12" customHeight="1">
      <c r="A26" s="426" t="s">
        <v>632</v>
      </c>
      <c r="B26" s="427" t="s">
        <v>123</v>
      </c>
      <c r="C26" s="74"/>
    </row>
    <row r="27" spans="1:3" s="434" customFormat="1" ht="12" customHeight="1">
      <c r="A27" s="426" t="s">
        <v>635</v>
      </c>
      <c r="B27" s="428" t="s">
        <v>126</v>
      </c>
      <c r="C27" s="312"/>
    </row>
    <row r="28" spans="1:3" s="434" customFormat="1" ht="12" customHeight="1" thickBot="1">
      <c r="A28" s="425" t="s">
        <v>636</v>
      </c>
      <c r="B28" s="429" t="s">
        <v>127</v>
      </c>
      <c r="C28" s="81"/>
    </row>
    <row r="29" spans="1:3" s="434" customFormat="1" ht="12" customHeight="1" thickBot="1">
      <c r="A29" s="204" t="s">
        <v>379</v>
      </c>
      <c r="B29" s="119" t="s">
        <v>128</v>
      </c>
      <c r="C29" s="311">
        <f>+C30+C31+C32</f>
        <v>0</v>
      </c>
    </row>
    <row r="30" spans="1:3" s="434" customFormat="1" ht="12" customHeight="1">
      <c r="A30" s="426" t="s">
        <v>451</v>
      </c>
      <c r="B30" s="427" t="s">
        <v>661</v>
      </c>
      <c r="C30" s="74"/>
    </row>
    <row r="31" spans="1:3" s="434" customFormat="1" ht="12" customHeight="1">
      <c r="A31" s="426" t="s">
        <v>452</v>
      </c>
      <c r="B31" s="428" t="s">
        <v>662</v>
      </c>
      <c r="C31" s="312"/>
    </row>
    <row r="32" spans="1:3" s="434" customFormat="1" ht="12" customHeight="1" thickBot="1">
      <c r="A32" s="425" t="s">
        <v>453</v>
      </c>
      <c r="B32" s="135" t="s">
        <v>663</v>
      </c>
      <c r="C32" s="81"/>
    </row>
    <row r="33" spans="1:3" s="366" customFormat="1" ht="12" customHeight="1" thickBot="1">
      <c r="A33" s="204" t="s">
        <v>380</v>
      </c>
      <c r="B33" s="119" t="s">
        <v>75</v>
      </c>
      <c r="C33" s="337"/>
    </row>
    <row r="34" spans="1:3" s="366" customFormat="1" ht="12" customHeight="1" thickBot="1">
      <c r="A34" s="204" t="s">
        <v>381</v>
      </c>
      <c r="B34" s="119" t="s">
        <v>129</v>
      </c>
      <c r="C34" s="357"/>
    </row>
    <row r="35" spans="1:3" s="366" customFormat="1" ht="12" customHeight="1" thickBot="1">
      <c r="A35" s="196" t="s">
        <v>382</v>
      </c>
      <c r="B35" s="119" t="s">
        <v>130</v>
      </c>
      <c r="C35" s="358">
        <f>+C8+C19+C24+C25+C29+C33+C34</f>
        <v>0</v>
      </c>
    </row>
    <row r="36" spans="1:3" s="366" customFormat="1" ht="12" customHeight="1" thickBot="1">
      <c r="A36" s="235" t="s">
        <v>383</v>
      </c>
      <c r="B36" s="119" t="s">
        <v>131</v>
      </c>
      <c r="C36" s="358">
        <f>+C37+C38+C39</f>
        <v>0</v>
      </c>
    </row>
    <row r="37" spans="1:3" s="366" customFormat="1" ht="12" customHeight="1">
      <c r="A37" s="426" t="s">
        <v>132</v>
      </c>
      <c r="B37" s="427" t="s">
        <v>596</v>
      </c>
      <c r="C37" s="74"/>
    </row>
    <row r="38" spans="1:3" s="366" customFormat="1" ht="12" customHeight="1">
      <c r="A38" s="426" t="s">
        <v>133</v>
      </c>
      <c r="B38" s="428" t="s">
        <v>361</v>
      </c>
      <c r="C38" s="312"/>
    </row>
    <row r="39" spans="1:3" s="434" customFormat="1" ht="12" customHeight="1" thickBot="1">
      <c r="A39" s="425" t="s">
        <v>134</v>
      </c>
      <c r="B39" s="135" t="s">
        <v>135</v>
      </c>
      <c r="C39" s="81"/>
    </row>
    <row r="40" spans="1:3" s="434" customFormat="1" ht="15" customHeight="1" thickBot="1">
      <c r="A40" s="235" t="s">
        <v>384</v>
      </c>
      <c r="B40" s="236" t="s">
        <v>136</v>
      </c>
      <c r="C40" s="361">
        <f>+C35+C36</f>
        <v>0</v>
      </c>
    </row>
    <row r="41" spans="1:3" s="434" customFormat="1" ht="15" customHeight="1">
      <c r="A41" s="237"/>
      <c r="B41" s="238"/>
      <c r="C41" s="359"/>
    </row>
    <row r="42" spans="1:3" ht="13.5" thickBot="1">
      <c r="A42" s="239"/>
      <c r="B42" s="240"/>
      <c r="C42" s="360"/>
    </row>
    <row r="43" spans="1:3" s="433" customFormat="1" ht="16.5" customHeight="1" thickBot="1">
      <c r="A43" s="241"/>
      <c r="B43" s="242" t="s">
        <v>414</v>
      </c>
      <c r="C43" s="361"/>
    </row>
    <row r="44" spans="1:3" s="435" customFormat="1" ht="12" customHeight="1" thickBot="1">
      <c r="A44" s="204" t="s">
        <v>375</v>
      </c>
      <c r="B44" s="119" t="s">
        <v>137</v>
      </c>
      <c r="C44" s="311">
        <f>SUM(C45:C49)</f>
        <v>0</v>
      </c>
    </row>
    <row r="45" spans="1:3" ht="12" customHeight="1">
      <c r="A45" s="425" t="s">
        <v>458</v>
      </c>
      <c r="B45" s="9" t="s">
        <v>405</v>
      </c>
      <c r="C45" s="74"/>
    </row>
    <row r="46" spans="1:3" ht="12" customHeight="1">
      <c r="A46" s="425" t="s">
        <v>459</v>
      </c>
      <c r="B46" s="8" t="s">
        <v>538</v>
      </c>
      <c r="C46" s="77"/>
    </row>
    <row r="47" spans="1:3" ht="12" customHeight="1">
      <c r="A47" s="425" t="s">
        <v>460</v>
      </c>
      <c r="B47" s="8" t="s">
        <v>495</v>
      </c>
      <c r="C47" s="77"/>
    </row>
    <row r="48" spans="1:3" ht="12" customHeight="1">
      <c r="A48" s="425" t="s">
        <v>461</v>
      </c>
      <c r="B48" s="8" t="s">
        <v>539</v>
      </c>
      <c r="C48" s="77"/>
    </row>
    <row r="49" spans="1:3" ht="12" customHeight="1" thickBot="1">
      <c r="A49" s="425" t="s">
        <v>503</v>
      </c>
      <c r="B49" s="8" t="s">
        <v>540</v>
      </c>
      <c r="C49" s="77"/>
    </row>
    <row r="50" spans="1:3" ht="12" customHeight="1" thickBot="1">
      <c r="A50" s="204" t="s">
        <v>376</v>
      </c>
      <c r="B50" s="119" t="s">
        <v>138</v>
      </c>
      <c r="C50" s="311">
        <f>SUM(C51:C53)</f>
        <v>0</v>
      </c>
    </row>
    <row r="51" spans="1:3" s="435" customFormat="1" ht="12" customHeight="1">
      <c r="A51" s="425" t="s">
        <v>464</v>
      </c>
      <c r="B51" s="9" t="s">
        <v>587</v>
      </c>
      <c r="C51" s="74"/>
    </row>
    <row r="52" spans="1:3" ht="12" customHeight="1">
      <c r="A52" s="425" t="s">
        <v>465</v>
      </c>
      <c r="B52" s="8" t="s">
        <v>542</v>
      </c>
      <c r="C52" s="77"/>
    </row>
    <row r="53" spans="1:3" ht="12" customHeight="1">
      <c r="A53" s="425" t="s">
        <v>466</v>
      </c>
      <c r="B53" s="8" t="s">
        <v>415</v>
      </c>
      <c r="C53" s="77"/>
    </row>
    <row r="54" spans="1:3" ht="12" customHeight="1" thickBot="1">
      <c r="A54" s="425" t="s">
        <v>467</v>
      </c>
      <c r="B54" s="8" t="s">
        <v>362</v>
      </c>
      <c r="C54" s="77"/>
    </row>
    <row r="55" spans="1:3" ht="15" customHeight="1" thickBot="1">
      <c r="A55" s="204" t="s">
        <v>377</v>
      </c>
      <c r="B55" s="243" t="s">
        <v>139</v>
      </c>
      <c r="C55" s="362">
        <f>+C44+C50</f>
        <v>0</v>
      </c>
    </row>
    <row r="56" ht="13.5" thickBot="1">
      <c r="C56" s="363"/>
    </row>
    <row r="57" spans="1:3" ht="15" customHeight="1" thickBot="1">
      <c r="A57" s="246" t="s">
        <v>561</v>
      </c>
      <c r="B57" s="247"/>
      <c r="C57" s="117"/>
    </row>
    <row r="58" spans="1:3" ht="14.25" customHeight="1" thickBot="1">
      <c r="A58" s="246" t="s">
        <v>562</v>
      </c>
      <c r="B58" s="247"/>
      <c r="C58" s="117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D59"/>
  <sheetViews>
    <sheetView tabSelected="1" workbookViewId="0" topLeftCell="A19">
      <selection activeCell="D48" sqref="D48"/>
    </sheetView>
  </sheetViews>
  <sheetFormatPr defaultColWidth="9.00390625" defaultRowHeight="12.75"/>
  <cols>
    <col min="1" max="1" width="13.875" style="1078" customWidth="1"/>
    <col min="2" max="2" width="79.125" style="1005" customWidth="1"/>
    <col min="3" max="4" width="25.00390625" style="1005" customWidth="1"/>
    <col min="5" max="16384" width="9.375" style="1005" customWidth="1"/>
  </cols>
  <sheetData>
    <row r="1" spans="1:4" s="991" customFormat="1" ht="21" customHeight="1" thickBot="1">
      <c r="A1" s="989"/>
      <c r="B1" s="990"/>
      <c r="C1" s="1052"/>
      <c r="D1" s="1052" t="s">
        <v>777</v>
      </c>
    </row>
    <row r="2" spans="1:4" s="995" customFormat="1" ht="25.5" customHeight="1">
      <c r="A2" s="992" t="s">
        <v>559</v>
      </c>
      <c r="B2" s="993" t="s">
        <v>169</v>
      </c>
      <c r="C2" s="1053"/>
      <c r="D2" s="1053" t="s">
        <v>418</v>
      </c>
    </row>
    <row r="3" spans="1:4" s="995" customFormat="1" ht="24.75" thickBot="1">
      <c r="A3" s="1054" t="s">
        <v>558</v>
      </c>
      <c r="B3" s="997" t="s">
        <v>173</v>
      </c>
      <c r="C3" s="1055"/>
      <c r="D3" s="1055" t="s">
        <v>419</v>
      </c>
    </row>
    <row r="4" spans="1:4" s="1001" customFormat="1" ht="15.75" customHeight="1" thickBot="1">
      <c r="A4" s="999"/>
      <c r="B4" s="999"/>
      <c r="C4" s="1000"/>
      <c r="D4" s="1000"/>
    </row>
    <row r="5" spans="1:4" ht="13.5" thickBot="1">
      <c r="A5" s="1002" t="s">
        <v>560</v>
      </c>
      <c r="B5" s="1003" t="s">
        <v>410</v>
      </c>
      <c r="C5" s="1056" t="s">
        <v>411</v>
      </c>
      <c r="D5" s="1056" t="s">
        <v>411</v>
      </c>
    </row>
    <row r="6" spans="1:4" s="1009" customFormat="1" ht="12.75" customHeight="1" thickBot="1">
      <c r="A6" s="1006">
        <v>1</v>
      </c>
      <c r="B6" s="1007">
        <v>2</v>
      </c>
      <c r="C6" s="1008">
        <v>3</v>
      </c>
      <c r="D6" s="1008"/>
    </row>
    <row r="7" spans="1:4" s="1009" customFormat="1" ht="15.75" customHeight="1" thickBot="1">
      <c r="A7" s="1010"/>
      <c r="B7" s="1011" t="s">
        <v>412</v>
      </c>
      <c r="C7" s="1057"/>
      <c r="D7" s="1057"/>
    </row>
    <row r="8" spans="1:4" s="1014" customFormat="1" ht="12" customHeight="1" thickBot="1">
      <c r="A8" s="1006" t="s">
        <v>375</v>
      </c>
      <c r="B8" s="1058" t="s">
        <v>119</v>
      </c>
      <c r="C8" s="915">
        <f>SUM(C9:C18)</f>
        <v>0</v>
      </c>
      <c r="D8" s="915">
        <f>SUM(D9:D18)</f>
        <v>2002777</v>
      </c>
    </row>
    <row r="9" spans="1:4" s="1014" customFormat="1" ht="12" customHeight="1">
      <c r="A9" s="1059" t="s">
        <v>458</v>
      </c>
      <c r="B9" s="846" t="s">
        <v>647</v>
      </c>
      <c r="C9" s="1060"/>
      <c r="D9" s="1060"/>
    </row>
    <row r="10" spans="1:4" s="1014" customFormat="1" ht="12" customHeight="1">
      <c r="A10" s="1061" t="s">
        <v>459</v>
      </c>
      <c r="B10" s="848" t="s">
        <v>648</v>
      </c>
      <c r="C10" s="904"/>
      <c r="D10" s="904"/>
    </row>
    <row r="11" spans="1:4" s="1014" customFormat="1" ht="12" customHeight="1">
      <c r="A11" s="1061" t="s">
        <v>460</v>
      </c>
      <c r="B11" s="848" t="s">
        <v>649</v>
      </c>
      <c r="C11" s="904"/>
      <c r="D11" s="904"/>
    </row>
    <row r="12" spans="1:4" s="1014" customFormat="1" ht="12" customHeight="1">
      <c r="A12" s="1061" t="s">
        <v>461</v>
      </c>
      <c r="B12" s="848" t="s">
        <v>650</v>
      </c>
      <c r="C12" s="904"/>
      <c r="D12" s="904"/>
    </row>
    <row r="13" spans="1:4" s="1014" customFormat="1" ht="12" customHeight="1">
      <c r="A13" s="1061" t="s">
        <v>503</v>
      </c>
      <c r="B13" s="848" t="s">
        <v>651</v>
      </c>
      <c r="C13" s="904"/>
      <c r="D13" s="904"/>
    </row>
    <row r="14" spans="1:4" s="1014" customFormat="1" ht="12" customHeight="1">
      <c r="A14" s="1061" t="s">
        <v>462</v>
      </c>
      <c r="B14" s="848" t="s">
        <v>120</v>
      </c>
      <c r="C14" s="904"/>
      <c r="D14" s="904"/>
    </row>
    <row r="15" spans="1:4" s="1014" customFormat="1" ht="12" customHeight="1">
      <c r="A15" s="1061" t="s">
        <v>463</v>
      </c>
      <c r="B15" s="864" t="s">
        <v>121</v>
      </c>
      <c r="C15" s="904"/>
      <c r="D15" s="904"/>
    </row>
    <row r="16" spans="1:4" s="1014" customFormat="1" ht="12" customHeight="1">
      <c r="A16" s="1061" t="s">
        <v>473</v>
      </c>
      <c r="B16" s="848" t="s">
        <v>654</v>
      </c>
      <c r="C16" s="932"/>
      <c r="D16" s="932"/>
    </row>
    <row r="17" spans="1:4" s="1016" customFormat="1" ht="12" customHeight="1">
      <c r="A17" s="1061" t="s">
        <v>474</v>
      </c>
      <c r="B17" s="848" t="s">
        <v>655</v>
      </c>
      <c r="C17" s="904"/>
      <c r="D17" s="904"/>
    </row>
    <row r="18" spans="1:4" s="1016" customFormat="1" ht="12" customHeight="1" thickBot="1">
      <c r="A18" s="1061" t="s">
        <v>475</v>
      </c>
      <c r="B18" s="864" t="s">
        <v>656</v>
      </c>
      <c r="C18" s="911"/>
      <c r="D18" s="911">
        <v>2002777</v>
      </c>
    </row>
    <row r="19" spans="1:4" s="1014" customFormat="1" ht="12" customHeight="1" thickBot="1">
      <c r="A19" s="1006" t="s">
        <v>376</v>
      </c>
      <c r="B19" s="1058" t="s">
        <v>122</v>
      </c>
      <c r="C19" s="915">
        <f>SUM(C20:C22)</f>
        <v>0</v>
      </c>
      <c r="D19" s="915">
        <f>SUM(D20:D22)</f>
        <v>0</v>
      </c>
    </row>
    <row r="20" spans="1:4" s="1016" customFormat="1" ht="12" customHeight="1">
      <c r="A20" s="1061" t="s">
        <v>464</v>
      </c>
      <c r="B20" s="862" t="s">
        <v>622</v>
      </c>
      <c r="C20" s="904"/>
      <c r="D20" s="904"/>
    </row>
    <row r="21" spans="1:4" s="1016" customFormat="1" ht="12" customHeight="1">
      <c r="A21" s="1061" t="s">
        <v>465</v>
      </c>
      <c r="B21" s="848" t="s">
        <v>123</v>
      </c>
      <c r="C21" s="904"/>
      <c r="D21" s="904"/>
    </row>
    <row r="22" spans="1:4" s="1016" customFormat="1" ht="12" customHeight="1">
      <c r="A22" s="1061" t="s">
        <v>466</v>
      </c>
      <c r="B22" s="848" t="s">
        <v>124</v>
      </c>
      <c r="C22" s="904"/>
      <c r="D22" s="904"/>
    </row>
    <row r="23" spans="1:4" s="1016" customFormat="1" ht="12" customHeight="1" thickBot="1">
      <c r="A23" s="1061" t="s">
        <v>467</v>
      </c>
      <c r="B23" s="848" t="s">
        <v>360</v>
      </c>
      <c r="C23" s="904"/>
      <c r="D23" s="904"/>
    </row>
    <row r="24" spans="1:4" s="1016" customFormat="1" ht="12" customHeight="1" thickBot="1">
      <c r="A24" s="1062" t="s">
        <v>377</v>
      </c>
      <c r="B24" s="861" t="s">
        <v>529</v>
      </c>
      <c r="C24" s="1063"/>
      <c r="D24" s="1063"/>
    </row>
    <row r="25" spans="1:4" s="1016" customFormat="1" ht="12" customHeight="1" thickBot="1">
      <c r="A25" s="1062" t="s">
        <v>378</v>
      </c>
      <c r="B25" s="861" t="s">
        <v>125</v>
      </c>
      <c r="C25" s="915">
        <f>+C26+C27</f>
        <v>0</v>
      </c>
      <c r="D25" s="915">
        <f>+D26+D27</f>
        <v>0</v>
      </c>
    </row>
    <row r="26" spans="1:4" s="1016" customFormat="1" ht="12" customHeight="1">
      <c r="A26" s="1064" t="s">
        <v>632</v>
      </c>
      <c r="B26" s="1065" t="s">
        <v>123</v>
      </c>
      <c r="C26" s="935"/>
      <c r="D26" s="935"/>
    </row>
    <row r="27" spans="1:4" s="1016" customFormat="1" ht="12" customHeight="1">
      <c r="A27" s="1064" t="s">
        <v>635</v>
      </c>
      <c r="B27" s="1066" t="s">
        <v>126</v>
      </c>
      <c r="C27" s="920"/>
      <c r="D27" s="920"/>
    </row>
    <row r="28" spans="1:4" s="1016" customFormat="1" ht="12" customHeight="1" thickBot="1">
      <c r="A28" s="1061" t="s">
        <v>636</v>
      </c>
      <c r="B28" s="1067" t="s">
        <v>127</v>
      </c>
      <c r="C28" s="1068"/>
      <c r="D28" s="1068"/>
    </row>
    <row r="29" spans="1:4" s="1016" customFormat="1" ht="12" customHeight="1" thickBot="1">
      <c r="A29" s="1062" t="s">
        <v>379</v>
      </c>
      <c r="B29" s="861" t="s">
        <v>128</v>
      </c>
      <c r="C29" s="915">
        <f>+C30+C31+C32</f>
        <v>0</v>
      </c>
      <c r="D29" s="915">
        <f>+D30+D31+D32</f>
        <v>0</v>
      </c>
    </row>
    <row r="30" spans="1:4" s="1016" customFormat="1" ht="12" customHeight="1">
      <c r="A30" s="1064" t="s">
        <v>451</v>
      </c>
      <c r="B30" s="1065" t="s">
        <v>661</v>
      </c>
      <c r="C30" s="935"/>
      <c r="D30" s="935"/>
    </row>
    <row r="31" spans="1:4" s="1016" customFormat="1" ht="12" customHeight="1">
      <c r="A31" s="1064" t="s">
        <v>452</v>
      </c>
      <c r="B31" s="1066" t="s">
        <v>662</v>
      </c>
      <c r="C31" s="920"/>
      <c r="D31" s="920"/>
    </row>
    <row r="32" spans="1:4" s="1016" customFormat="1" ht="12" customHeight="1" thickBot="1">
      <c r="A32" s="1061" t="s">
        <v>453</v>
      </c>
      <c r="B32" s="1069" t="s">
        <v>663</v>
      </c>
      <c r="C32" s="1068"/>
      <c r="D32" s="1068"/>
    </row>
    <row r="33" spans="1:4" s="1014" customFormat="1" ht="12" customHeight="1" thickBot="1">
      <c r="A33" s="1062" t="s">
        <v>380</v>
      </c>
      <c r="B33" s="861" t="s">
        <v>75</v>
      </c>
      <c r="C33" s="1063"/>
      <c r="D33" s="1063"/>
    </row>
    <row r="34" spans="1:4" s="1014" customFormat="1" ht="12" customHeight="1" thickBot="1">
      <c r="A34" s="1062" t="s">
        <v>381</v>
      </c>
      <c r="B34" s="861" t="s">
        <v>129</v>
      </c>
      <c r="C34" s="1070"/>
      <c r="D34" s="1070"/>
    </row>
    <row r="35" spans="1:4" s="1014" customFormat="1" ht="12" customHeight="1" thickBot="1">
      <c r="A35" s="1006" t="s">
        <v>382</v>
      </c>
      <c r="B35" s="861" t="s">
        <v>130</v>
      </c>
      <c r="C35" s="1071"/>
      <c r="D35" s="1071"/>
    </row>
    <row r="36" spans="1:4" s="1014" customFormat="1" ht="12" customHeight="1" thickBot="1">
      <c r="A36" s="1072" t="s">
        <v>383</v>
      </c>
      <c r="B36" s="861" t="s">
        <v>131</v>
      </c>
      <c r="C36" s="1071">
        <f>+C37+C38+C39</f>
        <v>0</v>
      </c>
      <c r="D36" s="1071">
        <f>+D37+D38+D39</f>
        <v>0</v>
      </c>
    </row>
    <row r="37" spans="1:4" s="1014" customFormat="1" ht="12" customHeight="1">
      <c r="A37" s="1064" t="s">
        <v>132</v>
      </c>
      <c r="B37" s="1065" t="s">
        <v>596</v>
      </c>
      <c r="C37" s="935"/>
      <c r="D37" s="935"/>
    </row>
    <row r="38" spans="1:4" s="1014" customFormat="1" ht="12" customHeight="1">
      <c r="A38" s="1064" t="s">
        <v>133</v>
      </c>
      <c r="B38" s="1066" t="s">
        <v>361</v>
      </c>
      <c r="C38" s="920"/>
      <c r="D38" s="920"/>
    </row>
    <row r="39" spans="1:4" s="1016" customFormat="1" ht="12" customHeight="1" thickBot="1">
      <c r="A39" s="1061" t="s">
        <v>134</v>
      </c>
      <c r="B39" s="1069" t="s">
        <v>135</v>
      </c>
      <c r="C39" s="1073"/>
      <c r="D39" s="1073"/>
    </row>
    <row r="40" spans="1:4" s="1016" customFormat="1" ht="15" customHeight="1" thickBot="1">
      <c r="A40" s="1072" t="s">
        <v>384</v>
      </c>
      <c r="B40" s="1074" t="s">
        <v>136</v>
      </c>
      <c r="C40" s="1030">
        <f>C36+C8</f>
        <v>0</v>
      </c>
      <c r="D40" s="1030">
        <f>D36+D8</f>
        <v>2002777</v>
      </c>
    </row>
    <row r="41" spans="1:4" s="1016" customFormat="1" ht="15" customHeight="1">
      <c r="A41" s="1023"/>
      <c r="B41" s="1024"/>
      <c r="C41" s="1051"/>
      <c r="D41" s="1051"/>
    </row>
    <row r="42" spans="1:4" ht="13.5" thickBot="1">
      <c r="A42" s="1075"/>
      <c r="B42" s="1026"/>
      <c r="C42" s="1027"/>
      <c r="D42" s="1027"/>
    </row>
    <row r="43" spans="1:4" s="1009" customFormat="1" ht="16.5" customHeight="1" thickBot="1">
      <c r="A43" s="1028"/>
      <c r="B43" s="1029" t="s">
        <v>414</v>
      </c>
      <c r="C43" s="1030"/>
      <c r="D43" s="1030"/>
    </row>
    <row r="44" spans="1:4" s="1031" customFormat="1" ht="12" customHeight="1" thickBot="1">
      <c r="A44" s="1062" t="s">
        <v>375</v>
      </c>
      <c r="B44" s="861" t="s">
        <v>137</v>
      </c>
      <c r="C44" s="915">
        <f>SUM(C45:C49)</f>
        <v>0</v>
      </c>
      <c r="D44" s="915">
        <f>SUM(D45:D49)</f>
        <v>2002777</v>
      </c>
    </row>
    <row r="45" spans="1:4" ht="12" customHeight="1">
      <c r="A45" s="1061" t="s">
        <v>458</v>
      </c>
      <c r="B45" s="862" t="s">
        <v>405</v>
      </c>
      <c r="C45" s="923"/>
      <c r="D45" s="923">
        <v>1429095</v>
      </c>
    </row>
    <row r="46" spans="1:4" ht="12" customHeight="1">
      <c r="A46" s="1061" t="s">
        <v>459</v>
      </c>
      <c r="B46" s="848" t="s">
        <v>538</v>
      </c>
      <c r="C46" s="923"/>
      <c r="D46" s="923">
        <v>292873</v>
      </c>
    </row>
    <row r="47" spans="1:4" ht="12" customHeight="1">
      <c r="A47" s="1061" t="s">
        <v>460</v>
      </c>
      <c r="B47" s="848" t="s">
        <v>495</v>
      </c>
      <c r="C47" s="923"/>
      <c r="D47" s="923">
        <v>280809</v>
      </c>
    </row>
    <row r="48" spans="1:4" ht="12" customHeight="1">
      <c r="A48" s="1061" t="s">
        <v>461</v>
      </c>
      <c r="B48" s="848" t="s">
        <v>539</v>
      </c>
      <c r="C48" s="923"/>
      <c r="D48" s="923"/>
    </row>
    <row r="49" spans="1:4" ht="12" customHeight="1" thickBot="1">
      <c r="A49" s="1061" t="s">
        <v>503</v>
      </c>
      <c r="B49" s="848" t="s">
        <v>540</v>
      </c>
      <c r="C49" s="923"/>
      <c r="D49" s="923"/>
    </row>
    <row r="50" spans="1:4" ht="12" customHeight="1" thickBot="1">
      <c r="A50" s="1062" t="s">
        <v>376</v>
      </c>
      <c r="B50" s="861" t="s">
        <v>138</v>
      </c>
      <c r="C50" s="915">
        <f>SUM(C51:C53)</f>
        <v>0</v>
      </c>
      <c r="D50" s="915">
        <f>SUM(D51:D53)</f>
        <v>0</v>
      </c>
    </row>
    <row r="51" spans="1:4" s="1031" customFormat="1" ht="12" customHeight="1">
      <c r="A51" s="1061" t="s">
        <v>464</v>
      </c>
      <c r="B51" s="862" t="s">
        <v>587</v>
      </c>
      <c r="C51" s="935"/>
      <c r="D51" s="935"/>
    </row>
    <row r="52" spans="1:4" ht="12" customHeight="1">
      <c r="A52" s="1061" t="s">
        <v>465</v>
      </c>
      <c r="B52" s="848" t="s">
        <v>542</v>
      </c>
      <c r="C52" s="923"/>
      <c r="D52" s="923"/>
    </row>
    <row r="53" spans="1:4" ht="12" customHeight="1">
      <c r="A53" s="1061" t="s">
        <v>466</v>
      </c>
      <c r="B53" s="848" t="s">
        <v>415</v>
      </c>
      <c r="C53" s="923"/>
      <c r="D53" s="923"/>
    </row>
    <row r="54" spans="1:4" ht="12" customHeight="1" thickBot="1">
      <c r="A54" s="1061" t="s">
        <v>467</v>
      </c>
      <c r="B54" s="848" t="s">
        <v>362</v>
      </c>
      <c r="C54" s="923"/>
      <c r="D54" s="923"/>
    </row>
    <row r="55" spans="1:4" ht="15" customHeight="1" thickBot="1">
      <c r="A55" s="1062" t="s">
        <v>377</v>
      </c>
      <c r="B55" s="1076" t="s">
        <v>139</v>
      </c>
      <c r="C55" s="1077">
        <f>+C44+C50</f>
        <v>0</v>
      </c>
      <c r="D55" s="1077">
        <f>+D44+D50</f>
        <v>2002777</v>
      </c>
    </row>
    <row r="56" spans="3:4" ht="13.5" thickBot="1">
      <c r="C56" s="1079"/>
      <c r="D56" s="1079"/>
    </row>
    <row r="57" spans="1:4" ht="15" customHeight="1" thickBot="1">
      <c r="A57" s="1044" t="s">
        <v>561</v>
      </c>
      <c r="B57" s="1045"/>
      <c r="C57" s="1046"/>
      <c r="D57" s="1046"/>
    </row>
    <row r="58" spans="1:4" ht="14.25" customHeight="1" thickBot="1">
      <c r="A58" s="1044" t="s">
        <v>562</v>
      </c>
      <c r="B58" s="1045"/>
      <c r="C58" s="1046"/>
      <c r="D58" s="1046"/>
    </row>
    <row r="59" ht="15.75">
      <c r="A59" s="1080" t="s">
        <v>781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D61"/>
  <sheetViews>
    <sheetView workbookViewId="0" topLeftCell="A1">
      <selection activeCell="A1" sqref="A1:IV16384"/>
    </sheetView>
  </sheetViews>
  <sheetFormatPr defaultColWidth="9.00390625" defaultRowHeight="12.75"/>
  <cols>
    <col min="1" max="1" width="13.875" style="1078" customWidth="1"/>
    <col min="2" max="2" width="79.125" style="1005" customWidth="1"/>
    <col min="3" max="4" width="25.00390625" style="1005" customWidth="1"/>
    <col min="5" max="16384" width="9.375" style="1005" customWidth="1"/>
  </cols>
  <sheetData>
    <row r="1" spans="1:4" s="991" customFormat="1" ht="21" customHeight="1">
      <c r="A1" s="223"/>
      <c r="B1" s="225"/>
      <c r="C1"/>
      <c r="D1" t="s">
        <v>778</v>
      </c>
    </row>
    <row r="2" spans="1:4" s="991" customFormat="1" ht="16.5" thickBot="1">
      <c r="A2" s="223"/>
      <c r="B2" s="225"/>
      <c r="C2"/>
      <c r="D2"/>
    </row>
    <row r="3" spans="1:4" s="995" customFormat="1" ht="35.25" customHeight="1">
      <c r="A3" s="992" t="s">
        <v>559</v>
      </c>
      <c r="B3" s="993" t="s">
        <v>163</v>
      </c>
      <c r="C3" s="1053"/>
      <c r="D3" s="1053" t="s">
        <v>419</v>
      </c>
    </row>
    <row r="4" spans="1:4" s="995" customFormat="1" ht="24.75" thickBot="1">
      <c r="A4" s="1054" t="s">
        <v>558</v>
      </c>
      <c r="B4" s="997" t="s">
        <v>118</v>
      </c>
      <c r="C4" s="1055"/>
      <c r="D4" s="1055" t="s">
        <v>409</v>
      </c>
    </row>
    <row r="5" spans="1:4" s="1001" customFormat="1" ht="15.75" customHeight="1" thickBot="1">
      <c r="A5" s="1083"/>
      <c r="B5" s="999"/>
      <c r="C5" s="1084"/>
      <c r="D5" s="1084"/>
    </row>
    <row r="6" spans="1:4" ht="13.5" thickBot="1">
      <c r="A6" s="1002" t="s">
        <v>560</v>
      </c>
      <c r="B6" s="1003" t="s">
        <v>410</v>
      </c>
      <c r="C6" s="1056" t="s">
        <v>411</v>
      </c>
      <c r="D6" s="1056" t="s">
        <v>411</v>
      </c>
    </row>
    <row r="7" spans="1:4" s="1009" customFormat="1" ht="12.75" customHeight="1" thickBot="1">
      <c r="A7" s="1006">
        <v>1</v>
      </c>
      <c r="B7" s="1007">
        <v>2</v>
      </c>
      <c r="C7" s="1008">
        <v>3</v>
      </c>
      <c r="D7" s="1008">
        <v>4</v>
      </c>
    </row>
    <row r="8" spans="1:4" s="1009" customFormat="1" ht="15.75" customHeight="1" thickBot="1">
      <c r="A8" s="1010"/>
      <c r="B8" s="1011" t="s">
        <v>412</v>
      </c>
      <c r="C8" s="1057"/>
      <c r="D8" s="1057"/>
    </row>
    <row r="9" spans="1:4" s="1014" customFormat="1" ht="12" customHeight="1" thickBot="1">
      <c r="A9" s="1006" t="s">
        <v>375</v>
      </c>
      <c r="B9" s="1058" t="s">
        <v>119</v>
      </c>
      <c r="C9" s="915">
        <f>C11+C14+C19</f>
        <v>3040000</v>
      </c>
      <c r="D9" s="915">
        <f>D11+D14+D19</f>
        <v>3040000</v>
      </c>
    </row>
    <row r="10" spans="1:4" s="1014" customFormat="1" ht="12" customHeight="1">
      <c r="A10" s="1059" t="s">
        <v>458</v>
      </c>
      <c r="B10" s="846" t="s">
        <v>647</v>
      </c>
      <c r="C10" s="900"/>
      <c r="D10" s="900"/>
    </row>
    <row r="11" spans="1:4" s="1014" customFormat="1" ht="12" customHeight="1">
      <c r="A11" s="1061" t="s">
        <v>459</v>
      </c>
      <c r="B11" s="848" t="s">
        <v>648</v>
      </c>
      <c r="C11" s="900">
        <v>3000000</v>
      </c>
      <c r="D11" s="900">
        <v>3000000</v>
      </c>
    </row>
    <row r="12" spans="1:4" s="1014" customFormat="1" ht="12" customHeight="1">
      <c r="A12" s="1061" t="s">
        <v>460</v>
      </c>
      <c r="B12" s="848" t="s">
        <v>649</v>
      </c>
      <c r="C12" s="900"/>
      <c r="D12" s="900"/>
    </row>
    <row r="13" spans="1:4" s="1014" customFormat="1" ht="12" customHeight="1">
      <c r="A13" s="1061" t="s">
        <v>461</v>
      </c>
      <c r="B13" s="848" t="s">
        <v>650</v>
      </c>
      <c r="C13" s="900"/>
      <c r="D13" s="900"/>
    </row>
    <row r="14" spans="1:4" s="1014" customFormat="1" ht="12" customHeight="1">
      <c r="A14" s="1061" t="s">
        <v>503</v>
      </c>
      <c r="B14" s="848" t="s">
        <v>651</v>
      </c>
      <c r="C14" s="900">
        <v>40000</v>
      </c>
      <c r="D14" s="900">
        <v>40000</v>
      </c>
    </row>
    <row r="15" spans="1:4" s="1014" customFormat="1" ht="12" customHeight="1">
      <c r="A15" s="1061" t="s">
        <v>462</v>
      </c>
      <c r="B15" s="848" t="s">
        <v>120</v>
      </c>
      <c r="C15" s="900"/>
      <c r="D15" s="900"/>
    </row>
    <row r="16" spans="1:4" s="1014" customFormat="1" ht="12" customHeight="1">
      <c r="A16" s="1061" t="s">
        <v>463</v>
      </c>
      <c r="B16" s="864" t="s">
        <v>121</v>
      </c>
      <c r="C16" s="900"/>
      <c r="D16" s="900"/>
    </row>
    <row r="17" spans="1:4" s="1014" customFormat="1" ht="12" customHeight="1">
      <c r="A17" s="1061" t="s">
        <v>473</v>
      </c>
      <c r="B17" s="848" t="s">
        <v>654</v>
      </c>
      <c r="C17" s="900"/>
      <c r="D17" s="900"/>
    </row>
    <row r="18" spans="1:4" s="1016" customFormat="1" ht="12" customHeight="1">
      <c r="A18" s="1061" t="s">
        <v>474</v>
      </c>
      <c r="B18" s="848" t="s">
        <v>655</v>
      </c>
      <c r="C18" s="900"/>
      <c r="D18" s="900"/>
    </row>
    <row r="19" spans="1:4" s="1016" customFormat="1" ht="12" customHeight="1" thickBot="1">
      <c r="A19" s="1061" t="s">
        <v>475</v>
      </c>
      <c r="B19" s="864" t="s">
        <v>656</v>
      </c>
      <c r="C19" s="900"/>
      <c r="D19" s="900"/>
    </row>
    <row r="20" spans="1:4" s="1014" customFormat="1" ht="12" customHeight="1" thickBot="1">
      <c r="A20" s="1006" t="s">
        <v>376</v>
      </c>
      <c r="B20" s="1058" t="s">
        <v>122</v>
      </c>
      <c r="C20" s="915">
        <f>SUM(C21:C23)</f>
        <v>0</v>
      </c>
      <c r="D20" s="915">
        <v>10000</v>
      </c>
    </row>
    <row r="21" spans="1:4" s="1016" customFormat="1" ht="12" customHeight="1">
      <c r="A21" s="1061" t="s">
        <v>464</v>
      </c>
      <c r="B21" s="862" t="s">
        <v>622</v>
      </c>
      <c r="C21" s="900"/>
      <c r="D21" s="900"/>
    </row>
    <row r="22" spans="1:4" s="1016" customFormat="1" ht="12" customHeight="1">
      <c r="A22" s="1061" t="s">
        <v>465</v>
      </c>
      <c r="B22" s="848" t="s">
        <v>123</v>
      </c>
      <c r="C22" s="900"/>
      <c r="D22" s="900"/>
    </row>
    <row r="23" spans="1:4" s="1016" customFormat="1" ht="12" customHeight="1">
      <c r="A23" s="1061" t="s">
        <v>466</v>
      </c>
      <c r="B23" s="848" t="s">
        <v>124</v>
      </c>
      <c r="C23" s="900"/>
      <c r="D23" s="900"/>
    </row>
    <row r="24" spans="1:4" s="1016" customFormat="1" ht="12" customHeight="1" thickBot="1">
      <c r="A24" s="1061" t="s">
        <v>467</v>
      </c>
      <c r="B24" s="848" t="s">
        <v>768</v>
      </c>
      <c r="C24" s="900"/>
      <c r="D24" s="900">
        <v>10000</v>
      </c>
    </row>
    <row r="25" spans="1:4" s="1016" customFormat="1" ht="12" customHeight="1" thickBot="1">
      <c r="A25" s="1062" t="s">
        <v>377</v>
      </c>
      <c r="B25" s="861" t="s">
        <v>529</v>
      </c>
      <c r="C25" s="915">
        <f>SUM(C26:C28)</f>
        <v>0</v>
      </c>
      <c r="D25" s="915">
        <f>SUM(D26:D28)</f>
        <v>0</v>
      </c>
    </row>
    <row r="26" spans="1:4" s="1016" customFormat="1" ht="12" customHeight="1" thickBot="1">
      <c r="A26" s="1062" t="s">
        <v>378</v>
      </c>
      <c r="B26" s="861" t="s">
        <v>125</v>
      </c>
      <c r="C26" s="915">
        <f>SUM(C27:C29)</f>
        <v>0</v>
      </c>
      <c r="D26" s="915">
        <f>SUM(D27:D29)</f>
        <v>0</v>
      </c>
    </row>
    <row r="27" spans="1:4" s="1016" customFormat="1" ht="12" customHeight="1">
      <c r="A27" s="1064" t="s">
        <v>632</v>
      </c>
      <c r="B27" s="1065" t="s">
        <v>123</v>
      </c>
      <c r="C27" s="900"/>
      <c r="D27" s="900"/>
    </row>
    <row r="28" spans="1:4" s="1016" customFormat="1" ht="12" customHeight="1">
      <c r="A28" s="1064" t="s">
        <v>635</v>
      </c>
      <c r="B28" s="1066" t="s">
        <v>126</v>
      </c>
      <c r="C28" s="900"/>
      <c r="D28" s="900"/>
    </row>
    <row r="29" spans="1:4" s="1016" customFormat="1" ht="12" customHeight="1" thickBot="1">
      <c r="A29" s="1061" t="s">
        <v>636</v>
      </c>
      <c r="B29" s="1067" t="s">
        <v>127</v>
      </c>
      <c r="C29" s="900"/>
      <c r="D29" s="900"/>
    </row>
    <row r="30" spans="1:4" s="1016" customFormat="1" ht="12" customHeight="1" thickBot="1">
      <c r="A30" s="1062" t="s">
        <v>379</v>
      </c>
      <c r="B30" s="861" t="s">
        <v>128</v>
      </c>
      <c r="C30" s="915">
        <f>SUM(C31:C33)</f>
        <v>0</v>
      </c>
      <c r="D30" s="915">
        <f>SUM(D31:D33)</f>
        <v>0</v>
      </c>
    </row>
    <row r="31" spans="1:4" s="1016" customFormat="1" ht="12" customHeight="1">
      <c r="A31" s="1064" t="s">
        <v>451</v>
      </c>
      <c r="B31" s="1065" t="s">
        <v>661</v>
      </c>
      <c r="C31" s="1085"/>
      <c r="D31" s="1085"/>
    </row>
    <row r="32" spans="1:4" s="1016" customFormat="1" ht="12" customHeight="1">
      <c r="A32" s="1064" t="s">
        <v>452</v>
      </c>
      <c r="B32" s="1066" t="s">
        <v>662</v>
      </c>
      <c r="C32" s="1086"/>
      <c r="D32" s="1086"/>
    </row>
    <row r="33" spans="1:4" s="1016" customFormat="1" ht="12" customHeight="1" thickBot="1">
      <c r="A33" s="1061" t="s">
        <v>453</v>
      </c>
      <c r="B33" s="1069" t="s">
        <v>663</v>
      </c>
      <c r="C33" s="1085"/>
      <c r="D33" s="1085"/>
    </row>
    <row r="34" spans="1:4" s="1014" customFormat="1" ht="12" customHeight="1" thickBot="1">
      <c r="A34" s="1062" t="s">
        <v>380</v>
      </c>
      <c r="B34" s="861" t="s">
        <v>75</v>
      </c>
      <c r="C34" s="1063"/>
      <c r="D34" s="1063"/>
    </row>
    <row r="35" spans="1:4" s="1014" customFormat="1" ht="12" customHeight="1" thickBot="1">
      <c r="A35" s="1062" t="s">
        <v>381</v>
      </c>
      <c r="B35" s="861" t="s">
        <v>129</v>
      </c>
      <c r="C35" s="1070"/>
      <c r="D35" s="1070"/>
    </row>
    <row r="36" spans="1:4" s="1014" customFormat="1" ht="12" customHeight="1" thickBot="1">
      <c r="A36" s="1006" t="s">
        <v>382</v>
      </c>
      <c r="B36" s="861" t="s">
        <v>130</v>
      </c>
      <c r="C36" s="1071">
        <f>C9</f>
        <v>3040000</v>
      </c>
      <c r="D36" s="1071">
        <f>D9+D20</f>
        <v>3050000</v>
      </c>
    </row>
    <row r="37" spans="1:4" s="1014" customFormat="1" ht="12" customHeight="1" thickBot="1">
      <c r="A37" s="1072" t="s">
        <v>383</v>
      </c>
      <c r="B37" s="861" t="s">
        <v>131</v>
      </c>
      <c r="C37" s="1071">
        <f>C40</f>
        <v>29434266</v>
      </c>
      <c r="D37" s="1071">
        <f>D40</f>
        <v>32258623</v>
      </c>
    </row>
    <row r="38" spans="1:4" s="1014" customFormat="1" ht="12" customHeight="1">
      <c r="A38" s="1064" t="s">
        <v>132</v>
      </c>
      <c r="B38" s="1065" t="s">
        <v>596</v>
      </c>
      <c r="C38" s="900"/>
      <c r="D38" s="900"/>
    </row>
    <row r="39" spans="1:4" s="1014" customFormat="1" ht="12" customHeight="1">
      <c r="A39" s="1064" t="s">
        <v>133</v>
      </c>
      <c r="B39" s="1066" t="s">
        <v>361</v>
      </c>
      <c r="C39" s="900"/>
      <c r="D39" s="900"/>
    </row>
    <row r="40" spans="1:4" s="1016" customFormat="1" ht="12" customHeight="1" thickBot="1">
      <c r="A40" s="1061" t="s">
        <v>134</v>
      </c>
      <c r="B40" s="1069" t="s">
        <v>135</v>
      </c>
      <c r="C40" s="900">
        <v>29434266</v>
      </c>
      <c r="D40" s="900">
        <f>29434266+2448171+376186</f>
        <v>32258623</v>
      </c>
    </row>
    <row r="41" spans="1:4" s="1016" customFormat="1" ht="15" customHeight="1" thickBot="1">
      <c r="A41" s="1072" t="s">
        <v>384</v>
      </c>
      <c r="B41" s="1074" t="s">
        <v>136</v>
      </c>
      <c r="C41" s="1030">
        <f>C37+C36</f>
        <v>32474266</v>
      </c>
      <c r="D41" s="1030">
        <f>D37+D36</f>
        <v>35308623</v>
      </c>
    </row>
    <row r="42" spans="1:4" s="1016" customFormat="1" ht="15" customHeight="1">
      <c r="A42" s="1023"/>
      <c r="B42" s="1024"/>
      <c r="C42" s="1051"/>
      <c r="D42" s="1051"/>
    </row>
    <row r="43" spans="1:4" ht="13.5" thickBot="1">
      <c r="A43" s="1075"/>
      <c r="B43" s="1026"/>
      <c r="C43" s="1027"/>
      <c r="D43" s="1027"/>
    </row>
    <row r="44" spans="1:4" s="1009" customFormat="1" ht="16.5" customHeight="1" thickBot="1">
      <c r="A44" s="1028"/>
      <c r="B44" s="1029" t="s">
        <v>414</v>
      </c>
      <c r="C44" s="1030"/>
      <c r="D44" s="1030"/>
    </row>
    <row r="45" spans="1:4" s="1031" customFormat="1" ht="12" customHeight="1" thickBot="1">
      <c r="A45" s="1062" t="s">
        <v>375</v>
      </c>
      <c r="B45" s="861" t="s">
        <v>137</v>
      </c>
      <c r="C45" s="915">
        <f>C46+C47+C48</f>
        <v>32474266</v>
      </c>
      <c r="D45" s="915">
        <f>D46+D47+D48</f>
        <v>35308623</v>
      </c>
    </row>
    <row r="46" spans="1:4" ht="12" customHeight="1">
      <c r="A46" s="1061" t="s">
        <v>458</v>
      </c>
      <c r="B46" s="862" t="s">
        <v>405</v>
      </c>
      <c r="C46" s="900">
        <v>16609400</v>
      </c>
      <c r="D46" s="900">
        <f>16609400+533984+292289</f>
        <v>17435673</v>
      </c>
    </row>
    <row r="47" spans="1:4" ht="12" customHeight="1">
      <c r="A47" s="1061" t="s">
        <v>459</v>
      </c>
      <c r="B47" s="848" t="s">
        <v>538</v>
      </c>
      <c r="C47" s="900">
        <v>3479866</v>
      </c>
      <c r="D47" s="900">
        <f>3479866+104127+83897</f>
        <v>3667890</v>
      </c>
    </row>
    <row r="48" spans="1:4" ht="12" customHeight="1">
      <c r="A48" s="1061" t="s">
        <v>460</v>
      </c>
      <c r="B48" s="848" t="s">
        <v>495</v>
      </c>
      <c r="C48" s="900">
        <v>12385000</v>
      </c>
      <c r="D48" s="900">
        <f>12385000+1810060+10000</f>
        <v>14205060</v>
      </c>
    </row>
    <row r="49" spans="1:4" ht="12" customHeight="1">
      <c r="A49" s="1061" t="s">
        <v>461</v>
      </c>
      <c r="B49" s="848" t="s">
        <v>539</v>
      </c>
      <c r="C49" s="900"/>
      <c r="D49" s="900"/>
    </row>
    <row r="50" spans="1:4" ht="12" customHeight="1" thickBot="1">
      <c r="A50" s="1061" t="s">
        <v>503</v>
      </c>
      <c r="B50" s="848" t="s">
        <v>540</v>
      </c>
      <c r="C50" s="923"/>
      <c r="D50" s="923"/>
    </row>
    <row r="51" spans="1:4" ht="12" customHeight="1" thickBot="1">
      <c r="A51" s="1062" t="s">
        <v>376</v>
      </c>
      <c r="B51" s="861" t="s">
        <v>138</v>
      </c>
      <c r="C51" s="915">
        <f>SUM(C52:C54)</f>
        <v>0</v>
      </c>
      <c r="D51" s="915">
        <f>SUM(D52:D54)</f>
        <v>0</v>
      </c>
    </row>
    <row r="52" spans="1:4" s="1031" customFormat="1" ht="12" customHeight="1">
      <c r="A52" s="1061" t="s">
        <v>464</v>
      </c>
      <c r="B52" s="862" t="s">
        <v>587</v>
      </c>
      <c r="C52" s="900"/>
      <c r="D52" s="900"/>
    </row>
    <row r="53" spans="1:4" ht="12" customHeight="1">
      <c r="A53" s="1061" t="s">
        <v>465</v>
      </c>
      <c r="B53" s="848" t="s">
        <v>542</v>
      </c>
      <c r="C53" s="923"/>
      <c r="D53" s="923"/>
    </row>
    <row r="54" spans="1:4" ht="12" customHeight="1">
      <c r="A54" s="1061" t="s">
        <v>466</v>
      </c>
      <c r="B54" s="848" t="s">
        <v>415</v>
      </c>
      <c r="C54" s="923"/>
      <c r="D54" s="923"/>
    </row>
    <row r="55" spans="1:4" ht="12" customHeight="1" thickBot="1">
      <c r="A55" s="1061" t="s">
        <v>467</v>
      </c>
      <c r="B55" s="848" t="s">
        <v>362</v>
      </c>
      <c r="C55" s="923"/>
      <c r="D55" s="923"/>
    </row>
    <row r="56" spans="1:4" ht="15" customHeight="1" thickBot="1">
      <c r="A56" s="1062" t="s">
        <v>377</v>
      </c>
      <c r="B56" s="1076" t="s">
        <v>139</v>
      </c>
      <c r="C56" s="1077">
        <f>+C45+C51</f>
        <v>32474266</v>
      </c>
      <c r="D56" s="1077">
        <f>+D45+D51</f>
        <v>35308623</v>
      </c>
    </row>
    <row r="57" spans="3:4" ht="13.5" thickBot="1">
      <c r="C57" s="1079"/>
      <c r="D57" s="1079"/>
    </row>
    <row r="58" spans="1:4" ht="15" customHeight="1" thickBot="1">
      <c r="A58" s="1044" t="s">
        <v>561</v>
      </c>
      <c r="B58" s="1045"/>
      <c r="C58" s="1046">
        <v>4</v>
      </c>
      <c r="D58" s="1046">
        <v>4</v>
      </c>
    </row>
    <row r="59" spans="1:4" ht="14.25" customHeight="1" thickBot="1">
      <c r="A59" s="1044" t="s">
        <v>562</v>
      </c>
      <c r="B59" s="1045"/>
      <c r="C59" s="1046">
        <v>0</v>
      </c>
      <c r="D59" s="1046">
        <v>0</v>
      </c>
    </row>
    <row r="60" ht="13.5" thickBot="1"/>
    <row r="61" ht="15.75">
      <c r="A61" s="1080" t="s">
        <v>791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D61"/>
  <sheetViews>
    <sheetView workbookViewId="0" topLeftCell="A52">
      <selection activeCell="A61" sqref="A61"/>
    </sheetView>
  </sheetViews>
  <sheetFormatPr defaultColWidth="9.00390625" defaultRowHeight="12.75"/>
  <cols>
    <col min="1" max="1" width="13.875" style="1078" customWidth="1"/>
    <col min="2" max="2" width="79.125" style="1005" customWidth="1"/>
    <col min="3" max="4" width="25.00390625" style="1005" customWidth="1"/>
    <col min="5" max="16384" width="9.375" style="1005" customWidth="1"/>
  </cols>
  <sheetData>
    <row r="1" spans="1:4" s="991" customFormat="1" ht="21" customHeight="1">
      <c r="A1" s="223"/>
      <c r="B1" s="225"/>
      <c r="C1"/>
      <c r="D1" t="s">
        <v>793</v>
      </c>
    </row>
    <row r="2" spans="1:4" s="991" customFormat="1" ht="16.5" thickBot="1">
      <c r="A2" s="223"/>
      <c r="B2" s="225"/>
      <c r="C2"/>
      <c r="D2"/>
    </row>
    <row r="3" spans="1:4" s="995" customFormat="1" ht="35.25" customHeight="1">
      <c r="A3" s="992" t="s">
        <v>559</v>
      </c>
      <c r="B3" s="993" t="s">
        <v>163</v>
      </c>
      <c r="C3" s="1053"/>
      <c r="D3" s="1053" t="s">
        <v>419</v>
      </c>
    </row>
    <row r="4" spans="1:4" s="995" customFormat="1" ht="24.75" thickBot="1">
      <c r="A4" s="1054" t="s">
        <v>558</v>
      </c>
      <c r="B4" s="997" t="s">
        <v>118</v>
      </c>
      <c r="C4" s="1055"/>
      <c r="D4" s="1055" t="s">
        <v>409</v>
      </c>
    </row>
    <row r="5" spans="1:4" s="1001" customFormat="1" ht="15.75" customHeight="1" thickBot="1">
      <c r="A5" s="1083"/>
      <c r="B5" s="999"/>
      <c r="C5" s="1084"/>
      <c r="D5" s="1084"/>
    </row>
    <row r="6" spans="1:4" ht="13.5" thickBot="1">
      <c r="A6" s="1002" t="s">
        <v>560</v>
      </c>
      <c r="B6" s="1003" t="s">
        <v>410</v>
      </c>
      <c r="C6" s="1056" t="s">
        <v>411</v>
      </c>
      <c r="D6" s="1056" t="s">
        <v>411</v>
      </c>
    </row>
    <row r="7" spans="1:4" s="1009" customFormat="1" ht="12.75" customHeight="1" thickBot="1">
      <c r="A7" s="1006">
        <v>1</v>
      </c>
      <c r="B7" s="1007">
        <v>2</v>
      </c>
      <c r="C7" s="1008">
        <v>3</v>
      </c>
      <c r="D7" s="1008">
        <v>4</v>
      </c>
    </row>
    <row r="8" spans="1:4" s="1009" customFormat="1" ht="15.75" customHeight="1" thickBot="1">
      <c r="A8" s="1010"/>
      <c r="B8" s="1011" t="s">
        <v>412</v>
      </c>
      <c r="C8" s="1057"/>
      <c r="D8" s="1057"/>
    </row>
    <row r="9" spans="1:4" s="1014" customFormat="1" ht="12" customHeight="1" thickBot="1">
      <c r="A9" s="1006" t="s">
        <v>375</v>
      </c>
      <c r="B9" s="1058" t="s">
        <v>119</v>
      </c>
      <c r="C9" s="915">
        <f>C11+C14+C19</f>
        <v>3040000</v>
      </c>
      <c r="D9" s="915">
        <f>D11+D14+D19</f>
        <v>3040000</v>
      </c>
    </row>
    <row r="10" spans="1:4" s="1014" customFormat="1" ht="12" customHeight="1">
      <c r="A10" s="1059" t="s">
        <v>458</v>
      </c>
      <c r="B10" s="846" t="s">
        <v>647</v>
      </c>
      <c r="C10" s="900"/>
      <c r="D10" s="900"/>
    </row>
    <row r="11" spans="1:4" s="1014" customFormat="1" ht="12" customHeight="1">
      <c r="A11" s="1061" t="s">
        <v>459</v>
      </c>
      <c r="B11" s="848" t="s">
        <v>648</v>
      </c>
      <c r="C11" s="900">
        <v>3000000</v>
      </c>
      <c r="D11" s="900">
        <v>3000000</v>
      </c>
    </row>
    <row r="12" spans="1:4" s="1014" customFormat="1" ht="12" customHeight="1">
      <c r="A12" s="1061" t="s">
        <v>460</v>
      </c>
      <c r="B12" s="848" t="s">
        <v>649</v>
      </c>
      <c r="C12" s="900"/>
      <c r="D12" s="900"/>
    </row>
    <row r="13" spans="1:4" s="1014" customFormat="1" ht="12" customHeight="1">
      <c r="A13" s="1061" t="s">
        <v>461</v>
      </c>
      <c r="B13" s="848" t="s">
        <v>650</v>
      </c>
      <c r="C13" s="900"/>
      <c r="D13" s="900"/>
    </row>
    <row r="14" spans="1:4" s="1014" customFormat="1" ht="12" customHeight="1">
      <c r="A14" s="1061" t="s">
        <v>503</v>
      </c>
      <c r="B14" s="848" t="s">
        <v>651</v>
      </c>
      <c r="C14" s="900">
        <v>40000</v>
      </c>
      <c r="D14" s="900">
        <v>40000</v>
      </c>
    </row>
    <row r="15" spans="1:4" s="1014" customFormat="1" ht="12" customHeight="1">
      <c r="A15" s="1061" t="s">
        <v>462</v>
      </c>
      <c r="B15" s="848" t="s">
        <v>120</v>
      </c>
      <c r="C15" s="900"/>
      <c r="D15" s="900"/>
    </row>
    <row r="16" spans="1:4" s="1014" customFormat="1" ht="12" customHeight="1">
      <c r="A16" s="1061" t="s">
        <v>463</v>
      </c>
      <c r="B16" s="864" t="s">
        <v>121</v>
      </c>
      <c r="C16" s="900"/>
      <c r="D16" s="900"/>
    </row>
    <row r="17" spans="1:4" s="1014" customFormat="1" ht="12" customHeight="1">
      <c r="A17" s="1061" t="s">
        <v>473</v>
      </c>
      <c r="B17" s="848" t="s">
        <v>654</v>
      </c>
      <c r="C17" s="900"/>
      <c r="D17" s="900"/>
    </row>
    <row r="18" spans="1:4" s="1016" customFormat="1" ht="12" customHeight="1">
      <c r="A18" s="1061" t="s">
        <v>474</v>
      </c>
      <c r="B18" s="848" t="s">
        <v>655</v>
      </c>
      <c r="C18" s="900"/>
      <c r="D18" s="900"/>
    </row>
    <row r="19" spans="1:4" s="1016" customFormat="1" ht="12" customHeight="1" thickBot="1">
      <c r="A19" s="1061" t="s">
        <v>475</v>
      </c>
      <c r="B19" s="864" t="s">
        <v>656</v>
      </c>
      <c r="C19" s="900"/>
      <c r="D19" s="900"/>
    </row>
    <row r="20" spans="1:4" s="1014" customFormat="1" ht="12" customHeight="1" thickBot="1">
      <c r="A20" s="1006" t="s">
        <v>376</v>
      </c>
      <c r="B20" s="1058" t="s">
        <v>122</v>
      </c>
      <c r="C20" s="915">
        <f>SUM(C21:C23)</f>
        <v>0</v>
      </c>
      <c r="D20" s="915">
        <v>10000</v>
      </c>
    </row>
    <row r="21" spans="1:4" s="1016" customFormat="1" ht="12" customHeight="1">
      <c r="A21" s="1061" t="s">
        <v>464</v>
      </c>
      <c r="B21" s="862" t="s">
        <v>622</v>
      </c>
      <c r="C21" s="900"/>
      <c r="D21" s="900"/>
    </row>
    <row r="22" spans="1:4" s="1016" customFormat="1" ht="12" customHeight="1">
      <c r="A22" s="1061" t="s">
        <v>465</v>
      </c>
      <c r="B22" s="848" t="s">
        <v>123</v>
      </c>
      <c r="C22" s="900"/>
      <c r="D22" s="900"/>
    </row>
    <row r="23" spans="1:4" s="1016" customFormat="1" ht="12" customHeight="1">
      <c r="A23" s="1061" t="s">
        <v>466</v>
      </c>
      <c r="B23" s="848" t="s">
        <v>124</v>
      </c>
      <c r="C23" s="900"/>
      <c r="D23" s="900"/>
    </row>
    <row r="24" spans="1:4" s="1016" customFormat="1" ht="12" customHeight="1" thickBot="1">
      <c r="A24" s="1061" t="s">
        <v>467</v>
      </c>
      <c r="B24" s="848" t="s">
        <v>768</v>
      </c>
      <c r="C24" s="900"/>
      <c r="D24" s="900">
        <v>10000</v>
      </c>
    </row>
    <row r="25" spans="1:4" s="1016" customFormat="1" ht="12" customHeight="1" thickBot="1">
      <c r="A25" s="1062" t="s">
        <v>377</v>
      </c>
      <c r="B25" s="861" t="s">
        <v>529</v>
      </c>
      <c r="C25" s="915">
        <f>SUM(C26:C28)</f>
        <v>0</v>
      </c>
      <c r="D25" s="915">
        <f>SUM(D26:D28)</f>
        <v>0</v>
      </c>
    </row>
    <row r="26" spans="1:4" s="1016" customFormat="1" ht="12" customHeight="1" thickBot="1">
      <c r="A26" s="1062" t="s">
        <v>378</v>
      </c>
      <c r="B26" s="861" t="s">
        <v>125</v>
      </c>
      <c r="C26" s="915">
        <f>SUM(C27:C29)</f>
        <v>0</v>
      </c>
      <c r="D26" s="915">
        <f>SUM(D27:D29)</f>
        <v>0</v>
      </c>
    </row>
    <row r="27" spans="1:4" s="1016" customFormat="1" ht="12" customHeight="1">
      <c r="A27" s="1064" t="s">
        <v>632</v>
      </c>
      <c r="B27" s="1065" t="s">
        <v>123</v>
      </c>
      <c r="C27" s="900"/>
      <c r="D27" s="900"/>
    </row>
    <row r="28" spans="1:4" s="1016" customFormat="1" ht="12" customHeight="1">
      <c r="A28" s="1064" t="s">
        <v>635</v>
      </c>
      <c r="B28" s="1066" t="s">
        <v>126</v>
      </c>
      <c r="C28" s="900"/>
      <c r="D28" s="900"/>
    </row>
    <row r="29" spans="1:4" s="1016" customFormat="1" ht="12" customHeight="1" thickBot="1">
      <c r="A29" s="1061" t="s">
        <v>636</v>
      </c>
      <c r="B29" s="1067" t="s">
        <v>127</v>
      </c>
      <c r="C29" s="900"/>
      <c r="D29" s="900"/>
    </row>
    <row r="30" spans="1:4" s="1016" customFormat="1" ht="12" customHeight="1" thickBot="1">
      <c r="A30" s="1062" t="s">
        <v>379</v>
      </c>
      <c r="B30" s="861" t="s">
        <v>128</v>
      </c>
      <c r="C30" s="915">
        <f>SUM(C31:C33)</f>
        <v>0</v>
      </c>
      <c r="D30" s="915">
        <f>SUM(D31:D33)</f>
        <v>0</v>
      </c>
    </row>
    <row r="31" spans="1:4" s="1016" customFormat="1" ht="12" customHeight="1">
      <c r="A31" s="1064" t="s">
        <v>451</v>
      </c>
      <c r="B31" s="1065" t="s">
        <v>661</v>
      </c>
      <c r="C31" s="1085"/>
      <c r="D31" s="1085"/>
    </row>
    <row r="32" spans="1:4" s="1016" customFormat="1" ht="12" customHeight="1">
      <c r="A32" s="1064" t="s">
        <v>452</v>
      </c>
      <c r="B32" s="1066" t="s">
        <v>662</v>
      </c>
      <c r="C32" s="1086"/>
      <c r="D32" s="1086"/>
    </row>
    <row r="33" spans="1:4" s="1016" customFormat="1" ht="12" customHeight="1" thickBot="1">
      <c r="A33" s="1061" t="s">
        <v>453</v>
      </c>
      <c r="B33" s="1069" t="s">
        <v>663</v>
      </c>
      <c r="C33" s="1085"/>
      <c r="D33" s="1085"/>
    </row>
    <row r="34" spans="1:4" s="1014" customFormat="1" ht="12" customHeight="1" thickBot="1">
      <c r="A34" s="1062" t="s">
        <v>380</v>
      </c>
      <c r="B34" s="861" t="s">
        <v>75</v>
      </c>
      <c r="C34" s="1063"/>
      <c r="D34" s="1063"/>
    </row>
    <row r="35" spans="1:4" s="1014" customFormat="1" ht="12" customHeight="1" thickBot="1">
      <c r="A35" s="1062" t="s">
        <v>381</v>
      </c>
      <c r="B35" s="861" t="s">
        <v>129</v>
      </c>
      <c r="C35" s="1070"/>
      <c r="D35" s="1070"/>
    </row>
    <row r="36" spans="1:4" s="1014" customFormat="1" ht="12" customHeight="1" thickBot="1">
      <c r="A36" s="1006" t="s">
        <v>382</v>
      </c>
      <c r="B36" s="861" t="s">
        <v>130</v>
      </c>
      <c r="C36" s="1071">
        <f>C9</f>
        <v>3040000</v>
      </c>
      <c r="D36" s="1071">
        <f>D9+D20</f>
        <v>3050000</v>
      </c>
    </row>
    <row r="37" spans="1:4" s="1014" customFormat="1" ht="12" customHeight="1" thickBot="1">
      <c r="A37" s="1072" t="s">
        <v>383</v>
      </c>
      <c r="B37" s="861" t="s">
        <v>131</v>
      </c>
      <c r="C37" s="1071">
        <f>C40</f>
        <v>29434266</v>
      </c>
      <c r="D37" s="1071">
        <f>D40</f>
        <v>32258623</v>
      </c>
    </row>
    <row r="38" spans="1:4" s="1014" customFormat="1" ht="12" customHeight="1">
      <c r="A38" s="1064" t="s">
        <v>132</v>
      </c>
      <c r="B38" s="1065" t="s">
        <v>596</v>
      </c>
      <c r="C38" s="900"/>
      <c r="D38" s="900"/>
    </row>
    <row r="39" spans="1:4" s="1014" customFormat="1" ht="12" customHeight="1">
      <c r="A39" s="1064" t="s">
        <v>133</v>
      </c>
      <c r="B39" s="1066" t="s">
        <v>361</v>
      </c>
      <c r="C39" s="900"/>
      <c r="D39" s="900"/>
    </row>
    <row r="40" spans="1:4" s="1016" customFormat="1" ht="12" customHeight="1" thickBot="1">
      <c r="A40" s="1061" t="s">
        <v>134</v>
      </c>
      <c r="B40" s="1069" t="s">
        <v>135</v>
      </c>
      <c r="C40" s="900">
        <v>29434266</v>
      </c>
      <c r="D40" s="900">
        <f>29434266+2448171+376186</f>
        <v>32258623</v>
      </c>
    </row>
    <row r="41" spans="1:4" s="1016" customFormat="1" ht="15" customHeight="1" thickBot="1">
      <c r="A41" s="1072" t="s">
        <v>384</v>
      </c>
      <c r="B41" s="1074" t="s">
        <v>136</v>
      </c>
      <c r="C41" s="1030">
        <f>C37+C36</f>
        <v>32474266</v>
      </c>
      <c r="D41" s="1030">
        <f>D37+D36</f>
        <v>35308623</v>
      </c>
    </row>
    <row r="42" spans="1:4" s="1016" customFormat="1" ht="15" customHeight="1">
      <c r="A42" s="1023"/>
      <c r="B42" s="1024"/>
      <c r="C42" s="1051"/>
      <c r="D42" s="1051"/>
    </row>
    <row r="43" spans="1:4" ht="13.5" thickBot="1">
      <c r="A43" s="1075"/>
      <c r="B43" s="1026"/>
      <c r="C43" s="1027"/>
      <c r="D43" s="1027"/>
    </row>
    <row r="44" spans="1:4" s="1009" customFormat="1" ht="16.5" customHeight="1" thickBot="1">
      <c r="A44" s="1028"/>
      <c r="B44" s="1029" t="s">
        <v>414</v>
      </c>
      <c r="C44" s="1030"/>
      <c r="D44" s="1030"/>
    </row>
    <row r="45" spans="1:4" s="1031" customFormat="1" ht="12" customHeight="1" thickBot="1">
      <c r="A45" s="1062" t="s">
        <v>375</v>
      </c>
      <c r="B45" s="861" t="s">
        <v>137</v>
      </c>
      <c r="C45" s="915">
        <f>C46+C47+C48</f>
        <v>32474266</v>
      </c>
      <c r="D45" s="915">
        <f>D46+D47+D48</f>
        <v>35308623</v>
      </c>
    </row>
    <row r="46" spans="1:4" ht="12" customHeight="1">
      <c r="A46" s="1061" t="s">
        <v>458</v>
      </c>
      <c r="B46" s="862" t="s">
        <v>405</v>
      </c>
      <c r="C46" s="900">
        <v>16609400</v>
      </c>
      <c r="D46" s="900">
        <f>16609400+533984+292289</f>
        <v>17435673</v>
      </c>
    </row>
    <row r="47" spans="1:4" ht="12" customHeight="1">
      <c r="A47" s="1061" t="s">
        <v>459</v>
      </c>
      <c r="B47" s="848" t="s">
        <v>538</v>
      </c>
      <c r="C47" s="900">
        <v>3479866</v>
      </c>
      <c r="D47" s="900">
        <f>3479866+104127+83897</f>
        <v>3667890</v>
      </c>
    </row>
    <row r="48" spans="1:4" ht="12" customHeight="1">
      <c r="A48" s="1061" t="s">
        <v>460</v>
      </c>
      <c r="B48" s="848" t="s">
        <v>495</v>
      </c>
      <c r="C48" s="900">
        <v>12385000</v>
      </c>
      <c r="D48" s="900">
        <f>12385000+1810060+10000</f>
        <v>14205060</v>
      </c>
    </row>
    <row r="49" spans="1:4" ht="12" customHeight="1">
      <c r="A49" s="1061" t="s">
        <v>461</v>
      </c>
      <c r="B49" s="848" t="s">
        <v>539</v>
      </c>
      <c r="C49" s="900"/>
      <c r="D49" s="900"/>
    </row>
    <row r="50" spans="1:4" ht="12" customHeight="1" thickBot="1">
      <c r="A50" s="1061" t="s">
        <v>503</v>
      </c>
      <c r="B50" s="848" t="s">
        <v>540</v>
      </c>
      <c r="C50" s="923"/>
      <c r="D50" s="923"/>
    </row>
    <row r="51" spans="1:4" ht="12" customHeight="1" thickBot="1">
      <c r="A51" s="1062" t="s">
        <v>376</v>
      </c>
      <c r="B51" s="861" t="s">
        <v>138</v>
      </c>
      <c r="C51" s="915">
        <f>SUM(C52:C54)</f>
        <v>0</v>
      </c>
      <c r="D51" s="915">
        <f>SUM(D52:D54)</f>
        <v>0</v>
      </c>
    </row>
    <row r="52" spans="1:4" s="1031" customFormat="1" ht="12" customHeight="1">
      <c r="A52" s="1061" t="s">
        <v>464</v>
      </c>
      <c r="B52" s="862" t="s">
        <v>587</v>
      </c>
      <c r="C52" s="900"/>
      <c r="D52" s="900"/>
    </row>
    <row r="53" spans="1:4" ht="12" customHeight="1">
      <c r="A53" s="1061" t="s">
        <v>465</v>
      </c>
      <c r="B53" s="848" t="s">
        <v>542</v>
      </c>
      <c r="C53" s="923"/>
      <c r="D53" s="923"/>
    </row>
    <row r="54" spans="1:4" ht="12" customHeight="1">
      <c r="A54" s="1061" t="s">
        <v>466</v>
      </c>
      <c r="B54" s="848" t="s">
        <v>415</v>
      </c>
      <c r="C54" s="923"/>
      <c r="D54" s="923"/>
    </row>
    <row r="55" spans="1:4" ht="12" customHeight="1" thickBot="1">
      <c r="A55" s="1061" t="s">
        <v>467</v>
      </c>
      <c r="B55" s="848" t="s">
        <v>362</v>
      </c>
      <c r="C55" s="923"/>
      <c r="D55" s="923"/>
    </row>
    <row r="56" spans="1:4" ht="15" customHeight="1" thickBot="1">
      <c r="A56" s="1062" t="s">
        <v>377</v>
      </c>
      <c r="B56" s="1076" t="s">
        <v>139</v>
      </c>
      <c r="C56" s="1077">
        <f>+C45+C51</f>
        <v>32474266</v>
      </c>
      <c r="D56" s="1077">
        <f>+D45+D51</f>
        <v>35308623</v>
      </c>
    </row>
    <row r="57" spans="3:4" ht="13.5" thickBot="1">
      <c r="C57" s="1079"/>
      <c r="D57" s="1079"/>
    </row>
    <row r="58" spans="1:4" ht="15" customHeight="1" thickBot="1">
      <c r="A58" s="1044" t="s">
        <v>561</v>
      </c>
      <c r="B58" s="1045"/>
      <c r="C58" s="1046">
        <v>4</v>
      </c>
      <c r="D58" s="1046">
        <v>4</v>
      </c>
    </row>
    <row r="59" spans="1:4" ht="14.25" customHeight="1" thickBot="1">
      <c r="A59" s="1044" t="s">
        <v>562</v>
      </c>
      <c r="B59" s="1045"/>
      <c r="C59" s="1046">
        <v>0</v>
      </c>
      <c r="D59" s="1046">
        <v>0</v>
      </c>
    </row>
    <row r="60" ht="13.5" thickBot="1"/>
    <row r="61" ht="15.75">
      <c r="A61" s="1080" t="s">
        <v>794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B1">
      <selection activeCell="F25" sqref="F25"/>
    </sheetView>
  </sheetViews>
  <sheetFormatPr defaultColWidth="9.00390625" defaultRowHeight="12.75"/>
  <cols>
    <col min="1" max="1" width="13.875" style="244" customWidth="1"/>
    <col min="2" max="2" width="79.125" style="245" customWidth="1"/>
    <col min="3" max="3" width="25.00390625" style="245" customWidth="1"/>
    <col min="4" max="16384" width="9.375" style="245" customWidth="1"/>
  </cols>
  <sheetData>
    <row r="1" spans="1:3" s="224" customFormat="1" ht="21" customHeight="1" thickBot="1">
      <c r="A1" s="223"/>
      <c r="B1" s="225"/>
      <c r="C1" s="430" t="s">
        <v>741</v>
      </c>
    </row>
    <row r="2" spans="1:3" s="431" customFormat="1" ht="25.5" customHeight="1">
      <c r="A2" s="384" t="s">
        <v>559</v>
      </c>
      <c r="B2" s="349" t="s">
        <v>163</v>
      </c>
      <c r="C2" s="364" t="s">
        <v>419</v>
      </c>
    </row>
    <row r="3" spans="1:3" s="431" customFormat="1" ht="24.75" thickBot="1">
      <c r="A3" s="423" t="s">
        <v>558</v>
      </c>
      <c r="B3" s="350" t="s">
        <v>142</v>
      </c>
      <c r="C3" s="365" t="s">
        <v>418</v>
      </c>
    </row>
    <row r="4" spans="1:3" s="432" customFormat="1" ht="15.75" customHeight="1" thickBot="1">
      <c r="A4" s="227"/>
      <c r="B4" s="227"/>
      <c r="C4" s="228"/>
    </row>
    <row r="5" spans="1:3" ht="13.5" thickBot="1">
      <c r="A5" s="385" t="s">
        <v>560</v>
      </c>
      <c r="B5" s="229" t="s">
        <v>410</v>
      </c>
      <c r="C5" s="230" t="s">
        <v>411</v>
      </c>
    </row>
    <row r="6" spans="1:3" s="433" customFormat="1" ht="12.75" customHeight="1" thickBot="1">
      <c r="A6" s="196">
        <v>1</v>
      </c>
      <c r="B6" s="197">
        <v>2</v>
      </c>
      <c r="C6" s="198">
        <v>3</v>
      </c>
    </row>
    <row r="7" spans="1:3" s="433" customFormat="1" ht="15.75" customHeight="1" thickBot="1">
      <c r="A7" s="231"/>
      <c r="B7" s="232" t="s">
        <v>412</v>
      </c>
      <c r="C7" s="233"/>
    </row>
    <row r="8" spans="1:3" s="366" customFormat="1" ht="12" customHeight="1" thickBot="1">
      <c r="A8" s="196" t="s">
        <v>375</v>
      </c>
      <c r="B8" s="234" t="s">
        <v>119</v>
      </c>
      <c r="C8" s="311">
        <f>SUM(C9:C18)</f>
        <v>0</v>
      </c>
    </row>
    <row r="9" spans="1:3" s="366" customFormat="1" ht="12" customHeight="1">
      <c r="A9" s="424" t="s">
        <v>458</v>
      </c>
      <c r="B9" s="10" t="s">
        <v>647</v>
      </c>
      <c r="C9" s="355"/>
    </row>
    <row r="10" spans="1:3" s="366" customFormat="1" ht="12" customHeight="1">
      <c r="A10" s="425" t="s">
        <v>459</v>
      </c>
      <c r="B10" s="8" t="s">
        <v>648</v>
      </c>
      <c r="C10" s="309"/>
    </row>
    <row r="11" spans="1:3" s="366" customFormat="1" ht="12" customHeight="1">
      <c r="A11" s="425" t="s">
        <v>460</v>
      </c>
      <c r="B11" s="8" t="s">
        <v>649</v>
      </c>
      <c r="C11" s="309"/>
    </row>
    <row r="12" spans="1:3" s="366" customFormat="1" ht="12" customHeight="1">
      <c r="A12" s="425" t="s">
        <v>461</v>
      </c>
      <c r="B12" s="8" t="s">
        <v>650</v>
      </c>
      <c r="C12" s="309"/>
    </row>
    <row r="13" spans="1:3" s="366" customFormat="1" ht="12" customHeight="1">
      <c r="A13" s="425" t="s">
        <v>503</v>
      </c>
      <c r="B13" s="8" t="s">
        <v>651</v>
      </c>
      <c r="C13" s="309"/>
    </row>
    <row r="14" spans="1:3" s="366" customFormat="1" ht="12" customHeight="1">
      <c r="A14" s="425" t="s">
        <v>462</v>
      </c>
      <c r="B14" s="8" t="s">
        <v>120</v>
      </c>
      <c r="C14" s="309"/>
    </row>
    <row r="15" spans="1:3" s="366" customFormat="1" ht="12" customHeight="1">
      <c r="A15" s="425" t="s">
        <v>463</v>
      </c>
      <c r="B15" s="7" t="s">
        <v>121</v>
      </c>
      <c r="C15" s="309"/>
    </row>
    <row r="16" spans="1:3" s="366" customFormat="1" ht="12" customHeight="1">
      <c r="A16" s="425" t="s">
        <v>473</v>
      </c>
      <c r="B16" s="8" t="s">
        <v>654</v>
      </c>
      <c r="C16" s="356"/>
    </row>
    <row r="17" spans="1:3" s="434" customFormat="1" ht="12" customHeight="1">
      <c r="A17" s="425" t="s">
        <v>474</v>
      </c>
      <c r="B17" s="8" t="s">
        <v>655</v>
      </c>
      <c r="C17" s="309"/>
    </row>
    <row r="18" spans="1:3" s="434" customFormat="1" ht="12" customHeight="1" thickBot="1">
      <c r="A18" s="425" t="s">
        <v>475</v>
      </c>
      <c r="B18" s="7" t="s">
        <v>656</v>
      </c>
      <c r="C18" s="310"/>
    </row>
    <row r="19" spans="1:3" s="366" customFormat="1" ht="12" customHeight="1" thickBot="1">
      <c r="A19" s="196" t="s">
        <v>376</v>
      </c>
      <c r="B19" s="234" t="s">
        <v>122</v>
      </c>
      <c r="C19" s="311">
        <f>SUM(C20:C22)</f>
        <v>0</v>
      </c>
    </row>
    <row r="20" spans="1:3" s="434" customFormat="1" ht="12" customHeight="1">
      <c r="A20" s="425" t="s">
        <v>464</v>
      </c>
      <c r="B20" s="9" t="s">
        <v>622</v>
      </c>
      <c r="C20" s="309"/>
    </row>
    <row r="21" spans="1:3" s="434" customFormat="1" ht="12" customHeight="1">
      <c r="A21" s="425" t="s">
        <v>465</v>
      </c>
      <c r="B21" s="8" t="s">
        <v>123</v>
      </c>
      <c r="C21" s="309"/>
    </row>
    <row r="22" spans="1:3" s="434" customFormat="1" ht="12" customHeight="1">
      <c r="A22" s="425" t="s">
        <v>466</v>
      </c>
      <c r="B22" s="8" t="s">
        <v>124</v>
      </c>
      <c r="C22" s="309"/>
    </row>
    <row r="23" spans="1:3" s="434" customFormat="1" ht="12" customHeight="1" thickBot="1">
      <c r="A23" s="425" t="s">
        <v>467</v>
      </c>
      <c r="B23" s="8" t="s">
        <v>360</v>
      </c>
      <c r="C23" s="309"/>
    </row>
    <row r="24" spans="1:3" s="434" customFormat="1" ht="12" customHeight="1" thickBot="1">
      <c r="A24" s="204" t="s">
        <v>377</v>
      </c>
      <c r="B24" s="119" t="s">
        <v>529</v>
      </c>
      <c r="C24" s="337"/>
    </row>
    <row r="25" spans="1:3" s="434" customFormat="1" ht="12" customHeight="1" thickBot="1">
      <c r="A25" s="204" t="s">
        <v>378</v>
      </c>
      <c r="B25" s="119" t="s">
        <v>125</v>
      </c>
      <c r="C25" s="311">
        <f>+C26+C27</f>
        <v>0</v>
      </c>
    </row>
    <row r="26" spans="1:3" s="434" customFormat="1" ht="12" customHeight="1">
      <c r="A26" s="426" t="s">
        <v>632</v>
      </c>
      <c r="B26" s="427" t="s">
        <v>123</v>
      </c>
      <c r="C26" s="74"/>
    </row>
    <row r="27" spans="1:3" s="434" customFormat="1" ht="12" customHeight="1">
      <c r="A27" s="426" t="s">
        <v>635</v>
      </c>
      <c r="B27" s="428" t="s">
        <v>126</v>
      </c>
      <c r="C27" s="312"/>
    </row>
    <row r="28" spans="1:3" s="434" customFormat="1" ht="12" customHeight="1" thickBot="1">
      <c r="A28" s="425" t="s">
        <v>636</v>
      </c>
      <c r="B28" s="429" t="s">
        <v>127</v>
      </c>
      <c r="C28" s="81"/>
    </row>
    <row r="29" spans="1:3" s="434" customFormat="1" ht="12" customHeight="1" thickBot="1">
      <c r="A29" s="204" t="s">
        <v>379</v>
      </c>
      <c r="B29" s="119" t="s">
        <v>128</v>
      </c>
      <c r="C29" s="311">
        <f>+C30+C31+C32</f>
        <v>0</v>
      </c>
    </row>
    <row r="30" spans="1:3" s="434" customFormat="1" ht="12" customHeight="1">
      <c r="A30" s="426" t="s">
        <v>451</v>
      </c>
      <c r="B30" s="427" t="s">
        <v>661</v>
      </c>
      <c r="C30" s="74"/>
    </row>
    <row r="31" spans="1:3" s="434" customFormat="1" ht="12" customHeight="1">
      <c r="A31" s="426" t="s">
        <v>452</v>
      </c>
      <c r="B31" s="428" t="s">
        <v>662</v>
      </c>
      <c r="C31" s="312"/>
    </row>
    <row r="32" spans="1:3" s="434" customFormat="1" ht="12" customHeight="1" thickBot="1">
      <c r="A32" s="425" t="s">
        <v>453</v>
      </c>
      <c r="B32" s="135" t="s">
        <v>663</v>
      </c>
      <c r="C32" s="81"/>
    </row>
    <row r="33" spans="1:3" s="366" customFormat="1" ht="12" customHeight="1" thickBot="1">
      <c r="A33" s="204" t="s">
        <v>380</v>
      </c>
      <c r="B33" s="119" t="s">
        <v>75</v>
      </c>
      <c r="C33" s="337"/>
    </row>
    <row r="34" spans="1:3" s="366" customFormat="1" ht="12" customHeight="1" thickBot="1">
      <c r="A34" s="204" t="s">
        <v>381</v>
      </c>
      <c r="B34" s="119" t="s">
        <v>129</v>
      </c>
      <c r="C34" s="357"/>
    </row>
    <row r="35" spans="1:3" s="366" customFormat="1" ht="12" customHeight="1" thickBot="1">
      <c r="A35" s="196" t="s">
        <v>382</v>
      </c>
      <c r="B35" s="119" t="s">
        <v>130</v>
      </c>
      <c r="C35" s="358">
        <f>+C8+C19+C24+C25+C29+C33+C34</f>
        <v>0</v>
      </c>
    </row>
    <row r="36" spans="1:3" s="366" customFormat="1" ht="12" customHeight="1" thickBot="1">
      <c r="A36" s="235" t="s">
        <v>383</v>
      </c>
      <c r="B36" s="119" t="s">
        <v>131</v>
      </c>
      <c r="C36" s="358">
        <f>+C37+C38+C39</f>
        <v>0</v>
      </c>
    </row>
    <row r="37" spans="1:3" s="366" customFormat="1" ht="12" customHeight="1">
      <c r="A37" s="426" t="s">
        <v>132</v>
      </c>
      <c r="B37" s="427" t="s">
        <v>596</v>
      </c>
      <c r="C37" s="74"/>
    </row>
    <row r="38" spans="1:3" s="366" customFormat="1" ht="12" customHeight="1">
      <c r="A38" s="426" t="s">
        <v>133</v>
      </c>
      <c r="B38" s="428" t="s">
        <v>361</v>
      </c>
      <c r="C38" s="312"/>
    </row>
    <row r="39" spans="1:3" s="434" customFormat="1" ht="12" customHeight="1" thickBot="1">
      <c r="A39" s="425" t="s">
        <v>134</v>
      </c>
      <c r="B39" s="135" t="s">
        <v>135</v>
      </c>
      <c r="C39" s="81"/>
    </row>
    <row r="40" spans="1:3" s="434" customFormat="1" ht="15" customHeight="1" thickBot="1">
      <c r="A40" s="235" t="s">
        <v>384</v>
      </c>
      <c r="B40" s="236" t="s">
        <v>136</v>
      </c>
      <c r="C40" s="361">
        <f>+C35+C36</f>
        <v>0</v>
      </c>
    </row>
    <row r="41" spans="1:3" s="434" customFormat="1" ht="15" customHeight="1">
      <c r="A41" s="237"/>
      <c r="B41" s="238"/>
      <c r="C41" s="359"/>
    </row>
    <row r="42" spans="1:3" ht="13.5" thickBot="1">
      <c r="A42" s="239"/>
      <c r="B42" s="240"/>
      <c r="C42" s="360"/>
    </row>
    <row r="43" spans="1:3" s="433" customFormat="1" ht="16.5" customHeight="1" thickBot="1">
      <c r="A43" s="241"/>
      <c r="B43" s="242" t="s">
        <v>414</v>
      </c>
      <c r="C43" s="361"/>
    </row>
    <row r="44" spans="1:3" s="435" customFormat="1" ht="12" customHeight="1" thickBot="1">
      <c r="A44" s="204" t="s">
        <v>375</v>
      </c>
      <c r="B44" s="119" t="s">
        <v>137</v>
      </c>
      <c r="C44" s="311">
        <f>SUM(C45:C49)</f>
        <v>0</v>
      </c>
    </row>
    <row r="45" spans="1:3" ht="12" customHeight="1">
      <c r="A45" s="425" t="s">
        <v>458</v>
      </c>
      <c r="B45" s="9" t="s">
        <v>405</v>
      </c>
      <c r="C45" s="74"/>
    </row>
    <row r="46" spans="1:3" ht="12" customHeight="1">
      <c r="A46" s="425" t="s">
        <v>459</v>
      </c>
      <c r="B46" s="8" t="s">
        <v>538</v>
      </c>
      <c r="C46" s="77"/>
    </row>
    <row r="47" spans="1:3" ht="12" customHeight="1">
      <c r="A47" s="425" t="s">
        <v>460</v>
      </c>
      <c r="B47" s="8" t="s">
        <v>495</v>
      </c>
      <c r="C47" s="77"/>
    </row>
    <row r="48" spans="1:3" ht="12" customHeight="1">
      <c r="A48" s="425" t="s">
        <v>461</v>
      </c>
      <c r="B48" s="8" t="s">
        <v>539</v>
      </c>
      <c r="C48" s="77"/>
    </row>
    <row r="49" spans="1:3" ht="12" customHeight="1" thickBot="1">
      <c r="A49" s="425" t="s">
        <v>503</v>
      </c>
      <c r="B49" s="8" t="s">
        <v>540</v>
      </c>
      <c r="C49" s="77"/>
    </row>
    <row r="50" spans="1:3" ht="12" customHeight="1" thickBot="1">
      <c r="A50" s="204" t="s">
        <v>376</v>
      </c>
      <c r="B50" s="119" t="s">
        <v>138</v>
      </c>
      <c r="C50" s="311">
        <f>SUM(C51:C53)</f>
        <v>0</v>
      </c>
    </row>
    <row r="51" spans="1:3" s="435" customFormat="1" ht="12" customHeight="1">
      <c r="A51" s="425" t="s">
        <v>464</v>
      </c>
      <c r="B51" s="9" t="s">
        <v>587</v>
      </c>
      <c r="C51" s="74"/>
    </row>
    <row r="52" spans="1:3" ht="12" customHeight="1">
      <c r="A52" s="425" t="s">
        <v>465</v>
      </c>
      <c r="B52" s="8" t="s">
        <v>542</v>
      </c>
      <c r="C52" s="77"/>
    </row>
    <row r="53" spans="1:3" ht="12" customHeight="1">
      <c r="A53" s="425" t="s">
        <v>466</v>
      </c>
      <c r="B53" s="8" t="s">
        <v>415</v>
      </c>
      <c r="C53" s="77"/>
    </row>
    <row r="54" spans="1:3" ht="12" customHeight="1" thickBot="1">
      <c r="A54" s="425" t="s">
        <v>467</v>
      </c>
      <c r="B54" s="8" t="s">
        <v>362</v>
      </c>
      <c r="C54" s="77"/>
    </row>
    <row r="55" spans="1:3" ht="15" customHeight="1" thickBot="1">
      <c r="A55" s="204" t="s">
        <v>377</v>
      </c>
      <c r="B55" s="243" t="s">
        <v>139</v>
      </c>
      <c r="C55" s="362">
        <f>+C44+C50</f>
        <v>0</v>
      </c>
    </row>
    <row r="56" ht="13.5" thickBot="1">
      <c r="C56" s="363"/>
    </row>
    <row r="57" spans="1:3" ht="15" customHeight="1" thickBot="1">
      <c r="A57" s="246" t="s">
        <v>561</v>
      </c>
      <c r="B57" s="247"/>
      <c r="C57" s="117"/>
    </row>
    <row r="58" spans="1:3" ht="14.25" customHeight="1" thickBot="1">
      <c r="A58" s="246" t="s">
        <v>562</v>
      </c>
      <c r="B58" s="247"/>
      <c r="C58" s="117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C1" sqref="C1"/>
    </sheetView>
  </sheetViews>
  <sheetFormatPr defaultColWidth="9.00390625" defaultRowHeight="12.75"/>
  <cols>
    <col min="1" max="1" width="13.875" style="244" customWidth="1"/>
    <col min="2" max="2" width="79.125" style="245" customWidth="1"/>
    <col min="3" max="3" width="25.00390625" style="245" customWidth="1"/>
    <col min="4" max="16384" width="9.375" style="245" customWidth="1"/>
  </cols>
  <sheetData>
    <row r="1" spans="1:3" s="224" customFormat="1" ht="21" customHeight="1" thickBot="1">
      <c r="A1" s="223"/>
      <c r="B1" s="225"/>
      <c r="C1" s="430" t="s">
        <v>742</v>
      </c>
    </row>
    <row r="2" spans="1:3" s="431" customFormat="1" ht="25.5" customHeight="1">
      <c r="A2" s="384" t="s">
        <v>559</v>
      </c>
      <c r="B2" s="349" t="s">
        <v>163</v>
      </c>
      <c r="C2" s="364" t="s">
        <v>419</v>
      </c>
    </row>
    <row r="3" spans="1:3" s="431" customFormat="1" ht="24.75" thickBot="1">
      <c r="A3" s="423" t="s">
        <v>558</v>
      </c>
      <c r="B3" s="350" t="s">
        <v>143</v>
      </c>
      <c r="C3" s="365" t="s">
        <v>419</v>
      </c>
    </row>
    <row r="4" spans="1:3" s="432" customFormat="1" ht="15.75" customHeight="1" thickBot="1">
      <c r="A4" s="227"/>
      <c r="B4" s="227"/>
      <c r="C4" s="228"/>
    </row>
    <row r="5" spans="1:3" ht="13.5" thickBot="1">
      <c r="A5" s="385" t="s">
        <v>560</v>
      </c>
      <c r="B5" s="229" t="s">
        <v>410</v>
      </c>
      <c r="C5" s="230" t="s">
        <v>411</v>
      </c>
    </row>
    <row r="6" spans="1:3" s="433" customFormat="1" ht="12.75" customHeight="1" thickBot="1">
      <c r="A6" s="196">
        <v>1</v>
      </c>
      <c r="B6" s="197">
        <v>2</v>
      </c>
      <c r="C6" s="198">
        <v>3</v>
      </c>
    </row>
    <row r="7" spans="1:3" s="433" customFormat="1" ht="15.75" customHeight="1" thickBot="1">
      <c r="A7" s="231"/>
      <c r="B7" s="232" t="s">
        <v>412</v>
      </c>
      <c r="C7" s="233"/>
    </row>
    <row r="8" spans="1:3" s="366" customFormat="1" ht="12" customHeight="1" thickBot="1">
      <c r="A8" s="196" t="s">
        <v>375</v>
      </c>
      <c r="B8" s="234" t="s">
        <v>119</v>
      </c>
      <c r="C8" s="311">
        <f>SUM(C9:C18)</f>
        <v>0</v>
      </c>
    </row>
    <row r="9" spans="1:3" s="366" customFormat="1" ht="12" customHeight="1">
      <c r="A9" s="424" t="s">
        <v>458</v>
      </c>
      <c r="B9" s="10" t="s">
        <v>647</v>
      </c>
      <c r="C9" s="355"/>
    </row>
    <row r="10" spans="1:3" s="366" customFormat="1" ht="12" customHeight="1">
      <c r="A10" s="425" t="s">
        <v>459</v>
      </c>
      <c r="B10" s="8" t="s">
        <v>648</v>
      </c>
      <c r="C10" s="309"/>
    </row>
    <row r="11" spans="1:3" s="366" customFormat="1" ht="12" customHeight="1">
      <c r="A11" s="425" t="s">
        <v>460</v>
      </c>
      <c r="B11" s="8" t="s">
        <v>649</v>
      </c>
      <c r="C11" s="309"/>
    </row>
    <row r="12" spans="1:3" s="366" customFormat="1" ht="12" customHeight="1">
      <c r="A12" s="425" t="s">
        <v>461</v>
      </c>
      <c r="B12" s="8" t="s">
        <v>650</v>
      </c>
      <c r="C12" s="309"/>
    </row>
    <row r="13" spans="1:3" s="366" customFormat="1" ht="12" customHeight="1">
      <c r="A13" s="425" t="s">
        <v>503</v>
      </c>
      <c r="B13" s="8" t="s">
        <v>651</v>
      </c>
      <c r="C13" s="309"/>
    </row>
    <row r="14" spans="1:3" s="366" customFormat="1" ht="12" customHeight="1">
      <c r="A14" s="425" t="s">
        <v>462</v>
      </c>
      <c r="B14" s="8" t="s">
        <v>120</v>
      </c>
      <c r="C14" s="309"/>
    </row>
    <row r="15" spans="1:3" s="366" customFormat="1" ht="12" customHeight="1">
      <c r="A15" s="425" t="s">
        <v>463</v>
      </c>
      <c r="B15" s="7" t="s">
        <v>121</v>
      </c>
      <c r="C15" s="309"/>
    </row>
    <row r="16" spans="1:3" s="366" customFormat="1" ht="12" customHeight="1">
      <c r="A16" s="425" t="s">
        <v>473</v>
      </c>
      <c r="B16" s="8" t="s">
        <v>654</v>
      </c>
      <c r="C16" s="356"/>
    </row>
    <row r="17" spans="1:3" s="434" customFormat="1" ht="12" customHeight="1">
      <c r="A17" s="425" t="s">
        <v>474</v>
      </c>
      <c r="B17" s="8" t="s">
        <v>655</v>
      </c>
      <c r="C17" s="309"/>
    </row>
    <row r="18" spans="1:3" s="434" customFormat="1" ht="12" customHeight="1" thickBot="1">
      <c r="A18" s="425" t="s">
        <v>475</v>
      </c>
      <c r="B18" s="7" t="s">
        <v>656</v>
      </c>
      <c r="C18" s="310"/>
    </row>
    <row r="19" spans="1:3" s="366" customFormat="1" ht="12" customHeight="1" thickBot="1">
      <c r="A19" s="196" t="s">
        <v>376</v>
      </c>
      <c r="B19" s="234" t="s">
        <v>122</v>
      </c>
      <c r="C19" s="311">
        <f>SUM(C20:C22)</f>
        <v>0</v>
      </c>
    </row>
    <row r="20" spans="1:3" s="434" customFormat="1" ht="12" customHeight="1">
      <c r="A20" s="425" t="s">
        <v>464</v>
      </c>
      <c r="B20" s="9" t="s">
        <v>622</v>
      </c>
      <c r="C20" s="309"/>
    </row>
    <row r="21" spans="1:3" s="434" customFormat="1" ht="12" customHeight="1">
      <c r="A21" s="425" t="s">
        <v>465</v>
      </c>
      <c r="B21" s="8" t="s">
        <v>123</v>
      </c>
      <c r="C21" s="309"/>
    </row>
    <row r="22" spans="1:3" s="434" customFormat="1" ht="12" customHeight="1">
      <c r="A22" s="425" t="s">
        <v>466</v>
      </c>
      <c r="B22" s="8" t="s">
        <v>124</v>
      </c>
      <c r="C22" s="309"/>
    </row>
    <row r="23" spans="1:3" s="434" customFormat="1" ht="12" customHeight="1" thickBot="1">
      <c r="A23" s="425" t="s">
        <v>467</v>
      </c>
      <c r="B23" s="8" t="s">
        <v>360</v>
      </c>
      <c r="C23" s="309"/>
    </row>
    <row r="24" spans="1:3" s="434" customFormat="1" ht="12" customHeight="1" thickBot="1">
      <c r="A24" s="204" t="s">
        <v>377</v>
      </c>
      <c r="B24" s="119" t="s">
        <v>529</v>
      </c>
      <c r="C24" s="337"/>
    </row>
    <row r="25" spans="1:3" s="434" customFormat="1" ht="12" customHeight="1" thickBot="1">
      <c r="A25" s="204" t="s">
        <v>378</v>
      </c>
      <c r="B25" s="119" t="s">
        <v>125</v>
      </c>
      <c r="C25" s="311">
        <f>+C26+C27</f>
        <v>0</v>
      </c>
    </row>
    <row r="26" spans="1:3" s="434" customFormat="1" ht="12" customHeight="1">
      <c r="A26" s="426" t="s">
        <v>632</v>
      </c>
      <c r="B26" s="427" t="s">
        <v>123</v>
      </c>
      <c r="C26" s="74"/>
    </row>
    <row r="27" spans="1:3" s="434" customFormat="1" ht="12" customHeight="1">
      <c r="A27" s="426" t="s">
        <v>635</v>
      </c>
      <c r="B27" s="428" t="s">
        <v>126</v>
      </c>
      <c r="C27" s="312"/>
    </row>
    <row r="28" spans="1:3" s="434" customFormat="1" ht="12" customHeight="1" thickBot="1">
      <c r="A28" s="425" t="s">
        <v>636</v>
      </c>
      <c r="B28" s="429" t="s">
        <v>127</v>
      </c>
      <c r="C28" s="81"/>
    </row>
    <row r="29" spans="1:3" s="434" customFormat="1" ht="12" customHeight="1" thickBot="1">
      <c r="A29" s="204" t="s">
        <v>379</v>
      </c>
      <c r="B29" s="119" t="s">
        <v>128</v>
      </c>
      <c r="C29" s="311">
        <f>+C30+C31+C32</f>
        <v>0</v>
      </c>
    </row>
    <row r="30" spans="1:3" s="434" customFormat="1" ht="12" customHeight="1">
      <c r="A30" s="426" t="s">
        <v>451</v>
      </c>
      <c r="B30" s="427" t="s">
        <v>661</v>
      </c>
      <c r="C30" s="74"/>
    </row>
    <row r="31" spans="1:3" s="434" customFormat="1" ht="12" customHeight="1">
      <c r="A31" s="426" t="s">
        <v>452</v>
      </c>
      <c r="B31" s="428" t="s">
        <v>662</v>
      </c>
      <c r="C31" s="312"/>
    </row>
    <row r="32" spans="1:3" s="434" customFormat="1" ht="12" customHeight="1" thickBot="1">
      <c r="A32" s="425" t="s">
        <v>453</v>
      </c>
      <c r="B32" s="135" t="s">
        <v>663</v>
      </c>
      <c r="C32" s="81"/>
    </row>
    <row r="33" spans="1:3" s="366" customFormat="1" ht="12" customHeight="1" thickBot="1">
      <c r="A33" s="204" t="s">
        <v>380</v>
      </c>
      <c r="B33" s="119" t="s">
        <v>75</v>
      </c>
      <c r="C33" s="337"/>
    </row>
    <row r="34" spans="1:3" s="366" customFormat="1" ht="12" customHeight="1" thickBot="1">
      <c r="A34" s="204" t="s">
        <v>381</v>
      </c>
      <c r="B34" s="119" t="s">
        <v>129</v>
      </c>
      <c r="C34" s="357"/>
    </row>
    <row r="35" spans="1:3" s="366" customFormat="1" ht="12" customHeight="1" thickBot="1">
      <c r="A35" s="196" t="s">
        <v>382</v>
      </c>
      <c r="B35" s="119" t="s">
        <v>130</v>
      </c>
      <c r="C35" s="358">
        <f>+C8+C19+C24+C25+C29+C33+C34</f>
        <v>0</v>
      </c>
    </row>
    <row r="36" spans="1:3" s="366" customFormat="1" ht="12" customHeight="1" thickBot="1">
      <c r="A36" s="235" t="s">
        <v>383</v>
      </c>
      <c r="B36" s="119" t="s">
        <v>131</v>
      </c>
      <c r="C36" s="358">
        <f>+C37+C38+C39</f>
        <v>0</v>
      </c>
    </row>
    <row r="37" spans="1:3" s="366" customFormat="1" ht="12" customHeight="1">
      <c r="A37" s="426" t="s">
        <v>132</v>
      </c>
      <c r="B37" s="427" t="s">
        <v>596</v>
      </c>
      <c r="C37" s="74"/>
    </row>
    <row r="38" spans="1:3" s="366" customFormat="1" ht="12" customHeight="1">
      <c r="A38" s="426" t="s">
        <v>133</v>
      </c>
      <c r="B38" s="428" t="s">
        <v>361</v>
      </c>
      <c r="C38" s="312"/>
    </row>
    <row r="39" spans="1:3" s="434" customFormat="1" ht="12" customHeight="1" thickBot="1">
      <c r="A39" s="425" t="s">
        <v>134</v>
      </c>
      <c r="B39" s="135" t="s">
        <v>135</v>
      </c>
      <c r="C39" s="81"/>
    </row>
    <row r="40" spans="1:3" s="434" customFormat="1" ht="15" customHeight="1" thickBot="1">
      <c r="A40" s="235" t="s">
        <v>384</v>
      </c>
      <c r="B40" s="236" t="s">
        <v>136</v>
      </c>
      <c r="C40" s="361">
        <f>+C35+C36</f>
        <v>0</v>
      </c>
    </row>
    <row r="41" spans="1:3" s="434" customFormat="1" ht="15" customHeight="1">
      <c r="A41" s="237"/>
      <c r="B41" s="238"/>
      <c r="C41" s="359"/>
    </row>
    <row r="42" spans="1:3" ht="13.5" thickBot="1">
      <c r="A42" s="239"/>
      <c r="B42" s="240"/>
      <c r="C42" s="360"/>
    </row>
    <row r="43" spans="1:3" s="433" customFormat="1" ht="16.5" customHeight="1" thickBot="1">
      <c r="A43" s="241"/>
      <c r="B43" s="242" t="s">
        <v>414</v>
      </c>
      <c r="C43" s="361"/>
    </row>
    <row r="44" spans="1:3" s="435" customFormat="1" ht="12" customHeight="1" thickBot="1">
      <c r="A44" s="204" t="s">
        <v>375</v>
      </c>
      <c r="B44" s="119" t="s">
        <v>137</v>
      </c>
      <c r="C44" s="311">
        <f>SUM(C45:C49)</f>
        <v>0</v>
      </c>
    </row>
    <row r="45" spans="1:3" ht="12" customHeight="1">
      <c r="A45" s="425" t="s">
        <v>458</v>
      </c>
      <c r="B45" s="9" t="s">
        <v>405</v>
      </c>
      <c r="C45" s="74"/>
    </row>
    <row r="46" spans="1:3" ht="12" customHeight="1">
      <c r="A46" s="425" t="s">
        <v>459</v>
      </c>
      <c r="B46" s="8" t="s">
        <v>538</v>
      </c>
      <c r="C46" s="77"/>
    </row>
    <row r="47" spans="1:3" ht="12" customHeight="1">
      <c r="A47" s="425" t="s">
        <v>460</v>
      </c>
      <c r="B47" s="8" t="s">
        <v>495</v>
      </c>
      <c r="C47" s="77"/>
    </row>
    <row r="48" spans="1:3" ht="12" customHeight="1">
      <c r="A48" s="425" t="s">
        <v>461</v>
      </c>
      <c r="B48" s="8" t="s">
        <v>539</v>
      </c>
      <c r="C48" s="77"/>
    </row>
    <row r="49" spans="1:3" ht="12" customHeight="1" thickBot="1">
      <c r="A49" s="425" t="s">
        <v>503</v>
      </c>
      <c r="B49" s="8" t="s">
        <v>540</v>
      </c>
      <c r="C49" s="77"/>
    </row>
    <row r="50" spans="1:3" ht="12" customHeight="1" thickBot="1">
      <c r="A50" s="204" t="s">
        <v>376</v>
      </c>
      <c r="B50" s="119" t="s">
        <v>138</v>
      </c>
      <c r="C50" s="311">
        <f>SUM(C51:C53)</f>
        <v>0</v>
      </c>
    </row>
    <row r="51" spans="1:3" s="435" customFormat="1" ht="12" customHeight="1">
      <c r="A51" s="425" t="s">
        <v>464</v>
      </c>
      <c r="B51" s="9" t="s">
        <v>587</v>
      </c>
      <c r="C51" s="74"/>
    </row>
    <row r="52" spans="1:3" ht="12" customHeight="1">
      <c r="A52" s="425" t="s">
        <v>465</v>
      </c>
      <c r="B52" s="8" t="s">
        <v>542</v>
      </c>
      <c r="C52" s="77"/>
    </row>
    <row r="53" spans="1:3" ht="12" customHeight="1">
      <c r="A53" s="425" t="s">
        <v>466</v>
      </c>
      <c r="B53" s="8" t="s">
        <v>415</v>
      </c>
      <c r="C53" s="77"/>
    </row>
    <row r="54" spans="1:3" ht="12" customHeight="1" thickBot="1">
      <c r="A54" s="425" t="s">
        <v>467</v>
      </c>
      <c r="B54" s="8" t="s">
        <v>362</v>
      </c>
      <c r="C54" s="77"/>
    </row>
    <row r="55" spans="1:3" ht="15" customHeight="1" thickBot="1">
      <c r="A55" s="204" t="s">
        <v>377</v>
      </c>
      <c r="B55" s="243" t="s">
        <v>139</v>
      </c>
      <c r="C55" s="362">
        <f>+C44+C50</f>
        <v>0</v>
      </c>
    </row>
    <row r="56" ht="13.5" thickBot="1">
      <c r="C56" s="363"/>
    </row>
    <row r="57" spans="1:3" ht="15" customHeight="1" thickBot="1">
      <c r="A57" s="246" t="s">
        <v>561</v>
      </c>
      <c r="B57" s="247"/>
      <c r="C57" s="117"/>
    </row>
    <row r="58" spans="1:3" ht="14.25" customHeight="1" thickBot="1">
      <c r="A58" s="246" t="s">
        <v>562</v>
      </c>
      <c r="B58" s="247"/>
      <c r="C58" s="117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50"/>
  </sheetPr>
  <dimension ref="A1:D61"/>
  <sheetViews>
    <sheetView zoomScalePageLayoutView="0" workbookViewId="0" topLeftCell="A34">
      <selection activeCell="A1" sqref="A1:IV16384"/>
    </sheetView>
  </sheetViews>
  <sheetFormatPr defaultColWidth="9.00390625" defaultRowHeight="12.75"/>
  <cols>
    <col min="1" max="1" width="13.875" style="1078" customWidth="1"/>
    <col min="2" max="2" width="79.125" style="1005" customWidth="1"/>
    <col min="3" max="4" width="25.00390625" style="1005" customWidth="1"/>
    <col min="5" max="16384" width="9.375" style="1005" customWidth="1"/>
  </cols>
  <sheetData>
    <row r="1" spans="1:4" s="991" customFormat="1" ht="21" customHeight="1">
      <c r="A1" s="223"/>
      <c r="B1" s="225"/>
      <c r="C1"/>
      <c r="D1" t="s">
        <v>792</v>
      </c>
    </row>
    <row r="2" spans="1:4" s="991" customFormat="1" ht="16.5" thickBot="1">
      <c r="A2" s="223"/>
      <c r="B2" s="225"/>
      <c r="C2"/>
      <c r="D2"/>
    </row>
    <row r="3" spans="1:4" ht="36">
      <c r="A3" s="992" t="s">
        <v>559</v>
      </c>
      <c r="B3" s="993" t="s">
        <v>164</v>
      </c>
      <c r="C3" s="1053"/>
      <c r="D3" s="1053" t="s">
        <v>157</v>
      </c>
    </row>
    <row r="4" spans="1:4" ht="29.25" customHeight="1" thickBot="1">
      <c r="A4" s="1054" t="s">
        <v>558</v>
      </c>
      <c r="B4" s="997" t="s">
        <v>118</v>
      </c>
      <c r="C4" s="1055"/>
      <c r="D4" s="1055"/>
    </row>
    <row r="5" spans="1:4" ht="14.25" thickBot="1">
      <c r="A5" s="999"/>
      <c r="B5" s="999"/>
      <c r="C5" s="1000"/>
      <c r="D5" s="1000"/>
    </row>
    <row r="6" spans="1:4" ht="43.5" customHeight="1" thickBot="1">
      <c r="A6" s="1002" t="s">
        <v>560</v>
      </c>
      <c r="B6" s="1003" t="s">
        <v>410</v>
      </c>
      <c r="C6" s="1056" t="s">
        <v>411</v>
      </c>
      <c r="D6" s="1056" t="s">
        <v>411</v>
      </c>
    </row>
    <row r="7" spans="1:4" ht="13.5" thickBot="1">
      <c r="A7" s="1006">
        <v>1</v>
      </c>
      <c r="B7" s="1007">
        <v>2</v>
      </c>
      <c r="C7" s="1008">
        <v>3</v>
      </c>
      <c r="D7" s="1008">
        <v>4</v>
      </c>
    </row>
    <row r="8" spans="1:4" ht="13.5" thickBot="1">
      <c r="A8" s="1010"/>
      <c r="B8" s="1011" t="s">
        <v>412</v>
      </c>
      <c r="C8" s="1057"/>
      <c r="D8" s="1057"/>
    </row>
    <row r="9" spans="1:4" ht="18" customHeight="1" thickBot="1">
      <c r="A9" s="1006" t="s">
        <v>375</v>
      </c>
      <c r="B9" s="1087" t="s">
        <v>119</v>
      </c>
      <c r="C9" s="1088">
        <f>C14+C19</f>
        <v>81413200</v>
      </c>
      <c r="D9" s="1088">
        <f>D14+D19</f>
        <v>81413200</v>
      </c>
    </row>
    <row r="10" spans="1:4" ht="17.25" customHeight="1">
      <c r="A10" s="1059" t="s">
        <v>458</v>
      </c>
      <c r="B10" s="846" t="s">
        <v>647</v>
      </c>
      <c r="C10" s="899" t="e">
        <f>'[1]16.melléklet'!C10+#REF!+#REF!</f>
        <v>#REF!</v>
      </c>
      <c r="D10" s="899" t="e">
        <f>'[1]16.melléklet'!D10+#REF!+#REF!</f>
        <v>#REF!</v>
      </c>
    </row>
    <row r="11" spans="1:4" ht="13.5" customHeight="1">
      <c r="A11" s="1061" t="s">
        <v>459</v>
      </c>
      <c r="B11" s="848" t="s">
        <v>648</v>
      </c>
      <c r="C11" s="903" t="e">
        <f>'[1]16.melléklet'!C11+#REF!+#REF!</f>
        <v>#REF!</v>
      </c>
      <c r="D11" s="903" t="e">
        <f>'[1]16.melléklet'!D11+#REF!+#REF!</f>
        <v>#REF!</v>
      </c>
    </row>
    <row r="12" spans="1:4" ht="11.25" customHeight="1">
      <c r="A12" s="1061" t="s">
        <v>460</v>
      </c>
      <c r="B12" s="848" t="s">
        <v>649</v>
      </c>
      <c r="C12" s="903" t="e">
        <f>'[1]16.melléklet'!C12+#REF!+#REF!</f>
        <v>#REF!</v>
      </c>
      <c r="D12" s="903" t="e">
        <f>'[1]16.melléklet'!D12+#REF!+#REF!</f>
        <v>#REF!</v>
      </c>
    </row>
    <row r="13" spans="1:4" ht="10.5" customHeight="1">
      <c r="A13" s="1061" t="s">
        <v>461</v>
      </c>
      <c r="B13" s="848" t="s">
        <v>650</v>
      </c>
      <c r="C13" s="903"/>
      <c r="D13" s="903"/>
    </row>
    <row r="14" spans="1:4" ht="15" customHeight="1">
      <c r="A14" s="1061" t="s">
        <v>503</v>
      </c>
      <c r="B14" s="848" t="s">
        <v>651</v>
      </c>
      <c r="C14" s="903">
        <v>75913200</v>
      </c>
      <c r="D14" s="903">
        <v>75913200</v>
      </c>
    </row>
    <row r="15" spans="1:4" ht="14.25" customHeight="1">
      <c r="A15" s="1061" t="s">
        <v>462</v>
      </c>
      <c r="B15" s="848" t="s">
        <v>120</v>
      </c>
      <c r="C15" s="903" t="e">
        <f>'[1]16.melléklet'!C15+#REF!+#REF!</f>
        <v>#REF!</v>
      </c>
      <c r="D15" s="903" t="e">
        <f>'[1]16.melléklet'!D15+#REF!+#REF!</f>
        <v>#REF!</v>
      </c>
    </row>
    <row r="16" spans="1:4" ht="14.25" customHeight="1">
      <c r="A16" s="1061" t="s">
        <v>463</v>
      </c>
      <c r="B16" s="864" t="s">
        <v>121</v>
      </c>
      <c r="C16" s="903" t="e">
        <f>'[1]16.melléklet'!C16+#REF!+#REF!</f>
        <v>#REF!</v>
      </c>
      <c r="D16" s="903" t="e">
        <f>'[1]16.melléklet'!D16+#REF!+#REF!</f>
        <v>#REF!</v>
      </c>
    </row>
    <row r="17" spans="1:4" ht="15.75" customHeight="1">
      <c r="A17" s="1061" t="s">
        <v>473</v>
      </c>
      <c r="B17" s="848" t="s">
        <v>654</v>
      </c>
      <c r="C17" s="903"/>
      <c r="D17" s="903"/>
    </row>
    <row r="18" spans="1:4" ht="12.75" customHeight="1">
      <c r="A18" s="1061" t="s">
        <v>474</v>
      </c>
      <c r="B18" s="848" t="s">
        <v>655</v>
      </c>
      <c r="C18" s="903"/>
      <c r="D18" s="903"/>
    </row>
    <row r="19" spans="1:4" ht="14.25" customHeight="1" thickBot="1">
      <c r="A19" s="1061" t="s">
        <v>475</v>
      </c>
      <c r="B19" s="864" t="s">
        <v>656</v>
      </c>
      <c r="C19" s="910">
        <v>5500000</v>
      </c>
      <c r="D19" s="910">
        <v>5500000</v>
      </c>
    </row>
    <row r="20" spans="1:4" ht="12" customHeight="1" thickBot="1">
      <c r="A20" s="1006" t="s">
        <v>376</v>
      </c>
      <c r="B20" s="1087" t="s">
        <v>122</v>
      </c>
      <c r="C20" s="1088">
        <f>SUM(C21:C23)</f>
        <v>0</v>
      </c>
      <c r="D20" s="1088">
        <f>SUM(D21:D23)</f>
        <v>0</v>
      </c>
    </row>
    <row r="21" spans="1:4" ht="13.5" customHeight="1">
      <c r="A21" s="1061" t="s">
        <v>464</v>
      </c>
      <c r="B21" s="862" t="s">
        <v>622</v>
      </c>
      <c r="C21" s="903"/>
      <c r="D21" s="903"/>
    </row>
    <row r="22" spans="1:4" ht="12.75" customHeight="1">
      <c r="A22" s="1061" t="s">
        <v>465</v>
      </c>
      <c r="B22" s="848" t="s">
        <v>123</v>
      </c>
      <c r="C22" s="904"/>
      <c r="D22" s="904"/>
    </row>
    <row r="23" spans="1:4" ht="13.5" customHeight="1">
      <c r="A23" s="1061" t="s">
        <v>466</v>
      </c>
      <c r="B23" s="848" t="s">
        <v>124</v>
      </c>
      <c r="C23" s="904"/>
      <c r="D23" s="904"/>
    </row>
    <row r="24" spans="1:4" ht="14.25" customHeight="1" thickBot="1">
      <c r="A24" s="1061" t="s">
        <v>467</v>
      </c>
      <c r="B24" s="848" t="s">
        <v>360</v>
      </c>
      <c r="C24" s="904"/>
      <c r="D24" s="904"/>
    </row>
    <row r="25" spans="1:4" ht="13.5" customHeight="1" thickBot="1">
      <c r="A25" s="1062" t="s">
        <v>377</v>
      </c>
      <c r="B25" s="861" t="s">
        <v>529</v>
      </c>
      <c r="C25" s="1063"/>
      <c r="D25" s="1063"/>
    </row>
    <row r="26" spans="1:4" ht="12" customHeight="1" thickBot="1">
      <c r="A26" s="1062" t="s">
        <v>378</v>
      </c>
      <c r="B26" s="861" t="s">
        <v>125</v>
      </c>
      <c r="C26" s="915">
        <f>+C27+C28</f>
        <v>0</v>
      </c>
      <c r="D26" s="915">
        <f>+D27+D28</f>
        <v>0</v>
      </c>
    </row>
    <row r="27" spans="1:4" ht="12" customHeight="1">
      <c r="A27" s="1064" t="s">
        <v>632</v>
      </c>
      <c r="B27" s="1065" t="s">
        <v>123</v>
      </c>
      <c r="C27" s="935"/>
      <c r="D27" s="935"/>
    </row>
    <row r="28" spans="1:4" ht="10.5" customHeight="1">
      <c r="A28" s="1064" t="s">
        <v>635</v>
      </c>
      <c r="B28" s="1066" t="s">
        <v>126</v>
      </c>
      <c r="C28" s="935"/>
      <c r="D28" s="935"/>
    </row>
    <row r="29" spans="1:4" ht="12.75" customHeight="1" thickBot="1">
      <c r="A29" s="1061" t="s">
        <v>636</v>
      </c>
      <c r="B29" s="1067" t="s">
        <v>127</v>
      </c>
      <c r="C29" s="935"/>
      <c r="D29" s="935"/>
    </row>
    <row r="30" spans="1:4" ht="13.5" customHeight="1" thickBot="1">
      <c r="A30" s="1062" t="s">
        <v>379</v>
      </c>
      <c r="B30" s="861" t="s">
        <v>128</v>
      </c>
      <c r="C30" s="915">
        <f>+C31+C32+C33</f>
        <v>0</v>
      </c>
      <c r="D30" s="915">
        <f>+D31+D32+D33</f>
        <v>0</v>
      </c>
    </row>
    <row r="31" spans="1:4" ht="11.25" customHeight="1">
      <c r="A31" s="1064" t="s">
        <v>451</v>
      </c>
      <c r="B31" s="1065" t="s">
        <v>661</v>
      </c>
      <c r="C31" s="935"/>
      <c r="D31" s="935"/>
    </row>
    <row r="32" spans="1:4" ht="13.5" customHeight="1">
      <c r="A32" s="1064" t="s">
        <v>452</v>
      </c>
      <c r="B32" s="1066" t="s">
        <v>662</v>
      </c>
      <c r="C32" s="935"/>
      <c r="D32" s="935"/>
    </row>
    <row r="33" spans="1:4" ht="12.75" customHeight="1" thickBot="1">
      <c r="A33" s="1061" t="s">
        <v>453</v>
      </c>
      <c r="B33" s="1069" t="s">
        <v>663</v>
      </c>
      <c r="C33" s="935"/>
      <c r="D33" s="935"/>
    </row>
    <row r="34" spans="1:4" ht="14.25" customHeight="1" thickBot="1">
      <c r="A34" s="1062" t="s">
        <v>380</v>
      </c>
      <c r="B34" s="861" t="s">
        <v>75</v>
      </c>
      <c r="C34" s="1063"/>
      <c r="D34" s="1063"/>
    </row>
    <row r="35" spans="1:4" ht="12" customHeight="1" thickBot="1">
      <c r="A35" s="1062" t="s">
        <v>381</v>
      </c>
      <c r="B35" s="861" t="s">
        <v>129</v>
      </c>
      <c r="C35" s="1070"/>
      <c r="D35" s="1070"/>
    </row>
    <row r="36" spans="1:4" ht="12" customHeight="1" thickBot="1">
      <c r="A36" s="1006" t="s">
        <v>382</v>
      </c>
      <c r="B36" s="861" t="s">
        <v>130</v>
      </c>
      <c r="C36" s="1071">
        <f>C9</f>
        <v>81413200</v>
      </c>
      <c r="D36" s="1071">
        <f>D9</f>
        <v>81413200</v>
      </c>
    </row>
    <row r="37" spans="1:4" ht="12" customHeight="1" thickBot="1">
      <c r="A37" s="1072" t="s">
        <v>383</v>
      </c>
      <c r="B37" s="861" t="s">
        <v>131</v>
      </c>
      <c r="C37" s="1071">
        <f>C40</f>
        <v>84981883</v>
      </c>
      <c r="D37" s="1071">
        <f>D40+D38</f>
        <v>89436286</v>
      </c>
    </row>
    <row r="38" spans="1:4" ht="12" customHeight="1">
      <c r="A38" s="1064" t="s">
        <v>132</v>
      </c>
      <c r="B38" s="1065" t="s">
        <v>596</v>
      </c>
      <c r="C38" s="899" t="e">
        <f>'[1]16.melléklet'!C38+#REF!+#REF!</f>
        <v>#REF!</v>
      </c>
      <c r="D38" s="899">
        <v>74310</v>
      </c>
    </row>
    <row r="39" spans="1:4" ht="12" customHeight="1">
      <c r="A39" s="1064" t="s">
        <v>133</v>
      </c>
      <c r="B39" s="1066" t="s">
        <v>361</v>
      </c>
      <c r="C39" s="899"/>
      <c r="D39" s="899"/>
    </row>
    <row r="40" spans="1:4" ht="13.5" customHeight="1" thickBot="1">
      <c r="A40" s="1061" t="s">
        <v>134</v>
      </c>
      <c r="B40" s="1069" t="s">
        <v>135</v>
      </c>
      <c r="C40" s="899">
        <v>84981883</v>
      </c>
      <c r="D40" s="899">
        <f>84981883+4270153+109940</f>
        <v>89361976</v>
      </c>
    </row>
    <row r="41" spans="1:4" ht="12.75" customHeight="1" thickBot="1">
      <c r="A41" s="1072" t="s">
        <v>384</v>
      </c>
      <c r="B41" s="1074" t="s">
        <v>136</v>
      </c>
      <c r="C41" s="1030">
        <f>+C36+C37</f>
        <v>166395083</v>
      </c>
      <c r="D41" s="1030">
        <f>+D36+D37</f>
        <v>170849486</v>
      </c>
    </row>
    <row r="42" spans="1:4" ht="13.5" thickBot="1">
      <c r="A42" s="1023"/>
      <c r="B42" s="1024"/>
      <c r="C42" s="1051"/>
      <c r="D42" s="1051"/>
    </row>
    <row r="43" spans="1:4" ht="13.5" thickBot="1">
      <c r="A43" s="1028"/>
      <c r="B43" s="1029" t="s">
        <v>414</v>
      </c>
      <c r="C43" s="1030"/>
      <c r="D43" s="1030"/>
    </row>
    <row r="44" spans="1:4" ht="14.25" customHeight="1" thickBot="1">
      <c r="A44" s="1062" t="s">
        <v>375</v>
      </c>
      <c r="B44" s="861" t="s">
        <v>137</v>
      </c>
      <c r="C44" s="915">
        <f>C45+C46+C47</f>
        <v>166395083</v>
      </c>
      <c r="D44" s="915">
        <f>D45+D46+D47</f>
        <v>170849486</v>
      </c>
    </row>
    <row r="45" spans="1:4" ht="12.75" customHeight="1">
      <c r="A45" s="1061" t="s">
        <v>458</v>
      </c>
      <c r="B45" s="862" t="s">
        <v>405</v>
      </c>
      <c r="C45" s="899">
        <v>88810107</v>
      </c>
      <c r="D45" s="899">
        <f>88810107+2423096+126656+138132+885467+92000</f>
        <v>92475458</v>
      </c>
    </row>
    <row r="46" spans="1:4" ht="11.25" customHeight="1">
      <c r="A46" s="1061" t="s">
        <v>459</v>
      </c>
      <c r="B46" s="848" t="s">
        <v>538</v>
      </c>
      <c r="C46" s="899">
        <v>20587976</v>
      </c>
      <c r="D46" s="899">
        <f>20587976+472502+24698+26936+172666+17940</f>
        <v>21302718</v>
      </c>
    </row>
    <row r="47" spans="1:4" ht="13.5" customHeight="1">
      <c r="A47" s="1061" t="s">
        <v>460</v>
      </c>
      <c r="B47" s="848" t="s">
        <v>495</v>
      </c>
      <c r="C47" s="899">
        <v>56997000</v>
      </c>
      <c r="D47" s="899">
        <f>56997000+74310</f>
        <v>57071310</v>
      </c>
    </row>
    <row r="48" spans="1:4" ht="12.75" customHeight="1">
      <c r="A48" s="1061" t="s">
        <v>461</v>
      </c>
      <c r="B48" s="848" t="s">
        <v>539</v>
      </c>
      <c r="C48" s="899" t="e">
        <f>'[1]16.melléklet'!C48+#REF!+#REF!</f>
        <v>#REF!</v>
      </c>
      <c r="D48" s="899" t="e">
        <f>'[1]16.melléklet'!D48+#REF!+#REF!</f>
        <v>#REF!</v>
      </c>
    </row>
    <row r="49" spans="1:4" ht="12.75" customHeight="1" thickBot="1">
      <c r="A49" s="1061" t="s">
        <v>503</v>
      </c>
      <c r="B49" s="848" t="s">
        <v>540</v>
      </c>
      <c r="C49" s="899"/>
      <c r="D49" s="899"/>
    </row>
    <row r="50" spans="1:4" ht="12.75" customHeight="1" thickBot="1">
      <c r="A50" s="1062" t="s">
        <v>376</v>
      </c>
      <c r="B50" s="861" t="s">
        <v>138</v>
      </c>
      <c r="C50" s="915">
        <f>SUM(C51:C53)</f>
        <v>0</v>
      </c>
      <c r="D50" s="915">
        <f>SUM(D51:D53)</f>
        <v>0</v>
      </c>
    </row>
    <row r="51" spans="1:4" ht="14.25" customHeight="1">
      <c r="A51" s="1061" t="s">
        <v>464</v>
      </c>
      <c r="B51" s="862" t="s">
        <v>587</v>
      </c>
      <c r="C51" s="935"/>
      <c r="D51" s="935"/>
    </row>
    <row r="52" spans="1:4" ht="15" customHeight="1">
      <c r="A52" s="1061" t="s">
        <v>465</v>
      </c>
      <c r="B52" s="848" t="s">
        <v>542</v>
      </c>
      <c r="C52" s="923"/>
      <c r="D52" s="923"/>
    </row>
    <row r="53" spans="1:4" ht="13.5" customHeight="1">
      <c r="A53" s="1061" t="s">
        <v>466</v>
      </c>
      <c r="B53" s="848" t="s">
        <v>415</v>
      </c>
      <c r="C53" s="923"/>
      <c r="D53" s="923"/>
    </row>
    <row r="54" spans="1:4" ht="12.75" customHeight="1" thickBot="1">
      <c r="A54" s="1061" t="s">
        <v>467</v>
      </c>
      <c r="B54" s="848" t="s">
        <v>362</v>
      </c>
      <c r="C54" s="923"/>
      <c r="D54" s="923"/>
    </row>
    <row r="55" spans="1:4" ht="13.5" customHeight="1" thickBot="1">
      <c r="A55" s="1062" t="s">
        <v>377</v>
      </c>
      <c r="B55" s="1076" t="s">
        <v>139</v>
      </c>
      <c r="C55" s="1077">
        <f>+C44+C50</f>
        <v>166395083</v>
      </c>
      <c r="D55" s="1077">
        <f>+D44+D50</f>
        <v>170849486</v>
      </c>
    </row>
    <row r="56" spans="3:4" ht="13.5" thickBot="1">
      <c r="C56" s="1079"/>
      <c r="D56" s="1079"/>
    </row>
    <row r="57" spans="1:4" ht="13.5" thickBot="1">
      <c r="A57" s="1044" t="s">
        <v>561</v>
      </c>
      <c r="B57" s="1045"/>
      <c r="C57" s="1046">
        <v>31</v>
      </c>
      <c r="D57" s="1046">
        <v>31</v>
      </c>
    </row>
    <row r="58" spans="1:4" ht="13.5" thickBot="1">
      <c r="A58" s="1044" t="s">
        <v>562</v>
      </c>
      <c r="B58" s="1045"/>
      <c r="C58" s="1046">
        <v>0</v>
      </c>
      <c r="D58" s="1046">
        <v>0</v>
      </c>
    </row>
    <row r="59" spans="1:4" ht="14.25" customHeight="1" thickBot="1">
      <c r="A59" s="1044" t="s">
        <v>562</v>
      </c>
      <c r="B59" s="1045"/>
      <c r="C59" s="1046">
        <v>0</v>
      </c>
      <c r="D59" s="1046">
        <v>0</v>
      </c>
    </row>
    <row r="60" ht="13.5" thickBot="1"/>
    <row r="61" ht="15.75">
      <c r="A61" s="1080" t="s">
        <v>780</v>
      </c>
    </row>
  </sheetData>
  <sheetProtection/>
  <printOptions/>
  <pageMargins left="0.7874015748031497" right="0.7874015748031497" top="0.984251968503937" bottom="0.984251968503937" header="0.7086614173228347" footer="0.7086614173228347"/>
  <pageSetup horizontalDpi="600" verticalDpi="600" orientation="portrait" paperSize="9" scale="75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50"/>
  </sheetPr>
  <dimension ref="A1:D61"/>
  <sheetViews>
    <sheetView zoomScalePageLayoutView="0" workbookViewId="0" topLeftCell="A19">
      <selection activeCell="D1" sqref="D1"/>
    </sheetView>
  </sheetViews>
  <sheetFormatPr defaultColWidth="9.00390625" defaultRowHeight="12.75"/>
  <cols>
    <col min="1" max="1" width="13.875" style="1078" customWidth="1"/>
    <col min="2" max="2" width="79.125" style="1005" customWidth="1"/>
    <col min="3" max="4" width="25.00390625" style="1005" customWidth="1"/>
    <col min="5" max="16384" width="9.375" style="1005" customWidth="1"/>
  </cols>
  <sheetData>
    <row r="1" spans="1:4" s="991" customFormat="1" ht="21" customHeight="1">
      <c r="A1" s="223"/>
      <c r="B1" s="225"/>
      <c r="C1"/>
      <c r="D1" t="s">
        <v>795</v>
      </c>
    </row>
    <row r="2" spans="1:4" s="991" customFormat="1" ht="16.5" thickBot="1">
      <c r="A2" s="223"/>
      <c r="B2" s="225"/>
      <c r="C2"/>
      <c r="D2"/>
    </row>
    <row r="3" spans="1:4" ht="36">
      <c r="A3" s="992" t="s">
        <v>559</v>
      </c>
      <c r="B3" s="993" t="s">
        <v>164</v>
      </c>
      <c r="C3" s="1053"/>
      <c r="D3" s="1053" t="s">
        <v>157</v>
      </c>
    </row>
    <row r="4" spans="1:4" ht="29.25" customHeight="1" thickBot="1">
      <c r="A4" s="1054" t="s">
        <v>558</v>
      </c>
      <c r="B4" s="997" t="s">
        <v>118</v>
      </c>
      <c r="C4" s="1055"/>
      <c r="D4" s="1055"/>
    </row>
    <row r="5" spans="1:4" ht="14.25" thickBot="1">
      <c r="A5" s="999"/>
      <c r="B5" s="999"/>
      <c r="C5" s="1000"/>
      <c r="D5" s="1000"/>
    </row>
    <row r="6" spans="1:4" ht="43.5" customHeight="1" thickBot="1">
      <c r="A6" s="1002" t="s">
        <v>560</v>
      </c>
      <c r="B6" s="1003" t="s">
        <v>410</v>
      </c>
      <c r="C6" s="1056" t="s">
        <v>411</v>
      </c>
      <c r="D6" s="1056" t="s">
        <v>411</v>
      </c>
    </row>
    <row r="7" spans="1:4" ht="13.5" thickBot="1">
      <c r="A7" s="1006">
        <v>1</v>
      </c>
      <c r="B7" s="1007">
        <v>2</v>
      </c>
      <c r="C7" s="1008">
        <v>3</v>
      </c>
      <c r="D7" s="1008">
        <v>4</v>
      </c>
    </row>
    <row r="8" spans="1:4" ht="13.5" thickBot="1">
      <c r="A8" s="1010"/>
      <c r="B8" s="1011" t="s">
        <v>412</v>
      </c>
      <c r="C8" s="1057"/>
      <c r="D8" s="1057"/>
    </row>
    <row r="9" spans="1:4" ht="18" customHeight="1" thickBot="1">
      <c r="A9" s="1006" t="s">
        <v>375</v>
      </c>
      <c r="B9" s="1087" t="s">
        <v>119</v>
      </c>
      <c r="C9" s="1088">
        <f>C14+C19</f>
        <v>81413200</v>
      </c>
      <c r="D9" s="1088">
        <f>D14+D19</f>
        <v>81413200</v>
      </c>
    </row>
    <row r="10" spans="1:4" ht="17.25" customHeight="1">
      <c r="A10" s="1059" t="s">
        <v>458</v>
      </c>
      <c r="B10" s="846" t="s">
        <v>647</v>
      </c>
      <c r="C10" s="899" t="e">
        <f>'[1]16.melléklet'!C10+#REF!+#REF!</f>
        <v>#REF!</v>
      </c>
      <c r="D10" s="899" t="e">
        <f>'[1]16.melléklet'!D10+#REF!+#REF!</f>
        <v>#REF!</v>
      </c>
    </row>
    <row r="11" spans="1:4" ht="13.5" customHeight="1">
      <c r="A11" s="1061" t="s">
        <v>459</v>
      </c>
      <c r="B11" s="848" t="s">
        <v>648</v>
      </c>
      <c r="C11" s="903" t="e">
        <f>'[1]16.melléklet'!C11+#REF!+#REF!</f>
        <v>#REF!</v>
      </c>
      <c r="D11" s="903" t="e">
        <f>'[1]16.melléklet'!D11+#REF!+#REF!</f>
        <v>#REF!</v>
      </c>
    </row>
    <row r="12" spans="1:4" ht="11.25" customHeight="1">
      <c r="A12" s="1061" t="s">
        <v>460</v>
      </c>
      <c r="B12" s="848" t="s">
        <v>649</v>
      </c>
      <c r="C12" s="903" t="e">
        <f>'[1]16.melléklet'!C12+#REF!+#REF!</f>
        <v>#REF!</v>
      </c>
      <c r="D12" s="903" t="e">
        <f>'[1]16.melléklet'!D12+#REF!+#REF!</f>
        <v>#REF!</v>
      </c>
    </row>
    <row r="13" spans="1:4" ht="10.5" customHeight="1">
      <c r="A13" s="1061" t="s">
        <v>461</v>
      </c>
      <c r="B13" s="848" t="s">
        <v>650</v>
      </c>
      <c r="C13" s="903"/>
      <c r="D13" s="903"/>
    </row>
    <row r="14" spans="1:4" ht="15" customHeight="1">
      <c r="A14" s="1061" t="s">
        <v>503</v>
      </c>
      <c r="B14" s="848" t="s">
        <v>651</v>
      </c>
      <c r="C14" s="903">
        <v>75913200</v>
      </c>
      <c r="D14" s="903">
        <v>75913200</v>
      </c>
    </row>
    <row r="15" spans="1:4" ht="14.25" customHeight="1">
      <c r="A15" s="1061" t="s">
        <v>462</v>
      </c>
      <c r="B15" s="848" t="s">
        <v>120</v>
      </c>
      <c r="C15" s="903" t="e">
        <f>'[1]16.melléklet'!C15+#REF!+#REF!</f>
        <v>#REF!</v>
      </c>
      <c r="D15" s="903" t="e">
        <f>'[1]16.melléklet'!D15+#REF!+#REF!</f>
        <v>#REF!</v>
      </c>
    </row>
    <row r="16" spans="1:4" ht="14.25" customHeight="1">
      <c r="A16" s="1061" t="s">
        <v>463</v>
      </c>
      <c r="B16" s="864" t="s">
        <v>121</v>
      </c>
      <c r="C16" s="903" t="e">
        <f>'[1]16.melléklet'!C16+#REF!+#REF!</f>
        <v>#REF!</v>
      </c>
      <c r="D16" s="903" t="e">
        <f>'[1]16.melléklet'!D16+#REF!+#REF!</f>
        <v>#REF!</v>
      </c>
    </row>
    <row r="17" spans="1:4" ht="15.75" customHeight="1">
      <c r="A17" s="1061" t="s">
        <v>473</v>
      </c>
      <c r="B17" s="848" t="s">
        <v>654</v>
      </c>
      <c r="C17" s="903"/>
      <c r="D17" s="903"/>
    </row>
    <row r="18" spans="1:4" ht="12.75" customHeight="1">
      <c r="A18" s="1061" t="s">
        <v>474</v>
      </c>
      <c r="B18" s="848" t="s">
        <v>655</v>
      </c>
      <c r="C18" s="903"/>
      <c r="D18" s="903"/>
    </row>
    <row r="19" spans="1:4" ht="14.25" customHeight="1" thickBot="1">
      <c r="A19" s="1061" t="s">
        <v>475</v>
      </c>
      <c r="B19" s="864" t="s">
        <v>656</v>
      </c>
      <c r="C19" s="910">
        <v>5500000</v>
      </c>
      <c r="D19" s="910">
        <v>5500000</v>
      </c>
    </row>
    <row r="20" spans="1:4" ht="12" customHeight="1" thickBot="1">
      <c r="A20" s="1006" t="s">
        <v>376</v>
      </c>
      <c r="B20" s="1087" t="s">
        <v>122</v>
      </c>
      <c r="C20" s="1088">
        <f>SUM(C21:C23)</f>
        <v>0</v>
      </c>
      <c r="D20" s="1088">
        <f>SUM(D21:D23)</f>
        <v>0</v>
      </c>
    </row>
    <row r="21" spans="1:4" ht="13.5" customHeight="1">
      <c r="A21" s="1061" t="s">
        <v>464</v>
      </c>
      <c r="B21" s="862" t="s">
        <v>622</v>
      </c>
      <c r="C21" s="903"/>
      <c r="D21" s="903"/>
    </row>
    <row r="22" spans="1:4" ht="12.75" customHeight="1">
      <c r="A22" s="1061" t="s">
        <v>465</v>
      </c>
      <c r="B22" s="848" t="s">
        <v>123</v>
      </c>
      <c r="C22" s="904"/>
      <c r="D22" s="904"/>
    </row>
    <row r="23" spans="1:4" ht="13.5" customHeight="1">
      <c r="A23" s="1061" t="s">
        <v>466</v>
      </c>
      <c r="B23" s="848" t="s">
        <v>124</v>
      </c>
      <c r="C23" s="904"/>
      <c r="D23" s="904"/>
    </row>
    <row r="24" spans="1:4" ht="14.25" customHeight="1" thickBot="1">
      <c r="A24" s="1061" t="s">
        <v>467</v>
      </c>
      <c r="B24" s="848" t="s">
        <v>360</v>
      </c>
      <c r="C24" s="904"/>
      <c r="D24" s="904"/>
    </row>
    <row r="25" spans="1:4" ht="13.5" customHeight="1" thickBot="1">
      <c r="A25" s="1062" t="s">
        <v>377</v>
      </c>
      <c r="B25" s="861" t="s">
        <v>529</v>
      </c>
      <c r="C25" s="1063"/>
      <c r="D25" s="1063"/>
    </row>
    <row r="26" spans="1:4" ht="12" customHeight="1" thickBot="1">
      <c r="A26" s="1062" t="s">
        <v>378</v>
      </c>
      <c r="B26" s="861" t="s">
        <v>125</v>
      </c>
      <c r="C26" s="915">
        <f>+C27+C28</f>
        <v>0</v>
      </c>
      <c r="D26" s="915">
        <f>+D27+D28</f>
        <v>0</v>
      </c>
    </row>
    <row r="27" spans="1:4" ht="12" customHeight="1">
      <c r="A27" s="1064" t="s">
        <v>632</v>
      </c>
      <c r="B27" s="1065" t="s">
        <v>123</v>
      </c>
      <c r="C27" s="935"/>
      <c r="D27" s="935"/>
    </row>
    <row r="28" spans="1:4" ht="10.5" customHeight="1">
      <c r="A28" s="1064" t="s">
        <v>635</v>
      </c>
      <c r="B28" s="1066" t="s">
        <v>126</v>
      </c>
      <c r="C28" s="935"/>
      <c r="D28" s="935"/>
    </row>
    <row r="29" spans="1:4" ht="12.75" customHeight="1" thickBot="1">
      <c r="A29" s="1061" t="s">
        <v>636</v>
      </c>
      <c r="B29" s="1067" t="s">
        <v>127</v>
      </c>
      <c r="C29" s="935"/>
      <c r="D29" s="935"/>
    </row>
    <row r="30" spans="1:4" ht="13.5" customHeight="1" thickBot="1">
      <c r="A30" s="1062" t="s">
        <v>379</v>
      </c>
      <c r="B30" s="861" t="s">
        <v>128</v>
      </c>
      <c r="C30" s="915">
        <f>+C31+C32+C33</f>
        <v>0</v>
      </c>
      <c r="D30" s="915">
        <f>+D31+D32+D33</f>
        <v>0</v>
      </c>
    </row>
    <row r="31" spans="1:4" ht="11.25" customHeight="1">
      <c r="A31" s="1064" t="s">
        <v>451</v>
      </c>
      <c r="B31" s="1065" t="s">
        <v>661</v>
      </c>
      <c r="C31" s="935"/>
      <c r="D31" s="935"/>
    </row>
    <row r="32" spans="1:4" ht="13.5" customHeight="1">
      <c r="A32" s="1064" t="s">
        <v>452</v>
      </c>
      <c r="B32" s="1066" t="s">
        <v>662</v>
      </c>
      <c r="C32" s="935"/>
      <c r="D32" s="935"/>
    </row>
    <row r="33" spans="1:4" ht="12.75" customHeight="1" thickBot="1">
      <c r="A33" s="1061" t="s">
        <v>453</v>
      </c>
      <c r="B33" s="1069" t="s">
        <v>663</v>
      </c>
      <c r="C33" s="935"/>
      <c r="D33" s="935"/>
    </row>
    <row r="34" spans="1:4" ht="14.25" customHeight="1" thickBot="1">
      <c r="A34" s="1062" t="s">
        <v>380</v>
      </c>
      <c r="B34" s="861" t="s">
        <v>75</v>
      </c>
      <c r="C34" s="1063"/>
      <c r="D34" s="1063"/>
    </row>
    <row r="35" spans="1:4" ht="12" customHeight="1" thickBot="1">
      <c r="A35" s="1062" t="s">
        <v>381</v>
      </c>
      <c r="B35" s="861" t="s">
        <v>129</v>
      </c>
      <c r="C35" s="1070"/>
      <c r="D35" s="1070"/>
    </row>
    <row r="36" spans="1:4" ht="12" customHeight="1" thickBot="1">
      <c r="A36" s="1006" t="s">
        <v>382</v>
      </c>
      <c r="B36" s="861" t="s">
        <v>130</v>
      </c>
      <c r="C36" s="1071">
        <f>C9</f>
        <v>81413200</v>
      </c>
      <c r="D36" s="1071">
        <f>D9</f>
        <v>81413200</v>
      </c>
    </row>
    <row r="37" spans="1:4" ht="12" customHeight="1" thickBot="1">
      <c r="A37" s="1072" t="s">
        <v>383</v>
      </c>
      <c r="B37" s="861" t="s">
        <v>131</v>
      </c>
      <c r="C37" s="1071">
        <f>C40</f>
        <v>84981883</v>
      </c>
      <c r="D37" s="1071">
        <f>D40+D38</f>
        <v>89436286</v>
      </c>
    </row>
    <row r="38" spans="1:4" ht="12" customHeight="1">
      <c r="A38" s="1064" t="s">
        <v>132</v>
      </c>
      <c r="B38" s="1065" t="s">
        <v>596</v>
      </c>
      <c r="C38" s="899" t="e">
        <f>'[1]16.melléklet'!C38+#REF!+#REF!</f>
        <v>#REF!</v>
      </c>
      <c r="D38" s="899">
        <v>74310</v>
      </c>
    </row>
    <row r="39" spans="1:4" ht="12" customHeight="1">
      <c r="A39" s="1064" t="s">
        <v>133</v>
      </c>
      <c r="B39" s="1066" t="s">
        <v>361</v>
      </c>
      <c r="C39" s="899"/>
      <c r="D39" s="899"/>
    </row>
    <row r="40" spans="1:4" ht="13.5" customHeight="1" thickBot="1">
      <c r="A40" s="1061" t="s">
        <v>134</v>
      </c>
      <c r="B40" s="1069" t="s">
        <v>135</v>
      </c>
      <c r="C40" s="899">
        <v>84981883</v>
      </c>
      <c r="D40" s="899">
        <f>84981883+4270153+109940</f>
        <v>89361976</v>
      </c>
    </row>
    <row r="41" spans="1:4" ht="12.75" customHeight="1" thickBot="1">
      <c r="A41" s="1072" t="s">
        <v>384</v>
      </c>
      <c r="B41" s="1074" t="s">
        <v>136</v>
      </c>
      <c r="C41" s="1030">
        <f>+C36+C37</f>
        <v>166395083</v>
      </c>
      <c r="D41" s="1030">
        <f>+D36+D37</f>
        <v>170849486</v>
      </c>
    </row>
    <row r="42" spans="1:4" ht="13.5" thickBot="1">
      <c r="A42" s="1023"/>
      <c r="B42" s="1024"/>
      <c r="C42" s="1051"/>
      <c r="D42" s="1051"/>
    </row>
    <row r="43" spans="1:4" ht="13.5" thickBot="1">
      <c r="A43" s="1028"/>
      <c r="B43" s="1029" t="s">
        <v>414</v>
      </c>
      <c r="C43" s="1030"/>
      <c r="D43" s="1030"/>
    </row>
    <row r="44" spans="1:4" ht="14.25" customHeight="1" thickBot="1">
      <c r="A44" s="1062" t="s">
        <v>375</v>
      </c>
      <c r="B44" s="861" t="s">
        <v>137</v>
      </c>
      <c r="C44" s="915">
        <f>C45+C46+C47</f>
        <v>166395083</v>
      </c>
      <c r="D44" s="915">
        <f>D45+D46+D47</f>
        <v>170849486</v>
      </c>
    </row>
    <row r="45" spans="1:4" ht="12.75" customHeight="1">
      <c r="A45" s="1061" t="s">
        <v>458</v>
      </c>
      <c r="B45" s="862" t="s">
        <v>405</v>
      </c>
      <c r="C45" s="899">
        <v>88810107</v>
      </c>
      <c r="D45" s="899">
        <f>88810107+2423096+126656+138132+885467+92000</f>
        <v>92475458</v>
      </c>
    </row>
    <row r="46" spans="1:4" ht="11.25" customHeight="1">
      <c r="A46" s="1061" t="s">
        <v>459</v>
      </c>
      <c r="B46" s="848" t="s">
        <v>538</v>
      </c>
      <c r="C46" s="899">
        <v>20587976</v>
      </c>
      <c r="D46" s="899">
        <f>20587976+472502+24698+26936+172666+17940</f>
        <v>21302718</v>
      </c>
    </row>
    <row r="47" spans="1:4" ht="13.5" customHeight="1">
      <c r="A47" s="1061" t="s">
        <v>460</v>
      </c>
      <c r="B47" s="848" t="s">
        <v>495</v>
      </c>
      <c r="C47" s="899">
        <v>56997000</v>
      </c>
      <c r="D47" s="899">
        <f>56997000+74310</f>
        <v>57071310</v>
      </c>
    </row>
    <row r="48" spans="1:4" ht="12.75" customHeight="1">
      <c r="A48" s="1061" t="s">
        <v>461</v>
      </c>
      <c r="B48" s="848" t="s">
        <v>539</v>
      </c>
      <c r="C48" s="899" t="e">
        <f>'[1]16.melléklet'!C48+#REF!+#REF!</f>
        <v>#REF!</v>
      </c>
      <c r="D48" s="899" t="e">
        <f>'[1]16.melléklet'!D48+#REF!+#REF!</f>
        <v>#REF!</v>
      </c>
    </row>
    <row r="49" spans="1:4" ht="12.75" customHeight="1" thickBot="1">
      <c r="A49" s="1061" t="s">
        <v>503</v>
      </c>
      <c r="B49" s="848" t="s">
        <v>540</v>
      </c>
      <c r="C49" s="899"/>
      <c r="D49" s="899"/>
    </row>
    <row r="50" spans="1:4" ht="12.75" customHeight="1" thickBot="1">
      <c r="A50" s="1062" t="s">
        <v>376</v>
      </c>
      <c r="B50" s="861" t="s">
        <v>138</v>
      </c>
      <c r="C50" s="915">
        <f>SUM(C51:C53)</f>
        <v>0</v>
      </c>
      <c r="D50" s="915">
        <f>SUM(D51:D53)</f>
        <v>0</v>
      </c>
    </row>
    <row r="51" spans="1:4" ht="14.25" customHeight="1">
      <c r="A51" s="1061" t="s">
        <v>464</v>
      </c>
      <c r="B51" s="862" t="s">
        <v>587</v>
      </c>
      <c r="C51" s="935"/>
      <c r="D51" s="935"/>
    </row>
    <row r="52" spans="1:4" ht="15" customHeight="1">
      <c r="A52" s="1061" t="s">
        <v>465</v>
      </c>
      <c r="B52" s="848" t="s">
        <v>542</v>
      </c>
      <c r="C52" s="923"/>
      <c r="D52" s="923"/>
    </row>
    <row r="53" spans="1:4" ht="13.5" customHeight="1">
      <c r="A53" s="1061" t="s">
        <v>466</v>
      </c>
      <c r="B53" s="848" t="s">
        <v>415</v>
      </c>
      <c r="C53" s="923"/>
      <c r="D53" s="923"/>
    </row>
    <row r="54" spans="1:4" ht="12.75" customHeight="1" thickBot="1">
      <c r="A54" s="1061" t="s">
        <v>467</v>
      </c>
      <c r="B54" s="848" t="s">
        <v>362</v>
      </c>
      <c r="C54" s="923"/>
      <c r="D54" s="923"/>
    </row>
    <row r="55" spans="1:4" ht="13.5" customHeight="1" thickBot="1">
      <c r="A55" s="1062" t="s">
        <v>377</v>
      </c>
      <c r="B55" s="1076" t="s">
        <v>139</v>
      </c>
      <c r="C55" s="1077">
        <f>+C44+C50</f>
        <v>166395083</v>
      </c>
      <c r="D55" s="1077">
        <f>+D44+D50</f>
        <v>170849486</v>
      </c>
    </row>
    <row r="56" spans="3:4" ht="13.5" thickBot="1">
      <c r="C56" s="1079"/>
      <c r="D56" s="1079"/>
    </row>
    <row r="57" spans="1:4" ht="13.5" thickBot="1">
      <c r="A57" s="1044" t="s">
        <v>561</v>
      </c>
      <c r="B57" s="1045"/>
      <c r="C57" s="1046">
        <v>31</v>
      </c>
      <c r="D57" s="1046">
        <v>31</v>
      </c>
    </row>
    <row r="58" spans="1:4" ht="13.5" thickBot="1">
      <c r="A58" s="1044" t="s">
        <v>562</v>
      </c>
      <c r="B58" s="1045"/>
      <c r="C58" s="1046">
        <v>0</v>
      </c>
      <c r="D58" s="1046">
        <v>0</v>
      </c>
    </row>
    <row r="59" spans="1:4" ht="14.25" customHeight="1" thickBot="1">
      <c r="A59" s="1044" t="s">
        <v>562</v>
      </c>
      <c r="B59" s="1045"/>
      <c r="C59" s="1046">
        <v>0</v>
      </c>
      <c r="D59" s="1046">
        <v>0</v>
      </c>
    </row>
    <row r="60" ht="13.5" thickBot="1"/>
    <row r="61" ht="15.75">
      <c r="A61" s="1080" t="s">
        <v>779</v>
      </c>
    </row>
  </sheetData>
  <sheetProtection/>
  <printOptions/>
  <pageMargins left="0.7874015748031497" right="0.7874015748031497" top="0.984251968503937" bottom="0.984251968503937" header="0.7086614173228347" footer="0.7086614173228347"/>
  <pageSetup horizontalDpi="600" verticalDpi="600" orientation="portrait" paperSize="9" scale="75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50"/>
  </sheetPr>
  <dimension ref="A1:C59"/>
  <sheetViews>
    <sheetView zoomScalePageLayoutView="0" workbookViewId="0" topLeftCell="A7">
      <selection activeCell="C1" sqref="C1"/>
    </sheetView>
  </sheetViews>
  <sheetFormatPr defaultColWidth="9.00390625" defaultRowHeight="12.75"/>
  <cols>
    <col min="1" max="1" width="20.125" style="0" customWidth="1"/>
    <col min="2" max="2" width="66.125" style="0" customWidth="1"/>
    <col min="3" max="3" width="18.00390625" style="0" customWidth="1"/>
  </cols>
  <sheetData>
    <row r="1" spans="1:3" ht="16.5" thickBot="1">
      <c r="A1" s="223"/>
      <c r="B1" s="225"/>
      <c r="C1" s="430" t="s">
        <v>743</v>
      </c>
    </row>
    <row r="2" spans="1:3" ht="24">
      <c r="A2" s="384" t="s">
        <v>559</v>
      </c>
      <c r="B2" s="349" t="s">
        <v>164</v>
      </c>
      <c r="C2" s="364" t="s">
        <v>157</v>
      </c>
    </row>
    <row r="3" spans="1:3" ht="13.5" thickBot="1">
      <c r="A3" s="423" t="s">
        <v>558</v>
      </c>
      <c r="B3" s="350" t="s">
        <v>142</v>
      </c>
      <c r="C3" s="365" t="s">
        <v>418</v>
      </c>
    </row>
    <row r="4" spans="1:3" ht="14.25" thickBot="1">
      <c r="A4" s="227"/>
      <c r="B4" s="227"/>
      <c r="C4" s="228"/>
    </row>
    <row r="5" spans="1:3" ht="13.5" thickBot="1">
      <c r="A5" s="385" t="s">
        <v>560</v>
      </c>
      <c r="B5" s="229" t="s">
        <v>410</v>
      </c>
      <c r="C5" s="230" t="s">
        <v>411</v>
      </c>
    </row>
    <row r="6" spans="1:3" ht="13.5" thickBot="1">
      <c r="A6" s="196">
        <v>1</v>
      </c>
      <c r="B6" s="197">
        <v>2</v>
      </c>
      <c r="C6" s="198">
        <v>3</v>
      </c>
    </row>
    <row r="7" spans="1:3" ht="13.5" thickBot="1">
      <c r="A7" s="231"/>
      <c r="B7" s="232" t="s">
        <v>412</v>
      </c>
      <c r="C7" s="233"/>
    </row>
    <row r="8" spans="1:3" ht="13.5" thickBot="1">
      <c r="A8" s="196" t="s">
        <v>375</v>
      </c>
      <c r="B8" s="234" t="s">
        <v>119</v>
      </c>
      <c r="C8" s="311">
        <f>SUM(C9:C18)</f>
        <v>0</v>
      </c>
    </row>
    <row r="9" spans="1:3" ht="12.75">
      <c r="A9" s="424" t="s">
        <v>458</v>
      </c>
      <c r="B9" s="10" t="s">
        <v>647</v>
      </c>
      <c r="C9" s="355"/>
    </row>
    <row r="10" spans="1:3" ht="12.75">
      <c r="A10" s="425" t="s">
        <v>459</v>
      </c>
      <c r="B10" s="8" t="s">
        <v>648</v>
      </c>
      <c r="C10" s="309"/>
    </row>
    <row r="11" spans="1:3" ht="12.75">
      <c r="A11" s="425" t="s">
        <v>460</v>
      </c>
      <c r="B11" s="8" t="s">
        <v>649</v>
      </c>
      <c r="C11" s="309"/>
    </row>
    <row r="12" spans="1:3" ht="12.75">
      <c r="A12" s="425" t="s">
        <v>461</v>
      </c>
      <c r="B12" s="8" t="s">
        <v>650</v>
      </c>
      <c r="C12" s="309"/>
    </row>
    <row r="13" spans="1:3" ht="12.75">
      <c r="A13" s="425" t="s">
        <v>503</v>
      </c>
      <c r="B13" s="8" t="s">
        <v>651</v>
      </c>
      <c r="C13" s="309"/>
    </row>
    <row r="14" spans="1:3" ht="12.75">
      <c r="A14" s="425" t="s">
        <v>462</v>
      </c>
      <c r="B14" s="8" t="s">
        <v>120</v>
      </c>
      <c r="C14" s="309"/>
    </row>
    <row r="15" spans="1:3" ht="12.75">
      <c r="A15" s="425" t="s">
        <v>463</v>
      </c>
      <c r="B15" s="7" t="s">
        <v>121</v>
      </c>
      <c r="C15" s="309"/>
    </row>
    <row r="16" spans="1:3" ht="12.75">
      <c r="A16" s="425" t="s">
        <v>473</v>
      </c>
      <c r="B16" s="8" t="s">
        <v>654</v>
      </c>
      <c r="C16" s="356"/>
    </row>
    <row r="17" spans="1:3" ht="12.75">
      <c r="A17" s="425" t="s">
        <v>474</v>
      </c>
      <c r="B17" s="8" t="s">
        <v>655</v>
      </c>
      <c r="C17" s="309"/>
    </row>
    <row r="18" spans="1:3" ht="13.5" thickBot="1">
      <c r="A18" s="425" t="s">
        <v>475</v>
      </c>
      <c r="B18" s="7" t="s">
        <v>656</v>
      </c>
      <c r="C18" s="310"/>
    </row>
    <row r="19" spans="1:3" ht="13.5" thickBot="1">
      <c r="A19" s="196" t="s">
        <v>376</v>
      </c>
      <c r="B19" s="234" t="s">
        <v>122</v>
      </c>
      <c r="C19" s="311">
        <f>SUM(C20:C22)</f>
        <v>0</v>
      </c>
    </row>
    <row r="20" spans="1:3" ht="12.75">
      <c r="A20" s="425" t="s">
        <v>464</v>
      </c>
      <c r="B20" s="9" t="s">
        <v>622</v>
      </c>
      <c r="C20" s="309"/>
    </row>
    <row r="21" spans="1:3" ht="12.75">
      <c r="A21" s="425" t="s">
        <v>465</v>
      </c>
      <c r="B21" s="8" t="s">
        <v>123</v>
      </c>
      <c r="C21" s="309"/>
    </row>
    <row r="22" spans="1:3" ht="12.75">
      <c r="A22" s="425" t="s">
        <v>466</v>
      </c>
      <c r="B22" s="8" t="s">
        <v>124</v>
      </c>
      <c r="C22" s="309"/>
    </row>
    <row r="23" spans="1:3" ht="13.5" thickBot="1">
      <c r="A23" s="425" t="s">
        <v>467</v>
      </c>
      <c r="B23" s="8" t="s">
        <v>360</v>
      </c>
      <c r="C23" s="309"/>
    </row>
    <row r="24" spans="1:3" ht="13.5" thickBot="1">
      <c r="A24" s="204" t="s">
        <v>377</v>
      </c>
      <c r="B24" s="119" t="s">
        <v>529</v>
      </c>
      <c r="C24" s="337"/>
    </row>
    <row r="25" spans="1:3" ht="13.5" thickBot="1">
      <c r="A25" s="204" t="s">
        <v>378</v>
      </c>
      <c r="B25" s="119" t="s">
        <v>125</v>
      </c>
      <c r="C25" s="311">
        <f>+C26+C27</f>
        <v>0</v>
      </c>
    </row>
    <row r="26" spans="1:3" ht="12.75">
      <c r="A26" s="426" t="s">
        <v>632</v>
      </c>
      <c r="B26" s="427" t="s">
        <v>123</v>
      </c>
      <c r="C26" s="74"/>
    </row>
    <row r="27" spans="1:3" ht="12.75">
      <c r="A27" s="426" t="s">
        <v>635</v>
      </c>
      <c r="B27" s="428" t="s">
        <v>126</v>
      </c>
      <c r="C27" s="312"/>
    </row>
    <row r="28" spans="1:3" ht="13.5" thickBot="1">
      <c r="A28" s="425" t="s">
        <v>636</v>
      </c>
      <c r="B28" s="429" t="s">
        <v>127</v>
      </c>
      <c r="C28" s="81"/>
    </row>
    <row r="29" spans="1:3" ht="13.5" thickBot="1">
      <c r="A29" s="204" t="s">
        <v>379</v>
      </c>
      <c r="B29" s="119" t="s">
        <v>128</v>
      </c>
      <c r="C29" s="311">
        <f>+C30+C31+C32</f>
        <v>0</v>
      </c>
    </row>
    <row r="30" spans="1:3" ht="12.75">
      <c r="A30" s="426" t="s">
        <v>451</v>
      </c>
      <c r="B30" s="427" t="s">
        <v>661</v>
      </c>
      <c r="C30" s="74"/>
    </row>
    <row r="31" spans="1:3" ht="12.75">
      <c r="A31" s="426" t="s">
        <v>452</v>
      </c>
      <c r="B31" s="428" t="s">
        <v>662</v>
      </c>
      <c r="C31" s="312"/>
    </row>
    <row r="32" spans="1:3" ht="13.5" thickBot="1">
      <c r="A32" s="425" t="s">
        <v>453</v>
      </c>
      <c r="B32" s="135" t="s">
        <v>663</v>
      </c>
      <c r="C32" s="81"/>
    </row>
    <row r="33" spans="1:3" ht="13.5" thickBot="1">
      <c r="A33" s="204" t="s">
        <v>380</v>
      </c>
      <c r="B33" s="119" t="s">
        <v>75</v>
      </c>
      <c r="C33" s="337"/>
    </row>
    <row r="34" spans="1:3" ht="13.5" thickBot="1">
      <c r="A34" s="204" t="s">
        <v>381</v>
      </c>
      <c r="B34" s="119" t="s">
        <v>129</v>
      </c>
      <c r="C34" s="357"/>
    </row>
    <row r="35" spans="1:3" ht="13.5" thickBot="1">
      <c r="A35" s="196" t="s">
        <v>382</v>
      </c>
      <c r="B35" s="119" t="s">
        <v>130</v>
      </c>
      <c r="C35" s="358">
        <f>+C8+C19+C24+C25+C29+C33+C34</f>
        <v>0</v>
      </c>
    </row>
    <row r="36" spans="1:3" ht="13.5" thickBot="1">
      <c r="A36" s="235" t="s">
        <v>383</v>
      </c>
      <c r="B36" s="119" t="s">
        <v>131</v>
      </c>
      <c r="C36" s="358">
        <f>+C37+C38+C39</f>
        <v>0</v>
      </c>
    </row>
    <row r="37" spans="1:3" ht="12.75">
      <c r="A37" s="426" t="s">
        <v>132</v>
      </c>
      <c r="B37" s="427" t="s">
        <v>596</v>
      </c>
      <c r="C37" s="74"/>
    </row>
    <row r="38" spans="1:3" ht="12.75">
      <c r="A38" s="426" t="s">
        <v>133</v>
      </c>
      <c r="B38" s="428" t="s">
        <v>361</v>
      </c>
      <c r="C38" s="312"/>
    </row>
    <row r="39" spans="1:3" ht="13.5" thickBot="1">
      <c r="A39" s="425" t="s">
        <v>134</v>
      </c>
      <c r="B39" s="135" t="s">
        <v>135</v>
      </c>
      <c r="C39" s="81"/>
    </row>
    <row r="40" spans="1:3" ht="13.5" thickBot="1">
      <c r="A40" s="235" t="s">
        <v>384</v>
      </c>
      <c r="B40" s="236" t="s">
        <v>136</v>
      </c>
      <c r="C40" s="361">
        <f>+C35+C36</f>
        <v>0</v>
      </c>
    </row>
    <row r="41" spans="1:3" ht="13.5" thickBot="1">
      <c r="A41" s="237"/>
      <c r="B41" s="238"/>
      <c r="C41" s="359"/>
    </row>
    <row r="42" spans="1:3" ht="13.5" thickBot="1">
      <c r="A42" s="241"/>
      <c r="B42" s="242" t="s">
        <v>414</v>
      </c>
      <c r="C42" s="361"/>
    </row>
    <row r="43" spans="1:3" ht="13.5" thickBot="1">
      <c r="A43" s="204" t="s">
        <v>375</v>
      </c>
      <c r="B43" s="119" t="s">
        <v>137</v>
      </c>
      <c r="C43" s="311">
        <f>SUM(C44:C48)</f>
        <v>0</v>
      </c>
    </row>
    <row r="44" spans="1:3" ht="12.75">
      <c r="A44" s="425" t="s">
        <v>458</v>
      </c>
      <c r="B44" s="9" t="s">
        <v>405</v>
      </c>
      <c r="C44" s="74"/>
    </row>
    <row r="45" spans="1:3" ht="12.75">
      <c r="A45" s="425" t="s">
        <v>459</v>
      </c>
      <c r="B45" s="8" t="s">
        <v>538</v>
      </c>
      <c r="C45" s="77"/>
    </row>
    <row r="46" spans="1:3" ht="12.75">
      <c r="A46" s="425" t="s">
        <v>460</v>
      </c>
      <c r="B46" s="8" t="s">
        <v>495</v>
      </c>
      <c r="C46" s="77"/>
    </row>
    <row r="47" spans="1:3" ht="12.75">
      <c r="A47" s="425" t="s">
        <v>461</v>
      </c>
      <c r="B47" s="8" t="s">
        <v>539</v>
      </c>
      <c r="C47" s="77"/>
    </row>
    <row r="48" spans="1:3" ht="13.5" thickBot="1">
      <c r="A48" s="425" t="s">
        <v>503</v>
      </c>
      <c r="B48" s="8" t="s">
        <v>540</v>
      </c>
      <c r="C48" s="77"/>
    </row>
    <row r="49" spans="1:3" ht="13.5" thickBot="1">
      <c r="A49" s="204" t="s">
        <v>376</v>
      </c>
      <c r="B49" s="119" t="s">
        <v>138</v>
      </c>
      <c r="C49" s="311">
        <f>SUM(C50:C52)</f>
        <v>0</v>
      </c>
    </row>
    <row r="50" spans="1:3" ht="12.75">
      <c r="A50" s="425" t="s">
        <v>464</v>
      </c>
      <c r="B50" s="9" t="s">
        <v>587</v>
      </c>
      <c r="C50" s="74"/>
    </row>
    <row r="51" spans="1:3" ht="12.75">
      <c r="A51" s="425" t="s">
        <v>465</v>
      </c>
      <c r="B51" s="8" t="s">
        <v>542</v>
      </c>
      <c r="C51" s="77"/>
    </row>
    <row r="52" spans="1:3" ht="12.75">
      <c r="A52" s="425" t="s">
        <v>466</v>
      </c>
      <c r="B52" s="8" t="s">
        <v>415</v>
      </c>
      <c r="C52" s="77"/>
    </row>
    <row r="53" spans="1:3" ht="13.5" thickBot="1">
      <c r="A53" s="425" t="s">
        <v>467</v>
      </c>
      <c r="B53" s="8" t="s">
        <v>362</v>
      </c>
      <c r="C53" s="77"/>
    </row>
    <row r="54" spans="1:3" ht="13.5" thickBot="1">
      <c r="A54" s="204" t="s">
        <v>377</v>
      </c>
      <c r="B54" s="243" t="s">
        <v>139</v>
      </c>
      <c r="C54" s="362">
        <f>+C43+C49</f>
        <v>0</v>
      </c>
    </row>
    <row r="55" spans="1:3" ht="13.5" thickBot="1">
      <c r="A55" s="244"/>
      <c r="B55" s="245"/>
      <c r="C55" s="363"/>
    </row>
    <row r="56" spans="1:3" ht="13.5" thickBot="1">
      <c r="A56" s="246" t="s">
        <v>561</v>
      </c>
      <c r="B56" s="247"/>
      <c r="C56" s="117"/>
    </row>
    <row r="57" spans="1:3" ht="13.5" thickBot="1">
      <c r="A57" s="246" t="s">
        <v>562</v>
      </c>
      <c r="B57" s="247"/>
      <c r="C57" s="117"/>
    </row>
    <row r="58" spans="1:3" ht="12.75">
      <c r="A58" s="244"/>
      <c r="B58" s="245"/>
      <c r="C58" s="245"/>
    </row>
    <row r="59" spans="1:3" ht="12.75">
      <c r="A59" s="244"/>
      <c r="B59" s="245"/>
      <c r="C59" s="245"/>
    </row>
  </sheetData>
  <sheetProtection/>
  <printOptions/>
  <pageMargins left="0.7874015748031497" right="0.7874015748031497" top="0.984251968503937" bottom="0.984251968503937" header="0.7086614173228347" footer="0.7086614173228347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2"/>
  <sheetViews>
    <sheetView view="pageLayout" zoomScaleNormal="120" zoomScaleSheetLayoutView="100" workbookViewId="0" topLeftCell="A106">
      <selection activeCell="D157" sqref="D157"/>
    </sheetView>
  </sheetViews>
  <sheetFormatPr defaultColWidth="9.00390625" defaultRowHeight="12.75"/>
  <cols>
    <col min="1" max="1" width="9.50390625" style="796" customWidth="1"/>
    <col min="2" max="2" width="91.625" style="796" customWidth="1"/>
    <col min="3" max="4" width="21.625" style="871" customWidth="1"/>
    <col min="5" max="16384" width="9.375" style="796" customWidth="1"/>
  </cols>
  <sheetData>
    <row r="1" spans="1:4" ht="15.75" customHeight="1">
      <c r="A1" s="1090" t="s">
        <v>372</v>
      </c>
      <c r="B1" s="1090"/>
      <c r="C1" s="1090"/>
      <c r="D1" s="796"/>
    </row>
    <row r="2" spans="1:4" ht="15.75" customHeight="1" thickBot="1">
      <c r="A2" s="1089" t="s">
        <v>507</v>
      </c>
      <c r="B2" s="1089"/>
      <c r="C2" s="797"/>
      <c r="D2" s="797"/>
    </row>
    <row r="3" spans="1:4" ht="37.5" customHeight="1" thickBot="1">
      <c r="A3" s="798" t="s">
        <v>428</v>
      </c>
      <c r="B3" s="799" t="s">
        <v>374</v>
      </c>
      <c r="C3" s="800" t="s">
        <v>322</v>
      </c>
      <c r="D3" s="800" t="s">
        <v>760</v>
      </c>
    </row>
    <row r="4" spans="1:4" s="804" customFormat="1" ht="12" customHeight="1" thickBot="1">
      <c r="A4" s="801">
        <v>1</v>
      </c>
      <c r="B4" s="802">
        <v>2</v>
      </c>
      <c r="C4" s="803">
        <v>3</v>
      </c>
      <c r="D4" s="803">
        <v>4</v>
      </c>
    </row>
    <row r="5" spans="1:4" s="808" customFormat="1" ht="12" customHeight="1" thickBot="1">
      <c r="A5" s="805" t="s">
        <v>375</v>
      </c>
      <c r="B5" s="806" t="s">
        <v>614</v>
      </c>
      <c r="C5" s="807">
        <f>+C6+C7+C8+C9+C10+C11</f>
        <v>327894305</v>
      </c>
      <c r="D5" s="807">
        <f>+D6+D7+D8+D9+D10+D11</f>
        <v>329822271</v>
      </c>
    </row>
    <row r="6" spans="1:4" s="808" customFormat="1" ht="12" customHeight="1">
      <c r="A6" s="809" t="s">
        <v>458</v>
      </c>
      <c r="B6" s="810" t="s">
        <v>615</v>
      </c>
      <c r="C6" s="811">
        <v>34229265</v>
      </c>
      <c r="D6" s="811">
        <v>34229265</v>
      </c>
    </row>
    <row r="7" spans="1:4" s="808" customFormat="1" ht="12" customHeight="1">
      <c r="A7" s="812" t="s">
        <v>459</v>
      </c>
      <c r="B7" s="813" t="s">
        <v>616</v>
      </c>
      <c r="C7" s="811">
        <v>131200950</v>
      </c>
      <c r="D7" s="811">
        <v>131200950</v>
      </c>
    </row>
    <row r="8" spans="1:4" s="808" customFormat="1" ht="12" customHeight="1">
      <c r="A8" s="812" t="s">
        <v>460</v>
      </c>
      <c r="B8" s="813" t="s">
        <v>617</v>
      </c>
      <c r="C8" s="811">
        <v>155833290</v>
      </c>
      <c r="D8" s="811">
        <v>152665410</v>
      </c>
    </row>
    <row r="9" spans="1:4" s="808" customFormat="1" ht="12" customHeight="1">
      <c r="A9" s="812" t="s">
        <v>461</v>
      </c>
      <c r="B9" s="813" t="s">
        <v>618</v>
      </c>
      <c r="C9" s="811">
        <v>6630800</v>
      </c>
      <c r="D9" s="811">
        <v>6630800</v>
      </c>
    </row>
    <row r="10" spans="1:4" s="808" customFormat="1" ht="12" customHeight="1">
      <c r="A10" s="812" t="s">
        <v>503</v>
      </c>
      <c r="B10" s="813" t="s">
        <v>619</v>
      </c>
      <c r="C10" s="811">
        <f>'[2]1.1.melléklet'!C10-'[2]1.3.melléklet'!C10-'[2]1.4.melléklet'!C10</f>
        <v>0</v>
      </c>
      <c r="D10" s="811"/>
    </row>
    <row r="11" spans="1:4" s="808" customFormat="1" ht="12" customHeight="1" thickBot="1">
      <c r="A11" s="814" t="s">
        <v>462</v>
      </c>
      <c r="B11" s="815" t="s">
        <v>620</v>
      </c>
      <c r="C11" s="816">
        <f>'[2]1.1.melléklet'!C11-'[2]1.3.melléklet'!C11-'[2]1.4.melléklet'!C11</f>
        <v>0</v>
      </c>
      <c r="D11" s="816">
        <v>5095846</v>
      </c>
    </row>
    <row r="12" spans="1:4" s="808" customFormat="1" ht="12" customHeight="1" thickBot="1">
      <c r="A12" s="805" t="s">
        <v>376</v>
      </c>
      <c r="B12" s="817" t="s">
        <v>621</v>
      </c>
      <c r="C12" s="872">
        <f>'[2]1.1.melléklet'!C12-'[2]1.3.melléklet'!C12-'[2]1.4.melléklet'!C12</f>
        <v>13958344</v>
      </c>
      <c r="D12" s="872">
        <f>D15+D17+D18</f>
        <v>19857724</v>
      </c>
    </row>
    <row r="13" spans="1:4" s="808" customFormat="1" ht="12" customHeight="1">
      <c r="A13" s="809" t="s">
        <v>464</v>
      </c>
      <c r="B13" s="810" t="s">
        <v>622</v>
      </c>
      <c r="C13" s="811">
        <f>'[2]1.1.melléklet'!C13-'[2]1.3.melléklet'!C13-'[2]1.4.melléklet'!C13</f>
        <v>0</v>
      </c>
      <c r="D13" s="811"/>
    </row>
    <row r="14" spans="1:4" s="808" customFormat="1" ht="12" customHeight="1">
      <c r="A14" s="812" t="s">
        <v>465</v>
      </c>
      <c r="B14" s="813" t="s">
        <v>623</v>
      </c>
      <c r="C14" s="811">
        <f>'[2]1.1.melléklet'!C14-'[2]1.3.melléklet'!C14-'[2]1.4.melléklet'!C14</f>
        <v>0</v>
      </c>
      <c r="D14" s="811"/>
    </row>
    <row r="15" spans="1:4" s="808" customFormat="1" ht="12" customHeight="1">
      <c r="A15" s="812" t="s">
        <v>466</v>
      </c>
      <c r="B15" s="813" t="s">
        <v>248</v>
      </c>
      <c r="C15" s="811">
        <f>'[2]1.1.melléklet'!C15-'[2]1.3.melléklet'!C15-'[2]1.4.melléklet'!C15</f>
        <v>11092800</v>
      </c>
      <c r="D15" s="811">
        <v>11092800</v>
      </c>
    </row>
    <row r="16" spans="1:4" s="808" customFormat="1" ht="12" customHeight="1">
      <c r="A16" s="812" t="s">
        <v>467</v>
      </c>
      <c r="B16" s="813" t="s">
        <v>249</v>
      </c>
      <c r="C16" s="811">
        <f>'[2]1.1.melléklet'!C16-'[2]1.3.melléklet'!C16-'[2]1.4.melléklet'!C16</f>
        <v>0</v>
      </c>
      <c r="D16" s="811"/>
    </row>
    <row r="17" spans="1:4" s="808" customFormat="1" ht="12" customHeight="1">
      <c r="A17" s="812" t="s">
        <v>468</v>
      </c>
      <c r="B17" s="813" t="s">
        <v>624</v>
      </c>
      <c r="C17" s="811">
        <f>'[2]1.1.melléklet'!C17-'[2]1.3.melléklet'!C17-'[2]1.4.melléklet'!C17</f>
        <v>2865544</v>
      </c>
      <c r="D17" s="811">
        <v>6277373</v>
      </c>
    </row>
    <row r="18" spans="1:4" s="808" customFormat="1" ht="12" customHeight="1" thickBot="1">
      <c r="A18" s="814" t="s">
        <v>477</v>
      </c>
      <c r="B18" s="815" t="s">
        <v>625</v>
      </c>
      <c r="C18" s="816">
        <f>'[2]1.1.melléklet'!C18-'[2]1.3.melléklet'!C18-'[2]1.4.melléklet'!C18</f>
        <v>0</v>
      </c>
      <c r="D18" s="816">
        <v>2487551</v>
      </c>
    </row>
    <row r="19" spans="1:4" s="808" customFormat="1" ht="12" customHeight="1" thickBot="1">
      <c r="A19" s="805" t="s">
        <v>377</v>
      </c>
      <c r="B19" s="806" t="s">
        <v>626</v>
      </c>
      <c r="C19" s="872">
        <f>'[2]1.1.melléklet'!C19-'[2]1.3.melléklet'!C19-'[2]1.4.melléklet'!C19</f>
        <v>311246547</v>
      </c>
      <c r="D19" s="872">
        <f>D23</f>
        <v>311246547</v>
      </c>
    </row>
    <row r="20" spans="1:4" s="808" customFormat="1" ht="12" customHeight="1">
      <c r="A20" s="809" t="s">
        <v>447</v>
      </c>
      <c r="B20" s="810" t="s">
        <v>627</v>
      </c>
      <c r="C20" s="811">
        <f>'[2]1.1.melléklet'!C20-'[2]1.3.melléklet'!C20-'[2]1.4.melléklet'!C20</f>
        <v>0</v>
      </c>
      <c r="D20" s="811"/>
    </row>
    <row r="21" spans="1:4" s="808" customFormat="1" ht="12" customHeight="1">
      <c r="A21" s="812" t="s">
        <v>448</v>
      </c>
      <c r="B21" s="813" t="s">
        <v>628</v>
      </c>
      <c r="C21" s="811">
        <f>'[2]1.1.melléklet'!C21-'[2]1.3.melléklet'!C21-'[2]1.4.melléklet'!C21</f>
        <v>0</v>
      </c>
      <c r="D21" s="811"/>
    </row>
    <row r="22" spans="1:4" s="808" customFormat="1" ht="12" customHeight="1">
      <c r="A22" s="812" t="s">
        <v>449</v>
      </c>
      <c r="B22" s="813" t="s">
        <v>149</v>
      </c>
      <c r="C22" s="811">
        <f>'[2]1.1.melléklet'!C22-'[2]1.3.melléklet'!C22-'[2]1.4.melléklet'!C22</f>
        <v>0</v>
      </c>
      <c r="D22" s="811"/>
    </row>
    <row r="23" spans="1:4" s="808" customFormat="1" ht="12" customHeight="1">
      <c r="A23" s="812" t="s">
        <v>450</v>
      </c>
      <c r="B23" s="813" t="s">
        <v>715</v>
      </c>
      <c r="C23" s="811">
        <f>'[2]1.1.melléklet'!C23-'[2]1.3.melléklet'!C23-'[2]1.4.melléklet'!C23</f>
        <v>311246547</v>
      </c>
      <c r="D23" s="811">
        <v>311246547</v>
      </c>
    </row>
    <row r="24" spans="1:4" s="808" customFormat="1" ht="12" customHeight="1">
      <c r="A24" s="812" t="s">
        <v>526</v>
      </c>
      <c r="B24" s="813" t="s">
        <v>712</v>
      </c>
      <c r="C24" s="811">
        <f>'[2]1.1.melléklet'!C24-'[2]1.3.melléklet'!C24-'[2]1.4.melléklet'!C24</f>
        <v>0</v>
      </c>
      <c r="D24" s="811"/>
    </row>
    <row r="25" spans="1:4" s="808" customFormat="1" ht="12" customHeight="1" thickBot="1">
      <c r="A25" s="814" t="s">
        <v>527</v>
      </c>
      <c r="B25" s="815" t="s">
        <v>630</v>
      </c>
      <c r="C25" s="816">
        <f>'[2]1.1.melléklet'!C25-'[2]1.3.melléklet'!C25-'[2]1.4.melléklet'!C25</f>
        <v>0</v>
      </c>
      <c r="D25" s="816"/>
    </row>
    <row r="26" spans="1:4" s="808" customFormat="1" ht="12" customHeight="1" thickBot="1">
      <c r="A26" s="805" t="s">
        <v>528</v>
      </c>
      <c r="B26" s="806" t="s">
        <v>631</v>
      </c>
      <c r="C26" s="872">
        <f>'[2]1.1.melléklet'!C26-'[2]1.3.melléklet'!C26-'[2]1.4.melléklet'!C26</f>
        <v>170700000</v>
      </c>
      <c r="D26" s="872">
        <v>170700000</v>
      </c>
    </row>
    <row r="27" spans="1:4" s="808" customFormat="1" ht="12" customHeight="1">
      <c r="A27" s="809" t="s">
        <v>632</v>
      </c>
      <c r="B27" s="810" t="s">
        <v>638</v>
      </c>
      <c r="C27" s="811">
        <f>'[2]1.1.melléklet'!C27-'[2]1.3.melléklet'!C27-'[2]1.4.melléklet'!C27</f>
        <v>146000000</v>
      </c>
      <c r="D27" s="811">
        <v>146000000</v>
      </c>
    </row>
    <row r="28" spans="1:4" s="808" customFormat="1" ht="12" customHeight="1">
      <c r="A28" s="812" t="s">
        <v>633</v>
      </c>
      <c r="B28" s="819" t="s">
        <v>241</v>
      </c>
      <c r="C28" s="811">
        <f>'[2]1.1.melléklet'!C28-'[2]1.3.melléklet'!C28-'[2]1.4.melléklet'!C28</f>
        <v>6000000</v>
      </c>
      <c r="D28" s="811">
        <v>6000000</v>
      </c>
    </row>
    <row r="29" spans="1:4" s="808" customFormat="1" ht="12" customHeight="1">
      <c r="A29" s="812" t="s">
        <v>634</v>
      </c>
      <c r="B29" s="819" t="s">
        <v>242</v>
      </c>
      <c r="C29" s="811">
        <f>'[2]1.1.melléklet'!C29-'[2]1.3.melléklet'!C29-'[2]1.4.melléklet'!C29</f>
        <v>140000000</v>
      </c>
      <c r="D29" s="811">
        <v>140000000</v>
      </c>
    </row>
    <row r="30" spans="1:4" s="808" customFormat="1" ht="12" customHeight="1">
      <c r="A30" s="812" t="s">
        <v>635</v>
      </c>
      <c r="B30" s="813" t="s">
        <v>641</v>
      </c>
      <c r="C30" s="811">
        <f>'[2]1.1.melléklet'!C30-'[2]1.3.melléklet'!C30-'[2]1.4.melléklet'!C30</f>
        <v>22000000</v>
      </c>
      <c r="D30" s="811">
        <v>22000000</v>
      </c>
    </row>
    <row r="31" spans="1:4" s="808" customFormat="1" ht="12" customHeight="1">
      <c r="A31" s="812" t="s">
        <v>636</v>
      </c>
      <c r="B31" s="813" t="s">
        <v>642</v>
      </c>
      <c r="C31" s="811">
        <f>'[2]1.1.melléklet'!C31-'[2]1.3.melléklet'!C31-'[2]1.4.melléklet'!C31</f>
        <v>1000000</v>
      </c>
      <c r="D31" s="811">
        <v>1000000</v>
      </c>
    </row>
    <row r="32" spans="1:4" s="808" customFormat="1" ht="12" customHeight="1">
      <c r="A32" s="814" t="s">
        <v>637</v>
      </c>
      <c r="B32" s="815" t="s">
        <v>215</v>
      </c>
      <c r="C32" s="811">
        <f>'[2]1.1.melléklet'!C32-'[2]1.3.melléklet'!C32-'[2]1.4.melléklet'!C32</f>
        <v>900000</v>
      </c>
      <c r="D32" s="811">
        <v>900000</v>
      </c>
    </row>
    <row r="33" spans="1:4" s="808" customFormat="1" ht="12" customHeight="1" thickBot="1">
      <c r="A33" s="814" t="s">
        <v>213</v>
      </c>
      <c r="B33" s="815" t="s">
        <v>643</v>
      </c>
      <c r="C33" s="816"/>
      <c r="D33" s="816">
        <v>800000</v>
      </c>
    </row>
    <row r="34" spans="1:4" s="808" customFormat="1" ht="12" customHeight="1" thickBot="1">
      <c r="A34" s="805" t="s">
        <v>379</v>
      </c>
      <c r="B34" s="806" t="s">
        <v>644</v>
      </c>
      <c r="C34" s="872">
        <f>C36+C37+C38+C39:D39+C40:D40+C42+C41+C44</f>
        <v>120498200</v>
      </c>
      <c r="D34" s="872">
        <f>D36+D37+D38+D39:E39+D40:E40+D42+D41+D44</f>
        <v>120498200</v>
      </c>
    </row>
    <row r="35" spans="1:4" s="808" customFormat="1" ht="12" customHeight="1">
      <c r="A35" s="809" t="s">
        <v>451</v>
      </c>
      <c r="B35" s="810" t="s">
        <v>647</v>
      </c>
      <c r="C35" s="811"/>
      <c r="D35" s="811"/>
    </row>
    <row r="36" spans="1:4" s="808" customFormat="1" ht="12" customHeight="1">
      <c r="A36" s="812" t="s">
        <v>452</v>
      </c>
      <c r="B36" s="813" t="s">
        <v>648</v>
      </c>
      <c r="C36" s="811">
        <v>12250000</v>
      </c>
      <c r="D36" s="811">
        <v>12250000</v>
      </c>
    </row>
    <row r="37" spans="1:4" s="808" customFormat="1" ht="12" customHeight="1">
      <c r="A37" s="812" t="s">
        <v>453</v>
      </c>
      <c r="B37" s="813" t="s">
        <v>649</v>
      </c>
      <c r="C37" s="811">
        <f>'[2]1.1.melléklet'!C37-'[2]1.3.melléklet'!C37-'[2]1.4.melléklet'!C37</f>
        <v>350000</v>
      </c>
      <c r="D37" s="811">
        <v>350000</v>
      </c>
    </row>
    <row r="38" spans="1:4" s="808" customFormat="1" ht="12" customHeight="1">
      <c r="A38" s="812" t="s">
        <v>530</v>
      </c>
      <c r="B38" s="813" t="s">
        <v>650</v>
      </c>
      <c r="C38" s="811">
        <f>'[2]1.1.melléklet'!C38-'[2]1.3.melléklet'!C38-'[2]1.4.melléklet'!C38</f>
        <v>0</v>
      </c>
      <c r="D38" s="811"/>
    </row>
    <row r="39" spans="1:4" s="808" customFormat="1" ht="12" customHeight="1">
      <c r="A39" s="812" t="s">
        <v>531</v>
      </c>
      <c r="B39" s="813" t="s">
        <v>651</v>
      </c>
      <c r="C39" s="811">
        <f>'[2]1.1.melléklet'!C39-'[2]1.3.melléklet'!C39-'[2]1.4.melléklet'!C39</f>
        <v>89093200</v>
      </c>
      <c r="D39" s="811">
        <v>89093200</v>
      </c>
    </row>
    <row r="40" spans="1:4" s="808" customFormat="1" ht="12" customHeight="1">
      <c r="A40" s="812" t="s">
        <v>532</v>
      </c>
      <c r="B40" s="813" t="s">
        <v>652</v>
      </c>
      <c r="C40" s="811">
        <f>'[2]1.1.melléklet'!C40-'[2]1.3.melléklet'!C40-'[2]1.4.melléklet'!C40</f>
        <v>3305000</v>
      </c>
      <c r="D40" s="811">
        <v>3305000</v>
      </c>
    </row>
    <row r="41" spans="1:4" s="808" customFormat="1" ht="12" customHeight="1">
      <c r="A41" s="812" t="s">
        <v>533</v>
      </c>
      <c r="B41" s="813" t="s">
        <v>653</v>
      </c>
      <c r="C41" s="811">
        <f>'[2]1.1.melléklet'!C41-'[2]1.3.melléklet'!C41-'[2]1.4.melléklet'!C41</f>
        <v>9950000</v>
      </c>
      <c r="D41" s="811">
        <v>9950000</v>
      </c>
    </row>
    <row r="42" spans="1:4" s="808" customFormat="1" ht="12" customHeight="1">
      <c r="A42" s="812" t="s">
        <v>534</v>
      </c>
      <c r="B42" s="813" t="s">
        <v>654</v>
      </c>
      <c r="C42" s="811">
        <f>'[2]1.1.melléklet'!C42-'[2]1.3.melléklet'!C42-'[2]1.4.melléklet'!C42</f>
        <v>50000</v>
      </c>
      <c r="D42" s="811">
        <v>50000</v>
      </c>
    </row>
    <row r="43" spans="1:4" s="808" customFormat="1" ht="12" customHeight="1">
      <c r="A43" s="812" t="s">
        <v>645</v>
      </c>
      <c r="B43" s="813" t="s">
        <v>655</v>
      </c>
      <c r="C43" s="811">
        <f>'[2]1.1.melléklet'!C43-'[2]1.3.melléklet'!C43-'[2]1.4.melléklet'!C43</f>
        <v>0</v>
      </c>
      <c r="D43" s="811"/>
    </row>
    <row r="44" spans="1:4" s="808" customFormat="1" ht="12" customHeight="1" thickBot="1">
      <c r="A44" s="814" t="s">
        <v>646</v>
      </c>
      <c r="B44" s="815" t="s">
        <v>656</v>
      </c>
      <c r="C44" s="816">
        <f>'[2]1.1.melléklet'!C44-'[2]1.3.melléklet'!C44-'[2]1.4.melléklet'!C44</f>
        <v>5500000</v>
      </c>
      <c r="D44" s="816">
        <v>5500000</v>
      </c>
    </row>
    <row r="45" spans="1:4" s="808" customFormat="1" ht="12" customHeight="1" thickBot="1">
      <c r="A45" s="805" t="s">
        <v>380</v>
      </c>
      <c r="B45" s="806" t="s">
        <v>657</v>
      </c>
      <c r="C45" s="872">
        <f>'[2]1.1.melléklet'!C45-'[2]1.3.melléklet'!C45-'[2]1.4.melléklet'!C45</f>
        <v>0</v>
      </c>
      <c r="D45" s="872"/>
    </row>
    <row r="46" spans="1:4" s="808" customFormat="1" ht="12" customHeight="1">
      <c r="A46" s="809" t="s">
        <v>454</v>
      </c>
      <c r="B46" s="810" t="s">
        <v>661</v>
      </c>
      <c r="C46" s="811">
        <f>'[2]1.1.melléklet'!C46-'[2]1.3.melléklet'!C46-'[2]1.4.melléklet'!C46</f>
        <v>0</v>
      </c>
      <c r="D46" s="811"/>
    </row>
    <row r="47" spans="1:4" s="808" customFormat="1" ht="12" customHeight="1">
      <c r="A47" s="812" t="s">
        <v>455</v>
      </c>
      <c r="B47" s="813" t="s">
        <v>662</v>
      </c>
      <c r="C47" s="811">
        <f>'[2]1.1.melléklet'!C47-'[2]1.3.melléklet'!C47-'[2]1.4.melléklet'!C47</f>
        <v>0</v>
      </c>
      <c r="D47" s="811"/>
    </row>
    <row r="48" spans="1:4" s="808" customFormat="1" ht="12" customHeight="1">
      <c r="A48" s="812" t="s">
        <v>658</v>
      </c>
      <c r="B48" s="813" t="s">
        <v>663</v>
      </c>
      <c r="C48" s="811">
        <f>'[2]1.1.melléklet'!C48-'[2]1.3.melléklet'!C48-'[2]1.4.melléklet'!C48</f>
        <v>0</v>
      </c>
      <c r="D48" s="811"/>
    </row>
    <row r="49" spans="1:4" s="808" customFormat="1" ht="12" customHeight="1">
      <c r="A49" s="812" t="s">
        <v>659</v>
      </c>
      <c r="B49" s="813" t="s">
        <v>664</v>
      </c>
      <c r="C49" s="811">
        <f>'[2]1.1.melléklet'!C49-'[2]1.3.melléklet'!C49-'[2]1.4.melléklet'!C49</f>
        <v>0</v>
      </c>
      <c r="D49" s="811"/>
    </row>
    <row r="50" spans="1:4" s="808" customFormat="1" ht="12" customHeight="1" thickBot="1">
      <c r="A50" s="814" t="s">
        <v>660</v>
      </c>
      <c r="B50" s="815" t="s">
        <v>665</v>
      </c>
      <c r="C50" s="816">
        <f>'[2]1.1.melléklet'!C50-'[2]1.3.melléklet'!C50-'[2]1.4.melléklet'!C50</f>
        <v>0</v>
      </c>
      <c r="D50" s="816"/>
    </row>
    <row r="51" spans="1:4" s="808" customFormat="1" ht="12" customHeight="1" thickBot="1">
      <c r="A51" s="805" t="s">
        <v>535</v>
      </c>
      <c r="B51" s="806" t="s">
        <v>666</v>
      </c>
      <c r="C51" s="872">
        <f>'[2]1.1.melléklet'!C51-'[2]1.3.melléklet'!C51-'[2]1.4.melléklet'!C51</f>
        <v>0</v>
      </c>
      <c r="D51" s="872">
        <v>10000</v>
      </c>
    </row>
    <row r="52" spans="1:4" s="808" customFormat="1" ht="12" customHeight="1">
      <c r="A52" s="809" t="s">
        <v>456</v>
      </c>
      <c r="B52" s="810" t="s">
        <v>667</v>
      </c>
      <c r="C52" s="811">
        <f>'[2]1.1.melléklet'!C52-'[2]1.3.melléklet'!C52-'[2]1.4.melléklet'!C52</f>
        <v>0</v>
      </c>
      <c r="D52" s="811"/>
    </row>
    <row r="53" spans="1:4" s="808" customFormat="1" ht="12" customHeight="1">
      <c r="A53" s="812" t="s">
        <v>457</v>
      </c>
      <c r="B53" s="813" t="s">
        <v>231</v>
      </c>
      <c r="C53" s="811">
        <f>'[2]1.1.melléklet'!C53-'[2]1.3.melléklet'!C53-'[2]1.4.melléklet'!C53</f>
        <v>0</v>
      </c>
      <c r="D53" s="811"/>
    </row>
    <row r="54" spans="1:4" s="808" customFormat="1" ht="12" customHeight="1">
      <c r="A54" s="812" t="s">
        <v>670</v>
      </c>
      <c r="B54" s="813" t="s">
        <v>759</v>
      </c>
      <c r="C54" s="811">
        <f>'[2]1.1.melléklet'!C54-'[2]1.3.melléklet'!C54-'[2]1.4.melléklet'!C54</f>
        <v>0</v>
      </c>
      <c r="D54" s="811">
        <v>10000</v>
      </c>
    </row>
    <row r="55" spans="1:4" s="808" customFormat="1" ht="12" customHeight="1" thickBot="1">
      <c r="A55" s="814" t="s">
        <v>671</v>
      </c>
      <c r="B55" s="815" t="s">
        <v>669</v>
      </c>
      <c r="C55" s="816">
        <f>'[2]1.1.melléklet'!C55-'[2]1.3.melléklet'!C55-'[2]1.4.melléklet'!C55</f>
        <v>0</v>
      </c>
      <c r="D55" s="816"/>
    </row>
    <row r="56" spans="1:4" s="808" customFormat="1" ht="12" customHeight="1" thickBot="1">
      <c r="A56" s="805" t="s">
        <v>382</v>
      </c>
      <c r="B56" s="817" t="s">
        <v>672</v>
      </c>
      <c r="C56" s="872">
        <f>'[2]1.1.melléklet'!C56-'[2]1.3.melléklet'!C56-'[2]1.4.melléklet'!C56</f>
        <v>0</v>
      </c>
      <c r="D56" s="872"/>
    </row>
    <row r="57" spans="1:4" s="808" customFormat="1" ht="12" customHeight="1">
      <c r="A57" s="809" t="s">
        <v>536</v>
      </c>
      <c r="B57" s="810" t="s">
        <v>674</v>
      </c>
      <c r="C57" s="811">
        <f>'[2]1.1.melléklet'!C57-'[2]1.3.melléklet'!C57-'[2]1.4.melléklet'!C57</f>
        <v>0</v>
      </c>
      <c r="D57" s="811"/>
    </row>
    <row r="58" spans="1:4" s="808" customFormat="1" ht="12" customHeight="1">
      <c r="A58" s="812" t="s">
        <v>537</v>
      </c>
      <c r="B58" s="813" t="s">
        <v>152</v>
      </c>
      <c r="C58" s="811">
        <f>'[2]1.1.melléklet'!C58-'[2]1.3.melléklet'!C58-'[2]1.4.melléklet'!C58</f>
        <v>0</v>
      </c>
      <c r="D58" s="811"/>
    </row>
    <row r="59" spans="1:4" s="808" customFormat="1" ht="12" customHeight="1">
      <c r="A59" s="812" t="s">
        <v>589</v>
      </c>
      <c r="B59" s="813" t="s">
        <v>245</v>
      </c>
      <c r="C59" s="811"/>
      <c r="D59" s="811"/>
    </row>
    <row r="60" spans="1:4" s="808" customFormat="1" ht="12" customHeight="1" thickBot="1">
      <c r="A60" s="814" t="s">
        <v>673</v>
      </c>
      <c r="B60" s="815" t="s">
        <v>676</v>
      </c>
      <c r="C60" s="816"/>
      <c r="D60" s="816"/>
    </row>
    <row r="61" spans="1:4" s="808" customFormat="1" ht="12" customHeight="1" thickBot="1">
      <c r="A61" s="805" t="s">
        <v>383</v>
      </c>
      <c r="B61" s="806" t="s">
        <v>677</v>
      </c>
      <c r="C61" s="872">
        <f>C56+C51+C45+C34+C26+C19+C12+C5</f>
        <v>944297396</v>
      </c>
      <c r="D61" s="872">
        <f>D56+D51+D45+D34+D26+D19+D12+D5</f>
        <v>952134742</v>
      </c>
    </row>
    <row r="62" spans="1:4" s="808" customFormat="1" ht="12" customHeight="1" thickBot="1">
      <c r="A62" s="829" t="s">
        <v>678</v>
      </c>
      <c r="B62" s="817" t="s">
        <v>679</v>
      </c>
      <c r="C62" s="872"/>
      <c r="D62" s="872"/>
    </row>
    <row r="63" spans="1:4" s="808" customFormat="1" ht="12" customHeight="1">
      <c r="A63" s="809" t="s">
        <v>12</v>
      </c>
      <c r="B63" s="810" t="s">
        <v>680</v>
      </c>
      <c r="C63" s="811">
        <f>'[2]1.1.melléklet'!C63-'[2]1.3.melléklet'!C63-'[2]1.4.melléklet'!C63</f>
        <v>0</v>
      </c>
      <c r="D63" s="811"/>
    </row>
    <row r="64" spans="1:4" s="808" customFormat="1" ht="12" customHeight="1">
      <c r="A64" s="812" t="s">
        <v>21</v>
      </c>
      <c r="B64" s="813" t="s">
        <v>681</v>
      </c>
      <c r="C64" s="811">
        <f>'[2]1.1.melléklet'!C64-'[2]1.3.melléklet'!C64-'[2]1.4.melléklet'!C64</f>
        <v>0</v>
      </c>
      <c r="D64" s="811"/>
    </row>
    <row r="65" spans="1:4" s="808" customFormat="1" ht="12" customHeight="1" thickBot="1">
      <c r="A65" s="814" t="s">
        <v>22</v>
      </c>
      <c r="B65" s="830" t="s">
        <v>682</v>
      </c>
      <c r="C65" s="816">
        <f>'[2]1.1.melléklet'!C65-'[2]1.3.melléklet'!C65-'[2]1.4.melléklet'!C65</f>
        <v>0</v>
      </c>
      <c r="D65" s="816"/>
    </row>
    <row r="66" spans="1:4" s="808" customFormat="1" ht="12" customHeight="1" thickBot="1">
      <c r="A66" s="829" t="s">
        <v>683</v>
      </c>
      <c r="B66" s="817" t="s">
        <v>684</v>
      </c>
      <c r="C66" s="872">
        <f>C67:D67</f>
        <v>0</v>
      </c>
      <c r="D66" s="872"/>
    </row>
    <row r="67" spans="1:4" s="808" customFormat="1" ht="12" customHeight="1">
      <c r="A67" s="809" t="s">
        <v>504</v>
      </c>
      <c r="B67" s="810" t="s">
        <v>685</v>
      </c>
      <c r="C67" s="811">
        <f>'[2]1.1.melléklet'!C67-'[2]1.3.melléklet'!C67-'[2]1.4.melléklet'!C67</f>
        <v>0</v>
      </c>
      <c r="D67" s="811"/>
    </row>
    <row r="68" spans="1:4" s="808" customFormat="1" ht="12" customHeight="1">
      <c r="A68" s="812" t="s">
        <v>505</v>
      </c>
      <c r="B68" s="813" t="s">
        <v>686</v>
      </c>
      <c r="C68" s="811"/>
      <c r="D68" s="811"/>
    </row>
    <row r="69" spans="1:4" s="808" customFormat="1" ht="12" customHeight="1">
      <c r="A69" s="812" t="s">
        <v>13</v>
      </c>
      <c r="B69" s="813" t="s">
        <v>687</v>
      </c>
      <c r="C69" s="811">
        <f>'[2]1.1.melléklet'!C69-'[2]1.3.melléklet'!C69-'[2]1.4.melléklet'!C69</f>
        <v>0</v>
      </c>
      <c r="D69" s="811"/>
    </row>
    <row r="70" spans="1:4" s="808" customFormat="1" ht="12" customHeight="1" thickBot="1">
      <c r="A70" s="814" t="s">
        <v>14</v>
      </c>
      <c r="B70" s="815" t="s">
        <v>688</v>
      </c>
      <c r="C70" s="816">
        <f>'[2]1.1.melléklet'!C70-'[2]1.3.melléklet'!C70-'[2]1.4.melléklet'!C70</f>
        <v>0</v>
      </c>
      <c r="D70" s="816"/>
    </row>
    <row r="71" spans="1:4" s="808" customFormat="1" ht="12" customHeight="1" thickBot="1">
      <c r="A71" s="829" t="s">
        <v>689</v>
      </c>
      <c r="B71" s="817" t="s">
        <v>690</v>
      </c>
      <c r="C71" s="872">
        <f>C72</f>
        <v>500000000</v>
      </c>
      <c r="D71" s="872">
        <f>D72</f>
        <v>807926062</v>
      </c>
    </row>
    <row r="72" spans="1:4" s="808" customFormat="1" ht="12" customHeight="1">
      <c r="A72" s="809" t="s">
        <v>15</v>
      </c>
      <c r="B72" s="810" t="s">
        <v>691</v>
      </c>
      <c r="C72" s="811">
        <f>'[2]1.1.melléklet'!C72-'[2]1.3.melléklet'!C72-'[2]1.4.melléklet'!C72</f>
        <v>500000000</v>
      </c>
      <c r="D72" s="811">
        <v>807926062</v>
      </c>
    </row>
    <row r="73" spans="1:4" s="808" customFormat="1" ht="12" customHeight="1" thickBot="1">
      <c r="A73" s="814" t="s">
        <v>16</v>
      </c>
      <c r="B73" s="815" t="s">
        <v>692</v>
      </c>
      <c r="C73" s="816"/>
      <c r="D73" s="816"/>
    </row>
    <row r="74" spans="1:4" s="808" customFormat="1" ht="12" customHeight="1" thickBot="1">
      <c r="A74" s="829" t="s">
        <v>693</v>
      </c>
      <c r="B74" s="817" t="s">
        <v>694</v>
      </c>
      <c r="C74" s="872">
        <f>'[2]1.1.melléklet'!C74-'[2]1.3.melléklet'!C74-'[2]1.4.melléklet'!C74</f>
        <v>0</v>
      </c>
      <c r="D74" s="872"/>
    </row>
    <row r="75" spans="1:4" s="808" customFormat="1" ht="12" customHeight="1">
      <c r="A75" s="809" t="s">
        <v>17</v>
      </c>
      <c r="B75" s="810" t="s">
        <v>695</v>
      </c>
      <c r="C75" s="811">
        <f>'[2]1.1.melléklet'!C75-'[2]1.3.melléklet'!C75-'[2]1.4.melléklet'!C75</f>
        <v>0</v>
      </c>
      <c r="D75" s="811"/>
    </row>
    <row r="76" spans="1:4" s="808" customFormat="1" ht="12" customHeight="1">
      <c r="A76" s="812" t="s">
        <v>18</v>
      </c>
      <c r="B76" s="813" t="s">
        <v>696</v>
      </c>
      <c r="C76" s="811">
        <f>'[2]1.1.melléklet'!C76-'[2]1.3.melléklet'!C76-'[2]1.4.melléklet'!C76</f>
        <v>0</v>
      </c>
      <c r="D76" s="811"/>
    </row>
    <row r="77" spans="1:4" s="808" customFormat="1" ht="12" customHeight="1" thickBot="1">
      <c r="A77" s="814" t="s">
        <v>19</v>
      </c>
      <c r="B77" s="815" t="s">
        <v>697</v>
      </c>
      <c r="C77" s="816">
        <f>'[2]1.1.melléklet'!C77-'[2]1.3.melléklet'!C77-'[2]1.4.melléklet'!C77</f>
        <v>0</v>
      </c>
      <c r="D77" s="816"/>
    </row>
    <row r="78" spans="1:4" s="808" customFormat="1" ht="12" customHeight="1" thickBot="1">
      <c r="A78" s="829" t="s">
        <v>698</v>
      </c>
      <c r="B78" s="817" t="s">
        <v>20</v>
      </c>
      <c r="C78" s="872">
        <f>'[2]1.1.melléklet'!C78-'[2]1.3.melléklet'!C78-'[2]1.4.melléklet'!C78</f>
        <v>0</v>
      </c>
      <c r="D78" s="872"/>
    </row>
    <row r="79" spans="1:4" s="808" customFormat="1" ht="12" customHeight="1">
      <c r="A79" s="831" t="s">
        <v>699</v>
      </c>
      <c r="B79" s="810" t="s">
        <v>0</v>
      </c>
      <c r="C79" s="811">
        <f>'[2]1.1.melléklet'!C79-'[2]1.3.melléklet'!C79-'[2]1.4.melléklet'!C79</f>
        <v>0</v>
      </c>
      <c r="D79" s="811"/>
    </row>
    <row r="80" spans="1:4" s="808" customFormat="1" ht="12" customHeight="1">
      <c r="A80" s="832" t="s">
        <v>1</v>
      </c>
      <c r="B80" s="813" t="s">
        <v>2</v>
      </c>
      <c r="C80" s="811">
        <f>'[2]1.1.melléklet'!C80-'[2]1.3.melléklet'!C80-'[2]1.4.melléklet'!C80</f>
        <v>0</v>
      </c>
      <c r="D80" s="811"/>
    </row>
    <row r="81" spans="1:4" s="808" customFormat="1" ht="12" customHeight="1">
      <c r="A81" s="832" t="s">
        <v>3</v>
      </c>
      <c r="B81" s="813" t="s">
        <v>4</v>
      </c>
      <c r="C81" s="811">
        <f>'[2]1.1.melléklet'!C81-'[2]1.3.melléklet'!C81-'[2]1.4.melléklet'!C81</f>
        <v>0</v>
      </c>
      <c r="D81" s="811"/>
    </row>
    <row r="82" spans="1:4" s="808" customFormat="1" ht="12" customHeight="1" thickBot="1">
      <c r="A82" s="833" t="s">
        <v>5</v>
      </c>
      <c r="B82" s="815" t="s">
        <v>6</v>
      </c>
      <c r="C82" s="816">
        <f>'[2]1.1.melléklet'!C82-'[2]1.3.melléklet'!C82-'[2]1.4.melléklet'!C82</f>
        <v>0</v>
      </c>
      <c r="D82" s="816"/>
    </row>
    <row r="83" spans="1:4" s="808" customFormat="1" ht="13.5" customHeight="1" thickBot="1">
      <c r="A83" s="829" t="s">
        <v>7</v>
      </c>
      <c r="B83" s="817" t="s">
        <v>8</v>
      </c>
      <c r="C83" s="872">
        <f>'[2]1.1.melléklet'!C83-'[2]1.3.melléklet'!C83-'[2]1.4.melléklet'!C83</f>
        <v>0</v>
      </c>
      <c r="D83" s="872"/>
    </row>
    <row r="84" spans="1:4" s="808" customFormat="1" ht="15.75" customHeight="1" thickBot="1">
      <c r="A84" s="829" t="s">
        <v>9</v>
      </c>
      <c r="B84" s="835" t="s">
        <v>10</v>
      </c>
      <c r="C84" s="872">
        <f>C83+C78+C74+C71+C66+C62</f>
        <v>500000000</v>
      </c>
      <c r="D84" s="872">
        <f>D83+D78+D74+D71+D66+D62</f>
        <v>807926062</v>
      </c>
    </row>
    <row r="85" spans="1:4" s="808" customFormat="1" ht="16.5" customHeight="1" thickBot="1">
      <c r="A85" s="836" t="s">
        <v>23</v>
      </c>
      <c r="B85" s="837" t="s">
        <v>11</v>
      </c>
      <c r="C85" s="818">
        <f>C84+C61</f>
        <v>1444297396</v>
      </c>
      <c r="D85" s="818">
        <f>D84+D61</f>
        <v>1760060804</v>
      </c>
    </row>
    <row r="86" spans="1:4" s="808" customFormat="1" ht="83.25" customHeight="1">
      <c r="A86" s="873"/>
      <c r="B86" s="874"/>
      <c r="C86" s="875"/>
      <c r="D86" s="875"/>
    </row>
    <row r="87" spans="1:4" ht="16.5" customHeight="1">
      <c r="A87" s="1090" t="s">
        <v>403</v>
      </c>
      <c r="B87" s="1090"/>
      <c r="C87" s="1090"/>
      <c r="D87" s="796"/>
    </row>
    <row r="88" spans="1:4" ht="16.5" customHeight="1" thickBot="1">
      <c r="A88" s="1091" t="s">
        <v>508</v>
      </c>
      <c r="B88" s="1091"/>
      <c r="C88" s="838"/>
      <c r="D88" s="838"/>
    </row>
    <row r="89" spans="1:4" ht="37.5" customHeight="1" thickBot="1">
      <c r="A89" s="798" t="s">
        <v>428</v>
      </c>
      <c r="B89" s="799" t="s">
        <v>404</v>
      </c>
      <c r="C89" s="800" t="s">
        <v>322</v>
      </c>
      <c r="D89" s="800" t="s">
        <v>757</v>
      </c>
    </row>
    <row r="90" spans="1:4" s="804" customFormat="1" ht="12" customHeight="1" thickBot="1">
      <c r="A90" s="839">
        <v>1</v>
      </c>
      <c r="B90" s="840">
        <v>2</v>
      </c>
      <c r="C90" s="841">
        <v>3</v>
      </c>
      <c r="D90" s="841">
        <v>4</v>
      </c>
    </row>
    <row r="91" spans="1:4" ht="12" customHeight="1" thickBot="1">
      <c r="A91" s="842" t="s">
        <v>375</v>
      </c>
      <c r="B91" s="843" t="s">
        <v>26</v>
      </c>
      <c r="C91" s="844">
        <f>C92+C93+C94+C95+C96</f>
        <v>558429272</v>
      </c>
      <c r="D91" s="844">
        <f>D92+D93+D94+D95+D96</f>
        <v>583524381</v>
      </c>
    </row>
    <row r="92" spans="1:4" ht="12" customHeight="1">
      <c r="A92" s="845" t="s">
        <v>458</v>
      </c>
      <c r="B92" s="846" t="s">
        <v>405</v>
      </c>
      <c r="C92" s="847">
        <v>150728905</v>
      </c>
      <c r="D92" s="847">
        <v>159259095</v>
      </c>
    </row>
    <row r="93" spans="1:4" ht="12" customHeight="1">
      <c r="A93" s="812" t="s">
        <v>459</v>
      </c>
      <c r="B93" s="848" t="s">
        <v>538</v>
      </c>
      <c r="C93" s="820">
        <v>33295578</v>
      </c>
      <c r="D93" s="820">
        <v>34764869</v>
      </c>
    </row>
    <row r="94" spans="1:4" ht="12" customHeight="1">
      <c r="A94" s="812" t="s">
        <v>460</v>
      </c>
      <c r="B94" s="848" t="s">
        <v>495</v>
      </c>
      <c r="C94" s="827">
        <v>204170000</v>
      </c>
      <c r="D94" s="827">
        <v>214976500</v>
      </c>
    </row>
    <row r="95" spans="1:4" ht="12" customHeight="1">
      <c r="A95" s="812" t="s">
        <v>461</v>
      </c>
      <c r="B95" s="849" t="s">
        <v>539</v>
      </c>
      <c r="C95" s="827">
        <v>3700000</v>
      </c>
      <c r="D95" s="827">
        <v>3700000</v>
      </c>
    </row>
    <row r="96" spans="1:4" ht="12" customHeight="1">
      <c r="A96" s="812" t="s">
        <v>472</v>
      </c>
      <c r="B96" s="850" t="s">
        <v>540</v>
      </c>
      <c r="C96" s="827">
        <f>C101+C106</f>
        <v>166534789</v>
      </c>
      <c r="D96" s="827">
        <f>D101+D106</f>
        <v>170823917</v>
      </c>
    </row>
    <row r="97" spans="1:4" ht="12" customHeight="1">
      <c r="A97" s="812" t="s">
        <v>462</v>
      </c>
      <c r="B97" s="848" t="s">
        <v>27</v>
      </c>
      <c r="C97" s="827"/>
      <c r="D97" s="827"/>
    </row>
    <row r="98" spans="1:4" ht="12" customHeight="1">
      <c r="A98" s="812" t="s">
        <v>463</v>
      </c>
      <c r="B98" s="851" t="s">
        <v>28</v>
      </c>
      <c r="C98" s="827"/>
      <c r="D98" s="827"/>
    </row>
    <row r="99" spans="1:4" ht="12" customHeight="1">
      <c r="A99" s="812" t="s">
        <v>473</v>
      </c>
      <c r="B99" s="852" t="s">
        <v>29</v>
      </c>
      <c r="C99" s="827"/>
      <c r="D99" s="827"/>
    </row>
    <row r="100" spans="1:4" ht="12" customHeight="1">
      <c r="A100" s="812" t="s">
        <v>474</v>
      </c>
      <c r="B100" s="852" t="s">
        <v>30</v>
      </c>
      <c r="C100" s="827"/>
      <c r="D100" s="827"/>
    </row>
    <row r="101" spans="1:4" ht="12" customHeight="1">
      <c r="A101" s="812" t="s">
        <v>475</v>
      </c>
      <c r="B101" s="851" t="s">
        <v>31</v>
      </c>
      <c r="C101" s="827">
        <f>'[2]1.1.melléklet'!C101</f>
        <v>164784789</v>
      </c>
      <c r="D101" s="827">
        <v>169073917</v>
      </c>
    </row>
    <row r="102" spans="1:4" ht="12" customHeight="1">
      <c r="A102" s="812" t="s">
        <v>476</v>
      </c>
      <c r="B102" s="851" t="s">
        <v>32</v>
      </c>
      <c r="C102" s="827"/>
      <c r="D102" s="827"/>
    </row>
    <row r="103" spans="1:4" ht="12" customHeight="1">
      <c r="A103" s="812" t="s">
        <v>478</v>
      </c>
      <c r="B103" s="852" t="s">
        <v>33</v>
      </c>
      <c r="C103" s="827"/>
      <c r="D103" s="827"/>
    </row>
    <row r="104" spans="1:4" ht="12" customHeight="1">
      <c r="A104" s="824" t="s">
        <v>541</v>
      </c>
      <c r="B104" s="853" t="s">
        <v>34</v>
      </c>
      <c r="C104" s="827"/>
      <c r="D104" s="827"/>
    </row>
    <row r="105" spans="1:4" ht="12" customHeight="1">
      <c r="A105" s="812" t="s">
        <v>24</v>
      </c>
      <c r="B105" s="853" t="s">
        <v>35</v>
      </c>
      <c r="C105" s="827"/>
      <c r="D105" s="827"/>
    </row>
    <row r="106" spans="1:4" ht="12" customHeight="1" thickBot="1">
      <c r="A106" s="854" t="s">
        <v>25</v>
      </c>
      <c r="B106" s="876" t="s">
        <v>36</v>
      </c>
      <c r="C106" s="877">
        <v>1750000</v>
      </c>
      <c r="D106" s="877">
        <v>1750000</v>
      </c>
    </row>
    <row r="107" spans="1:4" ht="12" customHeight="1" thickBot="1">
      <c r="A107" s="805" t="s">
        <v>376</v>
      </c>
      <c r="B107" s="856" t="s">
        <v>37</v>
      </c>
      <c r="C107" s="807">
        <f>+C108+C110+C112+C120</f>
        <v>520038407</v>
      </c>
      <c r="D107" s="807">
        <f>+D108+D110+D112+D120</f>
        <v>535719674</v>
      </c>
    </row>
    <row r="108" spans="1:4" ht="12" customHeight="1">
      <c r="A108" s="809" t="s">
        <v>464</v>
      </c>
      <c r="B108" s="848" t="s">
        <v>587</v>
      </c>
      <c r="C108" s="811">
        <f>'[2]1.1.melléklet'!C108</f>
        <v>455680964</v>
      </c>
      <c r="D108" s="811">
        <v>471362231</v>
      </c>
    </row>
    <row r="109" spans="1:4" ht="12" customHeight="1">
      <c r="A109" s="809" t="s">
        <v>465</v>
      </c>
      <c r="B109" s="857" t="s">
        <v>41</v>
      </c>
      <c r="C109" s="811"/>
      <c r="D109" s="811"/>
    </row>
    <row r="110" spans="1:4" ht="12" customHeight="1">
      <c r="A110" s="809" t="s">
        <v>466</v>
      </c>
      <c r="B110" s="857" t="s">
        <v>542</v>
      </c>
      <c r="C110" s="820">
        <v>64357443</v>
      </c>
      <c r="D110" s="820">
        <v>64357443</v>
      </c>
    </row>
    <row r="111" spans="1:4" ht="12" customHeight="1">
      <c r="A111" s="809" t="s">
        <v>467</v>
      </c>
      <c r="B111" s="857" t="s">
        <v>42</v>
      </c>
      <c r="C111" s="863"/>
      <c r="D111" s="863"/>
    </row>
    <row r="112" spans="1:4" ht="12" customHeight="1">
      <c r="A112" s="809" t="s">
        <v>468</v>
      </c>
      <c r="B112" s="858" t="s">
        <v>590</v>
      </c>
      <c r="C112" s="863"/>
      <c r="D112" s="863"/>
    </row>
    <row r="113" spans="1:4" ht="12" customHeight="1">
      <c r="A113" s="809" t="s">
        <v>477</v>
      </c>
      <c r="B113" s="859" t="s">
        <v>153</v>
      </c>
      <c r="C113" s="863"/>
      <c r="D113" s="863"/>
    </row>
    <row r="114" spans="1:4" ht="12" customHeight="1">
      <c r="A114" s="809" t="s">
        <v>479</v>
      </c>
      <c r="B114" s="852" t="s">
        <v>30</v>
      </c>
      <c r="C114" s="863"/>
      <c r="D114" s="863"/>
    </row>
    <row r="115" spans="1:4" ht="15.75">
      <c r="A115" s="809" t="s">
        <v>543</v>
      </c>
      <c r="B115" s="852" t="s">
        <v>277</v>
      </c>
      <c r="C115" s="863"/>
      <c r="D115" s="863"/>
    </row>
    <row r="116" spans="1:4" ht="12" customHeight="1">
      <c r="A116" s="809" t="s">
        <v>544</v>
      </c>
      <c r="B116" s="852" t="s">
        <v>276</v>
      </c>
      <c r="C116" s="863"/>
      <c r="D116" s="863"/>
    </row>
    <row r="117" spans="1:4" ht="12" customHeight="1">
      <c r="A117" s="809" t="s">
        <v>545</v>
      </c>
      <c r="B117" s="852" t="s">
        <v>45</v>
      </c>
      <c r="C117" s="863"/>
      <c r="D117" s="863"/>
    </row>
    <row r="118" spans="1:4" ht="12" customHeight="1">
      <c r="A118" s="809" t="s">
        <v>38</v>
      </c>
      <c r="B118" s="852" t="s">
        <v>33</v>
      </c>
      <c r="C118" s="863"/>
      <c r="D118" s="863"/>
    </row>
    <row r="119" spans="1:4" ht="12" customHeight="1">
      <c r="A119" s="809" t="s">
        <v>39</v>
      </c>
      <c r="B119" s="852" t="s">
        <v>44</v>
      </c>
      <c r="C119" s="863"/>
      <c r="D119" s="863"/>
    </row>
    <row r="120" spans="1:4" ht="16.5" thickBot="1">
      <c r="A120" s="824" t="s">
        <v>40</v>
      </c>
      <c r="B120" s="852" t="s">
        <v>43</v>
      </c>
      <c r="C120" s="878"/>
      <c r="D120" s="878"/>
    </row>
    <row r="121" spans="1:4" ht="12" customHeight="1" thickBot="1">
      <c r="A121" s="805" t="s">
        <v>377</v>
      </c>
      <c r="B121" s="861" t="s">
        <v>48</v>
      </c>
      <c r="C121" s="807">
        <f>+C122+C123</f>
        <v>242302220</v>
      </c>
      <c r="D121" s="807">
        <f>+D122+D123</f>
        <v>515918316</v>
      </c>
    </row>
    <row r="122" spans="1:4" ht="12" customHeight="1">
      <c r="A122" s="809" t="s">
        <v>447</v>
      </c>
      <c r="B122" s="862" t="s">
        <v>416</v>
      </c>
      <c r="C122" s="811">
        <v>59348561</v>
      </c>
      <c r="D122" s="811">
        <v>58455794</v>
      </c>
    </row>
    <row r="123" spans="1:4" ht="12" customHeight="1" thickBot="1">
      <c r="A123" s="814" t="s">
        <v>448</v>
      </c>
      <c r="B123" s="857" t="s">
        <v>417</v>
      </c>
      <c r="C123" s="811">
        <v>182953659</v>
      </c>
      <c r="D123" s="811">
        <v>457462522</v>
      </c>
    </row>
    <row r="124" spans="1:4" ht="12" customHeight="1" thickBot="1">
      <c r="A124" s="805" t="s">
        <v>378</v>
      </c>
      <c r="B124" s="861" t="s">
        <v>49</v>
      </c>
      <c r="C124" s="807">
        <f>+C91+C107+C121</f>
        <v>1320769899</v>
      </c>
      <c r="D124" s="807">
        <f>+D91+D107+D121</f>
        <v>1635162371</v>
      </c>
    </row>
    <row r="125" spans="1:4" ht="12" customHeight="1" thickBot="1">
      <c r="A125" s="805" t="s">
        <v>379</v>
      </c>
      <c r="B125" s="861" t="s">
        <v>50</v>
      </c>
      <c r="C125" s="807">
        <f>+C126+C127+C128</f>
        <v>0</v>
      </c>
      <c r="D125" s="807">
        <f>+D126+D127+D128</f>
        <v>0</v>
      </c>
    </row>
    <row r="126" spans="1:4" ht="12" customHeight="1">
      <c r="A126" s="809" t="s">
        <v>451</v>
      </c>
      <c r="B126" s="862" t="s">
        <v>51</v>
      </c>
      <c r="C126" s="863"/>
      <c r="D126" s="863"/>
    </row>
    <row r="127" spans="1:4" ht="12" customHeight="1">
      <c r="A127" s="809" t="s">
        <v>452</v>
      </c>
      <c r="B127" s="862" t="s">
        <v>52</v>
      </c>
      <c r="C127" s="863"/>
      <c r="D127" s="863"/>
    </row>
    <row r="128" spans="1:4" ht="12" customHeight="1" thickBot="1">
      <c r="A128" s="824" t="s">
        <v>453</v>
      </c>
      <c r="B128" s="864" t="s">
        <v>53</v>
      </c>
      <c r="C128" s="863"/>
      <c r="D128" s="863"/>
    </row>
    <row r="129" spans="1:4" ht="12" customHeight="1" thickBot="1">
      <c r="A129" s="805" t="s">
        <v>380</v>
      </c>
      <c r="B129" s="861" t="s">
        <v>112</v>
      </c>
      <c r="C129" s="807">
        <f>+C130+C131+C132+C133</f>
        <v>108254481</v>
      </c>
      <c r="D129" s="807">
        <f>+D130+D131+D132+D133</f>
        <v>108254481</v>
      </c>
    </row>
    <row r="130" spans="1:4" ht="12" customHeight="1">
      <c r="A130" s="809" t="s">
        <v>454</v>
      </c>
      <c r="B130" s="862" t="s">
        <v>54</v>
      </c>
      <c r="C130" s="863">
        <v>108254481</v>
      </c>
      <c r="D130" s="863">
        <v>108254481</v>
      </c>
    </row>
    <row r="131" spans="1:4" ht="12" customHeight="1">
      <c r="A131" s="809" t="s">
        <v>455</v>
      </c>
      <c r="B131" s="862" t="s">
        <v>55</v>
      </c>
      <c r="C131" s="863"/>
      <c r="D131" s="863"/>
    </row>
    <row r="132" spans="1:4" ht="12" customHeight="1">
      <c r="A132" s="809" t="s">
        <v>658</v>
      </c>
      <c r="B132" s="862" t="s">
        <v>56</v>
      </c>
      <c r="C132" s="863"/>
      <c r="D132" s="863"/>
    </row>
    <row r="133" spans="1:4" ht="12" customHeight="1" thickBot="1">
      <c r="A133" s="824" t="s">
        <v>659</v>
      </c>
      <c r="B133" s="864" t="s">
        <v>57</v>
      </c>
      <c r="C133" s="863"/>
      <c r="D133" s="863"/>
    </row>
    <row r="134" spans="1:4" ht="12" customHeight="1" thickBot="1">
      <c r="A134" s="805" t="s">
        <v>381</v>
      </c>
      <c r="B134" s="861" t="s">
        <v>58</v>
      </c>
      <c r="C134" s="828">
        <f>+C135+C136+C137+C138</f>
        <v>15273016</v>
      </c>
      <c r="D134" s="828">
        <v>16643952</v>
      </c>
    </row>
    <row r="135" spans="1:4" ht="12" customHeight="1">
      <c r="A135" s="809" t="s">
        <v>456</v>
      </c>
      <c r="B135" s="862" t="s">
        <v>59</v>
      </c>
      <c r="C135" s="863"/>
      <c r="D135" s="863">
        <v>1370936</v>
      </c>
    </row>
    <row r="136" spans="1:4" ht="12" customHeight="1">
      <c r="A136" s="809" t="s">
        <v>457</v>
      </c>
      <c r="B136" s="862" t="s">
        <v>69</v>
      </c>
      <c r="C136" s="863">
        <v>15273016</v>
      </c>
      <c r="D136" s="863">
        <v>15273016</v>
      </c>
    </row>
    <row r="137" spans="1:4" ht="12" customHeight="1">
      <c r="A137" s="809" t="s">
        <v>670</v>
      </c>
      <c r="B137" s="862" t="s">
        <v>295</v>
      </c>
      <c r="C137" s="863">
        <f>'[2]1.1.melléklet'!C137</f>
        <v>0</v>
      </c>
      <c r="D137" s="863"/>
    </row>
    <row r="138" spans="1:4" ht="12" customHeight="1" thickBot="1">
      <c r="A138" s="824" t="s">
        <v>671</v>
      </c>
      <c r="B138" s="864" t="s">
        <v>61</v>
      </c>
      <c r="C138" s="863"/>
      <c r="D138" s="863"/>
    </row>
    <row r="139" spans="1:4" ht="12" customHeight="1" thickBot="1">
      <c r="A139" s="805" t="s">
        <v>382</v>
      </c>
      <c r="B139" s="861" t="s">
        <v>62</v>
      </c>
      <c r="C139" s="865">
        <f>+C140+C141+C142+C143</f>
        <v>0</v>
      </c>
      <c r="D139" s="865">
        <f>+D140+D141+D142+D143</f>
        <v>0</v>
      </c>
    </row>
    <row r="140" spans="1:4" ht="12" customHeight="1">
      <c r="A140" s="809" t="s">
        <v>536</v>
      </c>
      <c r="B140" s="862" t="s">
        <v>63</v>
      </c>
      <c r="C140" s="863"/>
      <c r="D140" s="863"/>
    </row>
    <row r="141" spans="1:4" ht="12" customHeight="1">
      <c r="A141" s="809" t="s">
        <v>537</v>
      </c>
      <c r="B141" s="862" t="s">
        <v>64</v>
      </c>
      <c r="C141" s="863"/>
      <c r="D141" s="863"/>
    </row>
    <row r="142" spans="1:4" ht="12" customHeight="1">
      <c r="A142" s="809" t="s">
        <v>589</v>
      </c>
      <c r="B142" s="862" t="s">
        <v>65</v>
      </c>
      <c r="C142" s="863"/>
      <c r="D142" s="863"/>
    </row>
    <row r="143" spans="1:4" ht="12" customHeight="1" thickBot="1">
      <c r="A143" s="809" t="s">
        <v>673</v>
      </c>
      <c r="B143" s="862" t="s">
        <v>66</v>
      </c>
      <c r="C143" s="863"/>
      <c r="D143" s="863"/>
    </row>
    <row r="144" spans="1:9" ht="15" customHeight="1" thickBot="1">
      <c r="A144" s="805" t="s">
        <v>383</v>
      </c>
      <c r="B144" s="861" t="s">
        <v>67</v>
      </c>
      <c r="C144" s="866">
        <f>+C125+C129+C134+C139</f>
        <v>123527497</v>
      </c>
      <c r="D144" s="866">
        <f>+D125+D129+D134+D139</f>
        <v>124898433</v>
      </c>
      <c r="F144" s="867"/>
      <c r="G144" s="868"/>
      <c r="H144" s="868"/>
      <c r="I144" s="868"/>
    </row>
    <row r="145" spans="1:4" s="808" customFormat="1" ht="12.75" customHeight="1" thickBot="1">
      <c r="A145" s="869" t="s">
        <v>384</v>
      </c>
      <c r="B145" s="870" t="s">
        <v>68</v>
      </c>
      <c r="C145" s="866">
        <f>+C124+C144</f>
        <v>1444297396</v>
      </c>
      <c r="D145" s="866">
        <f>+D124+D144</f>
        <v>1760060804</v>
      </c>
    </row>
    <row r="146" ht="7.5" customHeight="1"/>
    <row r="147" spans="1:4" ht="15.75">
      <c r="A147" s="1092" t="s">
        <v>70</v>
      </c>
      <c r="B147" s="1092"/>
      <c r="C147" s="1092"/>
      <c r="D147" s="796"/>
    </row>
    <row r="148" spans="1:4" ht="15" customHeight="1" thickBot="1">
      <c r="A148" s="1089" t="s">
        <v>509</v>
      </c>
      <c r="B148" s="1089"/>
      <c r="C148" s="797"/>
      <c r="D148" s="797"/>
    </row>
    <row r="149" spans="1:4" ht="13.5" customHeight="1" thickBot="1">
      <c r="A149" s="805">
        <v>1</v>
      </c>
      <c r="B149" s="856" t="s">
        <v>71</v>
      </c>
      <c r="C149" s="807"/>
      <c r="D149" s="807"/>
    </row>
    <row r="150" spans="1:4" ht="27.75" customHeight="1" thickBot="1">
      <c r="A150" s="805" t="s">
        <v>376</v>
      </c>
      <c r="B150" s="856" t="s">
        <v>72</v>
      </c>
      <c r="C150" s="807"/>
      <c r="D150" s="807"/>
    </row>
    <row r="152" ht="15.75">
      <c r="A152" s="796" t="s">
        <v>790</v>
      </c>
    </row>
  </sheetData>
  <sheetProtection/>
  <mergeCells count="6">
    <mergeCell ref="A147:C147"/>
    <mergeCell ref="A148:B148"/>
    <mergeCell ref="A1:C1"/>
    <mergeCell ref="A2:B2"/>
    <mergeCell ref="A87:C87"/>
    <mergeCell ref="A88:B88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59" r:id="rId1"/>
  <headerFooter alignWithMargins="0">
    <oddHeader>&amp;C&amp;"Times New Roman CE,Félkövér"&amp;12
Tát Város Önkormányzat
2019. ÉVI KÖLTSÉGVETÉS
KÖTELEZŐ FELADATAINAK MÉRLEGE &amp;R&amp;"Times New Roman CE,Félkövér dőlt"&amp;11 1.2. melléklet az 2/2019. (I.29.) önkormányzati rendelethez*</oddHeader>
  </headerFooter>
  <rowBreaks count="1" manualBreakCount="1">
    <brk id="86" max="2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50"/>
  </sheetPr>
  <dimension ref="A1:C59"/>
  <sheetViews>
    <sheetView zoomScalePageLayoutView="0" workbookViewId="0" topLeftCell="A1">
      <selection activeCell="C1" sqref="C1"/>
    </sheetView>
  </sheetViews>
  <sheetFormatPr defaultColWidth="9.00390625" defaultRowHeight="12.75"/>
  <cols>
    <col min="1" max="1" width="18.875" style="0" customWidth="1"/>
    <col min="2" max="2" width="66.125" style="0" customWidth="1"/>
    <col min="3" max="3" width="18.625" style="0" customWidth="1"/>
  </cols>
  <sheetData>
    <row r="1" spans="1:3" ht="16.5" thickBot="1">
      <c r="A1" s="223"/>
      <c r="B1" s="225"/>
      <c r="C1" s="430" t="s">
        <v>744</v>
      </c>
    </row>
    <row r="2" spans="1:3" ht="24">
      <c r="A2" s="384" t="s">
        <v>559</v>
      </c>
      <c r="B2" s="349" t="s">
        <v>164</v>
      </c>
      <c r="C2" s="364" t="s">
        <v>157</v>
      </c>
    </row>
    <row r="3" spans="1:3" ht="24.75" thickBot="1">
      <c r="A3" s="423" t="s">
        <v>558</v>
      </c>
      <c r="B3" s="350" t="s">
        <v>720</v>
      </c>
      <c r="C3" s="365" t="s">
        <v>419</v>
      </c>
    </row>
    <row r="4" spans="1:3" ht="14.25" thickBot="1">
      <c r="A4" s="227"/>
      <c r="B4" s="227"/>
      <c r="C4" s="228"/>
    </row>
    <row r="5" spans="1:3" ht="13.5" thickBot="1">
      <c r="A5" s="385" t="s">
        <v>560</v>
      </c>
      <c r="B5" s="229" t="s">
        <v>410</v>
      </c>
      <c r="C5" s="230" t="s">
        <v>411</v>
      </c>
    </row>
    <row r="6" spans="1:3" ht="13.5" thickBot="1">
      <c r="A6" s="196">
        <v>1</v>
      </c>
      <c r="B6" s="197">
        <v>2</v>
      </c>
      <c r="C6" s="198">
        <v>3</v>
      </c>
    </row>
    <row r="7" spans="1:3" ht="13.5" thickBot="1">
      <c r="A7" s="231"/>
      <c r="B7" s="232" t="s">
        <v>412</v>
      </c>
      <c r="C7" s="233"/>
    </row>
    <row r="8" spans="1:3" ht="13.5" thickBot="1">
      <c r="A8" s="196" t="s">
        <v>375</v>
      </c>
      <c r="B8" s="234" t="s">
        <v>119</v>
      </c>
      <c r="C8" s="311">
        <f>SUM(C9:C18)</f>
        <v>0</v>
      </c>
    </row>
    <row r="9" spans="1:3" ht="12.75">
      <c r="A9" s="424" t="s">
        <v>458</v>
      </c>
      <c r="B9" s="10" t="s">
        <v>647</v>
      </c>
      <c r="C9" s="355"/>
    </row>
    <row r="10" spans="1:3" ht="12.75">
      <c r="A10" s="425" t="s">
        <v>459</v>
      </c>
      <c r="B10" s="8" t="s">
        <v>648</v>
      </c>
      <c r="C10" s="309"/>
    </row>
    <row r="11" spans="1:3" ht="12.75">
      <c r="A11" s="425" t="s">
        <v>460</v>
      </c>
      <c r="B11" s="8" t="s">
        <v>649</v>
      </c>
      <c r="C11" s="309"/>
    </row>
    <row r="12" spans="1:3" ht="12.75">
      <c r="A12" s="425" t="s">
        <v>461</v>
      </c>
      <c r="B12" s="8" t="s">
        <v>650</v>
      </c>
      <c r="C12" s="309"/>
    </row>
    <row r="13" spans="1:3" ht="12.75">
      <c r="A13" s="425" t="s">
        <v>503</v>
      </c>
      <c r="B13" s="8" t="s">
        <v>651</v>
      </c>
      <c r="C13" s="309"/>
    </row>
    <row r="14" spans="1:3" ht="12.75">
      <c r="A14" s="425" t="s">
        <v>462</v>
      </c>
      <c r="B14" s="8" t="s">
        <v>120</v>
      </c>
      <c r="C14" s="309"/>
    </row>
    <row r="15" spans="1:3" ht="12.75">
      <c r="A15" s="425" t="s">
        <v>463</v>
      </c>
      <c r="B15" s="7" t="s">
        <v>121</v>
      </c>
      <c r="C15" s="309"/>
    </row>
    <row r="16" spans="1:3" ht="12.75">
      <c r="A16" s="425" t="s">
        <v>473</v>
      </c>
      <c r="B16" s="8" t="s">
        <v>654</v>
      </c>
      <c r="C16" s="356"/>
    </row>
    <row r="17" spans="1:3" ht="12.75">
      <c r="A17" s="425" t="s">
        <v>474</v>
      </c>
      <c r="B17" s="8" t="s">
        <v>655</v>
      </c>
      <c r="C17" s="309"/>
    </row>
    <row r="18" spans="1:3" ht="13.5" thickBot="1">
      <c r="A18" s="425" t="s">
        <v>475</v>
      </c>
      <c r="B18" s="7" t="s">
        <v>656</v>
      </c>
      <c r="C18" s="310"/>
    </row>
    <row r="19" spans="1:3" ht="13.5" thickBot="1">
      <c r="A19" s="196" t="s">
        <v>376</v>
      </c>
      <c r="B19" s="234" t="s">
        <v>122</v>
      </c>
      <c r="C19" s="311">
        <f>SUM(C20:C22)</f>
        <v>0</v>
      </c>
    </row>
    <row r="20" spans="1:3" ht="12.75">
      <c r="A20" s="425" t="s">
        <v>464</v>
      </c>
      <c r="B20" s="9" t="s">
        <v>622</v>
      </c>
      <c r="C20" s="309"/>
    </row>
    <row r="21" spans="1:3" ht="12.75">
      <c r="A21" s="425" t="s">
        <v>465</v>
      </c>
      <c r="B21" s="8" t="s">
        <v>123</v>
      </c>
      <c r="C21" s="309"/>
    </row>
    <row r="22" spans="1:3" ht="12.75">
      <c r="A22" s="425" t="s">
        <v>466</v>
      </c>
      <c r="B22" s="8" t="s">
        <v>124</v>
      </c>
      <c r="C22" s="309"/>
    </row>
    <row r="23" spans="1:3" ht="13.5" thickBot="1">
      <c r="A23" s="425" t="s">
        <v>467</v>
      </c>
      <c r="B23" s="8" t="s">
        <v>360</v>
      </c>
      <c r="C23" s="309"/>
    </row>
    <row r="24" spans="1:3" ht="13.5" thickBot="1">
      <c r="A24" s="204" t="s">
        <v>377</v>
      </c>
      <c r="B24" s="119" t="s">
        <v>529</v>
      </c>
      <c r="C24" s="337"/>
    </row>
    <row r="25" spans="1:3" ht="13.5" thickBot="1">
      <c r="A25" s="204" t="s">
        <v>378</v>
      </c>
      <c r="B25" s="119" t="s">
        <v>125</v>
      </c>
      <c r="C25" s="311">
        <f>+C26+C27</f>
        <v>0</v>
      </c>
    </row>
    <row r="26" spans="1:3" ht="12.75">
      <c r="A26" s="426" t="s">
        <v>632</v>
      </c>
      <c r="B26" s="427" t="s">
        <v>123</v>
      </c>
      <c r="C26" s="74"/>
    </row>
    <row r="27" spans="1:3" ht="12.75">
      <c r="A27" s="426" t="s">
        <v>635</v>
      </c>
      <c r="B27" s="428" t="s">
        <v>126</v>
      </c>
      <c r="C27" s="312"/>
    </row>
    <row r="28" spans="1:3" ht="13.5" thickBot="1">
      <c r="A28" s="425" t="s">
        <v>636</v>
      </c>
      <c r="B28" s="429" t="s">
        <v>127</v>
      </c>
      <c r="C28" s="81"/>
    </row>
    <row r="29" spans="1:3" ht="13.5" thickBot="1">
      <c r="A29" s="204" t="s">
        <v>379</v>
      </c>
      <c r="B29" s="119" t="s">
        <v>128</v>
      </c>
      <c r="C29" s="311">
        <f>+C30+C31+C32</f>
        <v>0</v>
      </c>
    </row>
    <row r="30" spans="1:3" ht="12.75">
      <c r="A30" s="426" t="s">
        <v>451</v>
      </c>
      <c r="B30" s="427" t="s">
        <v>661</v>
      </c>
      <c r="C30" s="74"/>
    </row>
    <row r="31" spans="1:3" ht="12.75">
      <c r="A31" s="426" t="s">
        <v>452</v>
      </c>
      <c r="B31" s="428" t="s">
        <v>662</v>
      </c>
      <c r="C31" s="312"/>
    </row>
    <row r="32" spans="1:3" ht="13.5" thickBot="1">
      <c r="A32" s="425" t="s">
        <v>453</v>
      </c>
      <c r="B32" s="135" t="s">
        <v>663</v>
      </c>
      <c r="C32" s="81"/>
    </row>
    <row r="33" spans="1:3" ht="13.5" thickBot="1">
      <c r="A33" s="204" t="s">
        <v>380</v>
      </c>
      <c r="B33" s="119" t="s">
        <v>75</v>
      </c>
      <c r="C33" s="337"/>
    </row>
    <row r="34" spans="1:3" ht="13.5" thickBot="1">
      <c r="A34" s="204" t="s">
        <v>381</v>
      </c>
      <c r="B34" s="119" t="s">
        <v>129</v>
      </c>
      <c r="C34" s="357"/>
    </row>
    <row r="35" spans="1:3" ht="13.5" thickBot="1">
      <c r="A35" s="196" t="s">
        <v>382</v>
      </c>
      <c r="B35" s="119" t="s">
        <v>130</v>
      </c>
      <c r="C35" s="358">
        <f>+C8+C19+C24+C25+C29+C33+C34</f>
        <v>0</v>
      </c>
    </row>
    <row r="36" spans="1:3" ht="13.5" thickBot="1">
      <c r="A36" s="235" t="s">
        <v>383</v>
      </c>
      <c r="B36" s="119" t="s">
        <v>131</v>
      </c>
      <c r="C36" s="358">
        <f>+C37+C38+C39</f>
        <v>0</v>
      </c>
    </row>
    <row r="37" spans="1:3" ht="12.75">
      <c r="A37" s="426" t="s">
        <v>132</v>
      </c>
      <c r="B37" s="427" t="s">
        <v>596</v>
      </c>
      <c r="C37" s="74"/>
    </row>
    <row r="38" spans="1:3" ht="12.75">
      <c r="A38" s="426" t="s">
        <v>133</v>
      </c>
      <c r="B38" s="428" t="s">
        <v>361</v>
      </c>
      <c r="C38" s="312"/>
    </row>
    <row r="39" spans="1:3" ht="13.5" thickBot="1">
      <c r="A39" s="425" t="s">
        <v>134</v>
      </c>
      <c r="B39" s="135" t="s">
        <v>135</v>
      </c>
      <c r="C39" s="81"/>
    </row>
    <row r="40" spans="1:3" ht="13.5" thickBot="1">
      <c r="A40" s="235" t="s">
        <v>384</v>
      </c>
      <c r="B40" s="236" t="s">
        <v>136</v>
      </c>
      <c r="C40" s="361">
        <f>+C35+C36</f>
        <v>0</v>
      </c>
    </row>
    <row r="41" spans="1:3" ht="13.5" thickBot="1">
      <c r="A41" s="237"/>
      <c r="B41" s="238"/>
      <c r="C41" s="359"/>
    </row>
    <row r="42" spans="1:3" ht="13.5" thickBot="1">
      <c r="A42" s="241"/>
      <c r="B42" s="242" t="s">
        <v>414</v>
      </c>
      <c r="C42" s="361"/>
    </row>
    <row r="43" spans="1:3" ht="13.5" thickBot="1">
      <c r="A43" s="204" t="s">
        <v>375</v>
      </c>
      <c r="B43" s="119" t="s">
        <v>137</v>
      </c>
      <c r="C43" s="311">
        <f>SUM(C44:C48)</f>
        <v>0</v>
      </c>
    </row>
    <row r="44" spans="1:3" ht="12.75">
      <c r="A44" s="425" t="s">
        <v>458</v>
      </c>
      <c r="B44" s="9" t="s">
        <v>405</v>
      </c>
      <c r="C44" s="74"/>
    </row>
    <row r="45" spans="1:3" ht="12.75">
      <c r="A45" s="425" t="s">
        <v>459</v>
      </c>
      <c r="B45" s="8" t="s">
        <v>538</v>
      </c>
      <c r="C45" s="77"/>
    </row>
    <row r="46" spans="1:3" ht="12.75">
      <c r="A46" s="425" t="s">
        <v>460</v>
      </c>
      <c r="B46" s="8" t="s">
        <v>495</v>
      </c>
      <c r="C46" s="77"/>
    </row>
    <row r="47" spans="1:3" ht="12.75">
      <c r="A47" s="425" t="s">
        <v>461</v>
      </c>
      <c r="B47" s="8" t="s">
        <v>539</v>
      </c>
      <c r="C47" s="77"/>
    </row>
    <row r="48" spans="1:3" ht="13.5" thickBot="1">
      <c r="A48" s="425" t="s">
        <v>503</v>
      </c>
      <c r="B48" s="8" t="s">
        <v>540</v>
      </c>
      <c r="C48" s="77"/>
    </row>
    <row r="49" spans="1:3" ht="13.5" thickBot="1">
      <c r="A49" s="204" t="s">
        <v>376</v>
      </c>
      <c r="B49" s="119" t="s">
        <v>138</v>
      </c>
      <c r="C49" s="311">
        <f>SUM(C50:C52)</f>
        <v>0</v>
      </c>
    </row>
    <row r="50" spans="1:3" ht="12.75">
      <c r="A50" s="425" t="s">
        <v>464</v>
      </c>
      <c r="B50" s="9" t="s">
        <v>587</v>
      </c>
      <c r="C50" s="74"/>
    </row>
    <row r="51" spans="1:3" ht="12.75">
      <c r="A51" s="425" t="s">
        <v>465</v>
      </c>
      <c r="B51" s="8" t="s">
        <v>542</v>
      </c>
      <c r="C51" s="77"/>
    </row>
    <row r="52" spans="1:3" ht="12.75">
      <c r="A52" s="425" t="s">
        <v>466</v>
      </c>
      <c r="B52" s="8" t="s">
        <v>415</v>
      </c>
      <c r="C52" s="77"/>
    </row>
    <row r="53" spans="1:3" ht="13.5" thickBot="1">
      <c r="A53" s="425" t="s">
        <v>467</v>
      </c>
      <c r="B53" s="8" t="s">
        <v>362</v>
      </c>
      <c r="C53" s="77"/>
    </row>
    <row r="54" spans="1:3" ht="13.5" thickBot="1">
      <c r="A54" s="204" t="s">
        <v>377</v>
      </c>
      <c r="B54" s="243" t="s">
        <v>139</v>
      </c>
      <c r="C54" s="362">
        <f>+C43+C49</f>
        <v>0</v>
      </c>
    </row>
    <row r="55" spans="1:3" ht="13.5" thickBot="1">
      <c r="A55" s="244"/>
      <c r="B55" s="245"/>
      <c r="C55" s="363"/>
    </row>
    <row r="56" spans="1:3" ht="13.5" thickBot="1">
      <c r="A56" s="246" t="s">
        <v>561</v>
      </c>
      <c r="B56" s="247"/>
      <c r="C56" s="117"/>
    </row>
    <row r="57" spans="1:3" ht="13.5" thickBot="1">
      <c r="A57" s="246" t="s">
        <v>562</v>
      </c>
      <c r="B57" s="247"/>
      <c r="C57" s="117"/>
    </row>
    <row r="58" spans="1:3" ht="12.75">
      <c r="A58" s="244"/>
      <c r="B58" s="245"/>
      <c r="C58" s="245"/>
    </row>
    <row r="59" spans="1:3" ht="12.75">
      <c r="A59" s="244"/>
      <c r="B59" s="245"/>
      <c r="C59" s="245"/>
    </row>
  </sheetData>
  <sheetProtection/>
  <printOptions/>
  <pageMargins left="0.7874015748031497" right="0.7874015748031497" top="0.984251968503937" bottom="0.984251968503937" header="0.7086614173228347" footer="0.7086614173228347"/>
  <pageSetup horizontalDpi="600" verticalDpi="600" orientation="portrait" paperSize="9" scale="75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92D050"/>
  </sheetPr>
  <dimension ref="A1:G26"/>
  <sheetViews>
    <sheetView view="pageLayout" workbookViewId="0" topLeftCell="A1">
      <selection activeCell="A20" sqref="A19:C20"/>
    </sheetView>
  </sheetViews>
  <sheetFormatPr defaultColWidth="9.00390625" defaultRowHeight="12.75"/>
  <cols>
    <col min="1" max="1" width="5.50390625" style="46" customWidth="1"/>
    <col min="2" max="2" width="33.125" style="46" customWidth="1"/>
    <col min="3" max="3" width="12.375" style="46" customWidth="1"/>
    <col min="4" max="4" width="11.50390625" style="46" customWidth="1"/>
    <col min="5" max="5" width="11.375" style="46" customWidth="1"/>
    <col min="6" max="6" width="11.00390625" style="46" customWidth="1"/>
    <col min="7" max="7" width="14.375" style="46" customWidth="1"/>
    <col min="8" max="16384" width="9.375" style="46" customWidth="1"/>
  </cols>
  <sheetData>
    <row r="1" spans="1:7" ht="43.5" customHeight="1">
      <c r="A1" s="1121" t="s">
        <v>363</v>
      </c>
      <c r="B1" s="1121"/>
      <c r="C1" s="1121"/>
      <c r="D1" s="1121"/>
      <c r="E1" s="1121"/>
      <c r="F1" s="1121"/>
      <c r="G1" s="1121"/>
    </row>
    <row r="2" ht="12.75">
      <c r="C2" s="46" t="s">
        <v>703</v>
      </c>
    </row>
    <row r="3" spans="1:7" s="159" customFormat="1" ht="27" customHeight="1">
      <c r="A3" s="157" t="s">
        <v>566</v>
      </c>
      <c r="B3" s="158"/>
      <c r="C3" s="1120" t="s">
        <v>567</v>
      </c>
      <c r="D3" s="1120"/>
      <c r="E3" s="1120"/>
      <c r="F3" s="1120"/>
      <c r="G3" s="1120"/>
    </row>
    <row r="4" spans="1:7" s="159" customFormat="1" ht="15.75">
      <c r="A4" s="158"/>
      <c r="B4" s="158"/>
      <c r="C4" s="158"/>
      <c r="D4" s="158"/>
      <c r="E4" s="158"/>
      <c r="F4" s="158"/>
      <c r="G4" s="158"/>
    </row>
    <row r="5" spans="1:7" s="159" customFormat="1" ht="24.75" customHeight="1">
      <c r="A5" s="157" t="s">
        <v>568</v>
      </c>
      <c r="B5" s="158"/>
      <c r="C5" s="1120" t="s">
        <v>567</v>
      </c>
      <c r="D5" s="1120"/>
      <c r="E5" s="1120"/>
      <c r="F5" s="1120"/>
      <c r="G5" s="158"/>
    </row>
    <row r="6" spans="1:7" s="160" customFormat="1" ht="12.75">
      <c r="A6" s="208"/>
      <c r="B6" s="208"/>
      <c r="C6" s="208"/>
      <c r="D6" s="208"/>
      <c r="E6" s="208"/>
      <c r="F6" s="208"/>
      <c r="G6" s="208"/>
    </row>
    <row r="7" spans="1:7" s="161" customFormat="1" ht="15" customHeight="1">
      <c r="A7" s="265" t="s">
        <v>704</v>
      </c>
      <c r="B7" s="264"/>
      <c r="C7" s="264"/>
      <c r="D7" s="250"/>
      <c r="E7" s="250"/>
      <c r="F7" s="250"/>
      <c r="G7" s="250"/>
    </row>
    <row r="8" spans="1:7" s="161" customFormat="1" ht="15" customHeight="1" thickBot="1">
      <c r="A8" s="265" t="s">
        <v>569</v>
      </c>
      <c r="B8" s="250"/>
      <c r="C8" s="250"/>
      <c r="D8" s="250"/>
      <c r="E8" s="250"/>
      <c r="F8" s="250"/>
      <c r="G8" s="250"/>
    </row>
    <row r="9" spans="1:7" s="73" customFormat="1" ht="42" customHeight="1" thickBot="1">
      <c r="A9" s="193" t="s">
        <v>373</v>
      </c>
      <c r="B9" s="194" t="s">
        <v>570</v>
      </c>
      <c r="C9" s="194" t="s">
        <v>571</v>
      </c>
      <c r="D9" s="194" t="s">
        <v>572</v>
      </c>
      <c r="E9" s="194" t="s">
        <v>573</v>
      </c>
      <c r="F9" s="194" t="s">
        <v>574</v>
      </c>
      <c r="G9" s="195" t="s">
        <v>408</v>
      </c>
    </row>
    <row r="10" spans="1:7" ht="24" customHeight="1">
      <c r="A10" s="251" t="s">
        <v>375</v>
      </c>
      <c r="B10" s="202" t="s">
        <v>575</v>
      </c>
      <c r="C10" s="162"/>
      <c r="D10" s="162"/>
      <c r="E10" s="162"/>
      <c r="F10" s="162"/>
      <c r="G10" s="252">
        <f>SUM(C10:F10)</f>
        <v>0</v>
      </c>
    </row>
    <row r="11" spans="1:7" ht="24" customHeight="1">
      <c r="A11" s="253" t="s">
        <v>376</v>
      </c>
      <c r="B11" s="203" t="s">
        <v>576</v>
      </c>
      <c r="C11" s="163"/>
      <c r="D11" s="163"/>
      <c r="E11" s="163"/>
      <c r="F11" s="163"/>
      <c r="G11" s="254">
        <f aca="true" t="shared" si="0" ref="G11:G16">SUM(C11:F11)</f>
        <v>0</v>
      </c>
    </row>
    <row r="12" spans="1:7" ht="24" customHeight="1">
      <c r="A12" s="253" t="s">
        <v>377</v>
      </c>
      <c r="B12" s="203" t="s">
        <v>577</v>
      </c>
      <c r="C12" s="163"/>
      <c r="D12" s="163"/>
      <c r="E12" s="163"/>
      <c r="F12" s="163"/>
      <c r="G12" s="254">
        <f t="shared" si="0"/>
        <v>0</v>
      </c>
    </row>
    <row r="13" spans="1:7" ht="24" customHeight="1">
      <c r="A13" s="253" t="s">
        <v>378</v>
      </c>
      <c r="B13" s="203" t="s">
        <v>578</v>
      </c>
      <c r="C13" s="163"/>
      <c r="D13" s="163"/>
      <c r="E13" s="163"/>
      <c r="F13" s="163"/>
      <c r="G13" s="254">
        <f t="shared" si="0"/>
        <v>0</v>
      </c>
    </row>
    <row r="14" spans="1:7" ht="24" customHeight="1">
      <c r="A14" s="253" t="s">
        <v>379</v>
      </c>
      <c r="B14" s="203" t="s">
        <v>579</v>
      </c>
      <c r="C14" s="163"/>
      <c r="D14" s="163"/>
      <c r="E14" s="163"/>
      <c r="F14" s="163"/>
      <c r="G14" s="254">
        <f t="shared" si="0"/>
        <v>0</v>
      </c>
    </row>
    <row r="15" spans="1:7" ht="24" customHeight="1" thickBot="1">
      <c r="A15" s="255" t="s">
        <v>380</v>
      </c>
      <c r="B15" s="256" t="s">
        <v>580</v>
      </c>
      <c r="C15" s="164"/>
      <c r="D15" s="164"/>
      <c r="E15" s="164"/>
      <c r="F15" s="164"/>
      <c r="G15" s="257">
        <f t="shared" si="0"/>
        <v>0</v>
      </c>
    </row>
    <row r="16" spans="1:7" s="165" customFormat="1" ht="24" customHeight="1" thickBot="1">
      <c r="A16" s="258" t="s">
        <v>381</v>
      </c>
      <c r="B16" s="259" t="s">
        <v>408</v>
      </c>
      <c r="C16" s="260">
        <f>SUM(C10:C15)</f>
        <v>0</v>
      </c>
      <c r="D16" s="260">
        <f>SUM(D10:D15)</f>
        <v>0</v>
      </c>
      <c r="E16" s="260">
        <f>SUM(E10:E15)</f>
        <v>0</v>
      </c>
      <c r="F16" s="260">
        <f>SUM(F10:F15)</f>
        <v>0</v>
      </c>
      <c r="G16" s="261">
        <f t="shared" si="0"/>
        <v>0</v>
      </c>
    </row>
    <row r="17" spans="1:7" s="160" customFormat="1" ht="12.75">
      <c r="A17" s="208"/>
      <c r="B17" s="208"/>
      <c r="C17" s="208"/>
      <c r="D17" s="208"/>
      <c r="E17" s="208"/>
      <c r="F17" s="208"/>
      <c r="G17" s="208"/>
    </row>
    <row r="18" spans="1:7" s="160" customFormat="1" ht="12.75">
      <c r="A18" s="208"/>
      <c r="B18" s="208"/>
      <c r="C18" s="208"/>
      <c r="D18" s="208"/>
      <c r="E18" s="208"/>
      <c r="F18" s="208"/>
      <c r="G18" s="208"/>
    </row>
    <row r="19" spans="1:7" s="160" customFormat="1" ht="12.75">
      <c r="A19" s="208"/>
      <c r="B19" s="208"/>
      <c r="C19" s="208"/>
      <c r="D19" s="208"/>
      <c r="E19" s="208"/>
      <c r="F19" s="208"/>
      <c r="G19" s="208"/>
    </row>
    <row r="20" spans="1:7" s="160" customFormat="1" ht="15.75">
      <c r="A20" s="159"/>
      <c r="B20" s="208"/>
      <c r="C20" s="208"/>
      <c r="D20" s="208"/>
      <c r="E20" s="208"/>
      <c r="F20" s="208"/>
      <c r="G20" s="208"/>
    </row>
    <row r="21" spans="1:7" s="160" customFormat="1" ht="12.75">
      <c r="A21" s="208"/>
      <c r="B21" s="208"/>
      <c r="C21" s="208"/>
      <c r="D21" s="208"/>
      <c r="E21" s="208"/>
      <c r="F21" s="208"/>
      <c r="G21" s="208"/>
    </row>
    <row r="22" spans="1:7" ht="12.75">
      <c r="A22" s="208"/>
      <c r="B22" s="208"/>
      <c r="C22" s="208"/>
      <c r="D22" s="208"/>
      <c r="E22" s="208"/>
      <c r="F22" s="208"/>
      <c r="G22" s="208"/>
    </row>
    <row r="23" spans="1:7" ht="12.75">
      <c r="A23" s="208"/>
      <c r="B23" s="208"/>
      <c r="C23" s="160"/>
      <c r="D23" s="160"/>
      <c r="E23" s="160"/>
      <c r="F23" s="160"/>
      <c r="G23" s="208"/>
    </row>
    <row r="24" spans="1:7" ht="13.5">
      <c r="A24" s="208"/>
      <c r="B24" s="208"/>
      <c r="C24" s="262"/>
      <c r="D24" s="263" t="s">
        <v>581</v>
      </c>
      <c r="E24" s="263"/>
      <c r="F24" s="262"/>
      <c r="G24" s="208"/>
    </row>
    <row r="25" spans="3:6" ht="13.5">
      <c r="C25" s="166"/>
      <c r="D25" s="167"/>
      <c r="E25" s="167"/>
      <c r="F25" s="166"/>
    </row>
    <row r="26" spans="3:6" ht="13.5">
      <c r="C26" s="166"/>
      <c r="D26" s="167"/>
      <c r="E26" s="167"/>
      <c r="F26" s="166"/>
    </row>
  </sheetData>
  <sheetProtection/>
  <mergeCells count="3">
    <mergeCell ref="C3:G3"/>
    <mergeCell ref="C5:F5"/>
    <mergeCell ref="A1:G1"/>
  </mergeCells>
  <printOptions horizontalCentered="1"/>
  <pageMargins left="0.7874015748031497" right="0.7874015748031497" top="1.15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CE,Félkövér"&amp;12
&amp;R&amp;"Times New Roman CE,Félkövér dőlt"&amp;11 10. melléklet az 2/2019. (I.29.) önkormányzati rendelethez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92D050"/>
  </sheetPr>
  <dimension ref="A1:F171"/>
  <sheetViews>
    <sheetView view="pageBreakPreview" zoomScale="130" zoomScaleNormal="120" zoomScaleSheetLayoutView="130" workbookViewId="0" topLeftCell="A34">
      <selection activeCell="D139" sqref="D139"/>
    </sheetView>
  </sheetViews>
  <sheetFormatPr defaultColWidth="9.00390625" defaultRowHeight="12.75"/>
  <cols>
    <col min="1" max="1" width="9.00390625" style="373" customWidth="1"/>
    <col min="2" max="2" width="75.875" style="373" customWidth="1"/>
    <col min="3" max="4" width="19.125" style="373" bestFit="1" customWidth="1"/>
    <col min="5" max="5" width="9.00390625" style="37" customWidth="1"/>
    <col min="6" max="16384" width="9.375" style="37" customWidth="1"/>
  </cols>
  <sheetData>
    <row r="1" spans="1:4" ht="15.75" customHeight="1">
      <c r="A1" s="1095" t="s">
        <v>372</v>
      </c>
      <c r="B1" s="1095"/>
      <c r="C1" s="1095"/>
      <c r="D1" s="1095"/>
    </row>
    <row r="2" spans="1:4" ht="15.75" customHeight="1" thickBot="1">
      <c r="A2" s="1123"/>
      <c r="B2" s="1123"/>
      <c r="C2" s="453"/>
      <c r="D2" s="454"/>
    </row>
    <row r="3" spans="1:4" ht="37.5" customHeight="1" thickBot="1">
      <c r="A3" s="455" t="s">
        <v>428</v>
      </c>
      <c r="B3" s="456" t="s">
        <v>374</v>
      </c>
      <c r="C3" s="457" t="s">
        <v>754</v>
      </c>
      <c r="D3" s="458" t="s">
        <v>755</v>
      </c>
    </row>
    <row r="4" spans="1:4" s="39" customFormat="1" ht="15.75" customHeight="1" thickBot="1">
      <c r="A4" s="455">
        <v>1</v>
      </c>
      <c r="B4" s="456">
        <v>2</v>
      </c>
      <c r="C4" s="456">
        <v>3</v>
      </c>
      <c r="D4" s="458">
        <v>4</v>
      </c>
    </row>
    <row r="5" spans="1:4" s="1" customFormat="1" ht="15" customHeight="1" thickBot="1">
      <c r="A5" s="459" t="s">
        <v>375</v>
      </c>
      <c r="B5" s="460" t="s">
        <v>614</v>
      </c>
      <c r="C5" s="461">
        <v>447240084</v>
      </c>
      <c r="D5" s="462">
        <v>427600905</v>
      </c>
    </row>
    <row r="6" spans="1:4" s="1" customFormat="1" ht="15.75" customHeight="1">
      <c r="A6" s="463" t="s">
        <v>458</v>
      </c>
      <c r="B6" s="464" t="s">
        <v>615</v>
      </c>
      <c r="C6" s="465">
        <v>134265650</v>
      </c>
      <c r="D6" s="466">
        <v>133935865</v>
      </c>
    </row>
    <row r="7" spans="1:4" s="1" customFormat="1" ht="15" customHeight="1">
      <c r="A7" s="467" t="s">
        <v>459</v>
      </c>
      <c r="B7" s="468" t="s">
        <v>616</v>
      </c>
      <c r="C7" s="469">
        <v>126609667</v>
      </c>
      <c r="D7" s="470">
        <v>131200950</v>
      </c>
    </row>
    <row r="8" spans="1:4" s="1" customFormat="1" ht="15" customHeight="1">
      <c r="A8" s="467" t="s">
        <v>460</v>
      </c>
      <c r="B8" s="468" t="s">
        <v>617</v>
      </c>
      <c r="C8" s="469">
        <v>167051121</v>
      </c>
      <c r="D8" s="470">
        <v>155833290</v>
      </c>
    </row>
    <row r="9" spans="1:4" s="1" customFormat="1" ht="15" customHeight="1">
      <c r="A9" s="467" t="s">
        <v>461</v>
      </c>
      <c r="B9" s="468" t="s">
        <v>618</v>
      </c>
      <c r="C9" s="469">
        <v>7571194</v>
      </c>
      <c r="D9" s="470">
        <v>6630800</v>
      </c>
    </row>
    <row r="10" spans="1:4" s="1" customFormat="1" ht="13.5" customHeight="1">
      <c r="A10" s="467" t="s">
        <v>503</v>
      </c>
      <c r="B10" s="468" t="s">
        <v>619</v>
      </c>
      <c r="C10" s="471">
        <v>1975934</v>
      </c>
      <c r="D10" s="470"/>
    </row>
    <row r="11" spans="1:4" s="1" customFormat="1" ht="13.5" customHeight="1">
      <c r="A11" s="472" t="s">
        <v>462</v>
      </c>
      <c r="B11" s="473" t="s">
        <v>620</v>
      </c>
      <c r="C11" s="474">
        <v>9766518</v>
      </c>
      <c r="D11" s="470"/>
    </row>
    <row r="12" spans="1:4" s="1" customFormat="1" ht="15" customHeight="1">
      <c r="A12" s="467" t="s">
        <v>463</v>
      </c>
      <c r="B12" s="468" t="s">
        <v>309</v>
      </c>
      <c r="C12" s="469"/>
      <c r="D12" s="470"/>
    </row>
    <row r="13" spans="1:4" s="1" customFormat="1" ht="15" customHeight="1">
      <c r="A13" s="467" t="s">
        <v>473</v>
      </c>
      <c r="B13" s="468" t="s">
        <v>310</v>
      </c>
      <c r="C13" s="469"/>
      <c r="D13" s="470"/>
    </row>
    <row r="14" spans="1:4" s="1" customFormat="1" ht="15" customHeight="1">
      <c r="A14" s="467" t="s">
        <v>474</v>
      </c>
      <c r="B14" s="468" t="s">
        <v>311</v>
      </c>
      <c r="C14" s="469"/>
      <c r="D14" s="470"/>
    </row>
    <row r="15" spans="1:4" s="1" customFormat="1" ht="15" customHeight="1" thickBot="1">
      <c r="A15" s="467" t="s">
        <v>475</v>
      </c>
      <c r="B15" s="468" t="s">
        <v>312</v>
      </c>
      <c r="C15" s="469"/>
      <c r="D15" s="470"/>
    </row>
    <row r="16" spans="1:4" s="1" customFormat="1" ht="14.25" customHeight="1" thickBot="1">
      <c r="A16" s="459" t="s">
        <v>376</v>
      </c>
      <c r="B16" s="475" t="s">
        <v>621</v>
      </c>
      <c r="C16" s="461">
        <v>17934282</v>
      </c>
      <c r="D16" s="462">
        <v>13958344</v>
      </c>
    </row>
    <row r="17" spans="1:4" s="1" customFormat="1" ht="15" customHeight="1">
      <c r="A17" s="463" t="s">
        <v>464</v>
      </c>
      <c r="B17" s="468" t="s">
        <v>250</v>
      </c>
      <c r="C17" s="465"/>
      <c r="D17" s="466"/>
    </row>
    <row r="18" spans="1:4" s="1" customFormat="1" ht="13.5" customHeight="1">
      <c r="A18" s="467" t="s">
        <v>465</v>
      </c>
      <c r="B18" s="468" t="s">
        <v>251</v>
      </c>
      <c r="C18" s="469"/>
      <c r="D18" s="470"/>
    </row>
    <row r="19" spans="1:4" s="1" customFormat="1" ht="15" customHeight="1">
      <c r="A19" s="467" t="s">
        <v>466</v>
      </c>
      <c r="B19" s="468" t="s">
        <v>248</v>
      </c>
      <c r="C19" s="469">
        <v>11262000</v>
      </c>
      <c r="D19" s="470">
        <v>11092800</v>
      </c>
    </row>
    <row r="20" spans="1:4" s="1" customFormat="1" ht="15" customHeight="1">
      <c r="A20" s="467" t="s">
        <v>467</v>
      </c>
      <c r="B20" s="468" t="s">
        <v>249</v>
      </c>
      <c r="C20" s="469">
        <v>6672282</v>
      </c>
      <c r="D20" s="470"/>
    </row>
    <row r="21" spans="1:4" s="1" customFormat="1" ht="13.5" customHeight="1">
      <c r="A21" s="467" t="s">
        <v>468</v>
      </c>
      <c r="B21" s="468" t="s">
        <v>745</v>
      </c>
      <c r="C21" s="469"/>
      <c r="D21" s="470">
        <v>2865544</v>
      </c>
    </row>
    <row r="22" spans="1:4" s="1" customFormat="1" ht="13.5" customHeight="1">
      <c r="A22" s="467" t="s">
        <v>313</v>
      </c>
      <c r="B22" s="468" t="s">
        <v>314</v>
      </c>
      <c r="C22" s="476"/>
      <c r="D22" s="477"/>
    </row>
    <row r="23" spans="1:4" s="1" customFormat="1" ht="13.5" customHeight="1">
      <c r="A23" s="467" t="s">
        <v>477</v>
      </c>
      <c r="B23" s="468" t="s">
        <v>252</v>
      </c>
      <c r="C23" s="476"/>
      <c r="D23" s="477"/>
    </row>
    <row r="24" spans="1:4" s="1" customFormat="1" ht="13.5" customHeight="1">
      <c r="A24" s="467" t="s">
        <v>479</v>
      </c>
      <c r="B24" s="468" t="s">
        <v>253</v>
      </c>
      <c r="C24" s="476"/>
      <c r="D24" s="477"/>
    </row>
    <row r="25" spans="1:4" s="1" customFormat="1" ht="15" customHeight="1">
      <c r="A25" s="467" t="s">
        <v>543</v>
      </c>
      <c r="B25" s="468" t="s">
        <v>315</v>
      </c>
      <c r="C25" s="476"/>
      <c r="D25" s="477"/>
    </row>
    <row r="26" spans="1:4" s="1" customFormat="1" ht="15" customHeight="1">
      <c r="A26" s="467" t="s">
        <v>544</v>
      </c>
      <c r="B26" s="468" t="s">
        <v>254</v>
      </c>
      <c r="C26" s="476"/>
      <c r="D26" s="477"/>
    </row>
    <row r="27" spans="1:4" s="1" customFormat="1" ht="15" customHeight="1" thickBot="1">
      <c r="A27" s="467" t="s">
        <v>545</v>
      </c>
      <c r="B27" s="468" t="s">
        <v>255</v>
      </c>
      <c r="C27" s="476"/>
      <c r="D27" s="477"/>
    </row>
    <row r="28" spans="1:4" s="1" customFormat="1" ht="13.5" customHeight="1" thickBot="1">
      <c r="A28" s="459" t="s">
        <v>377</v>
      </c>
      <c r="B28" s="460" t="s">
        <v>626</v>
      </c>
      <c r="C28" s="461">
        <v>699151186</v>
      </c>
      <c r="D28" s="462">
        <f>D33+D35</f>
        <v>311246547</v>
      </c>
    </row>
    <row r="29" spans="1:4" s="1" customFormat="1" ht="13.5" customHeight="1">
      <c r="A29" s="463" t="s">
        <v>447</v>
      </c>
      <c r="B29" s="464" t="s">
        <v>356</v>
      </c>
      <c r="C29" s="465"/>
      <c r="D29" s="466"/>
    </row>
    <row r="30" spans="1:4" s="1" customFormat="1" ht="13.5" customHeight="1">
      <c r="A30" s="467" t="s">
        <v>448</v>
      </c>
      <c r="B30" s="464" t="s">
        <v>256</v>
      </c>
      <c r="C30" s="469"/>
      <c r="D30" s="470"/>
    </row>
    <row r="31" spans="1:4" s="1" customFormat="1" ht="15.75" customHeight="1">
      <c r="A31" s="467" t="s">
        <v>449</v>
      </c>
      <c r="B31" s="464" t="s">
        <v>257</v>
      </c>
      <c r="C31" s="469"/>
      <c r="D31" s="470"/>
    </row>
    <row r="32" spans="1:4" s="1" customFormat="1" ht="15" customHeight="1">
      <c r="A32" s="467" t="s">
        <v>450</v>
      </c>
      <c r="B32" s="468" t="s">
        <v>239</v>
      </c>
      <c r="C32" s="469"/>
      <c r="D32" s="470"/>
    </row>
    <row r="33" spans="1:4" s="1" customFormat="1" ht="15" customHeight="1">
      <c r="A33" s="467" t="s">
        <v>316</v>
      </c>
      <c r="B33" s="468" t="s">
        <v>715</v>
      </c>
      <c r="C33" s="469"/>
      <c r="D33" s="470">
        <v>311246547</v>
      </c>
    </row>
    <row r="34" spans="1:4" s="1" customFormat="1" ht="15" customHeight="1">
      <c r="A34" s="467" t="s">
        <v>317</v>
      </c>
      <c r="B34" s="468" t="s">
        <v>630</v>
      </c>
      <c r="C34" s="469"/>
      <c r="D34" s="470"/>
    </row>
    <row r="35" spans="1:4" s="1" customFormat="1" ht="13.5" customHeight="1">
      <c r="A35" s="467" t="s">
        <v>318</v>
      </c>
      <c r="B35" s="468" t="s">
        <v>238</v>
      </c>
      <c r="C35" s="469">
        <v>699151186</v>
      </c>
      <c r="D35" s="470"/>
    </row>
    <row r="36" spans="1:4" s="1" customFormat="1" ht="13.5" customHeight="1" thickBot="1">
      <c r="A36" s="472" t="s">
        <v>320</v>
      </c>
      <c r="B36" s="473" t="s">
        <v>319</v>
      </c>
      <c r="C36" s="476"/>
      <c r="D36" s="477"/>
    </row>
    <row r="37" spans="1:4" s="1" customFormat="1" ht="15" customHeight="1" thickBot="1">
      <c r="A37" s="459" t="s">
        <v>528</v>
      </c>
      <c r="B37" s="460" t="s">
        <v>631</v>
      </c>
      <c r="C37" s="478">
        <v>144300000</v>
      </c>
      <c r="D37" s="479">
        <v>170700000</v>
      </c>
    </row>
    <row r="38" spans="1:4" s="1" customFormat="1" ht="14.25" customHeight="1">
      <c r="A38" s="463" t="s">
        <v>632</v>
      </c>
      <c r="B38" s="464" t="s">
        <v>638</v>
      </c>
      <c r="C38" s="480">
        <v>120900000</v>
      </c>
      <c r="D38" s="481">
        <v>146000000</v>
      </c>
    </row>
    <row r="39" spans="1:4" s="1" customFormat="1" ht="13.5" customHeight="1">
      <c r="A39" s="467" t="s">
        <v>633</v>
      </c>
      <c r="B39" s="468" t="s">
        <v>639</v>
      </c>
      <c r="C39" s="469">
        <v>5900000</v>
      </c>
      <c r="D39" s="470">
        <v>6000000</v>
      </c>
    </row>
    <row r="40" spans="1:4" s="1" customFormat="1" ht="13.5" customHeight="1">
      <c r="A40" s="467" t="s">
        <v>634</v>
      </c>
      <c r="B40" s="468" t="s">
        <v>640</v>
      </c>
      <c r="C40" s="469">
        <v>115000000</v>
      </c>
      <c r="D40" s="470">
        <v>140000000</v>
      </c>
    </row>
    <row r="41" spans="1:4" s="1" customFormat="1" ht="13.5" customHeight="1">
      <c r="A41" s="467" t="s">
        <v>635</v>
      </c>
      <c r="B41" s="468" t="s">
        <v>641</v>
      </c>
      <c r="C41" s="469">
        <v>21000000</v>
      </c>
      <c r="D41" s="470">
        <v>22000000</v>
      </c>
    </row>
    <row r="42" spans="1:4" s="1" customFormat="1" ht="15" customHeight="1">
      <c r="A42" s="467" t="s">
        <v>636</v>
      </c>
      <c r="B42" s="468" t="s">
        <v>642</v>
      </c>
      <c r="C42" s="469">
        <v>900000</v>
      </c>
      <c r="D42" s="470">
        <v>1000000</v>
      </c>
    </row>
    <row r="43" spans="1:4" s="1" customFormat="1" ht="15" customHeight="1">
      <c r="A43" s="472" t="s">
        <v>637</v>
      </c>
      <c r="B43" s="652" t="s">
        <v>215</v>
      </c>
      <c r="C43" s="476">
        <v>1000000</v>
      </c>
      <c r="D43" s="477">
        <v>900000</v>
      </c>
    </row>
    <row r="44" spans="1:4" s="1" customFormat="1" ht="15.75" customHeight="1" thickBot="1">
      <c r="A44" s="472" t="s">
        <v>213</v>
      </c>
      <c r="B44" s="473" t="s">
        <v>643</v>
      </c>
      <c r="C44" s="476">
        <v>500000</v>
      </c>
      <c r="D44" s="477">
        <v>800000</v>
      </c>
    </row>
    <row r="45" spans="1:4" s="1" customFormat="1" ht="14.25" customHeight="1" thickBot="1">
      <c r="A45" s="459" t="s">
        <v>379</v>
      </c>
      <c r="B45" s="460" t="s">
        <v>644</v>
      </c>
      <c r="C45" s="461">
        <v>137783517</v>
      </c>
      <c r="D45" s="462">
        <v>122948200</v>
      </c>
    </row>
    <row r="46" spans="1:4" s="1" customFormat="1" ht="15" customHeight="1">
      <c r="A46" s="463" t="s">
        <v>451</v>
      </c>
      <c r="B46" s="464" t="s">
        <v>647</v>
      </c>
      <c r="C46" s="465"/>
      <c r="D46" s="466"/>
    </row>
    <row r="47" spans="1:4" s="1" customFormat="1" ht="13.5" customHeight="1">
      <c r="A47" s="467" t="s">
        <v>452</v>
      </c>
      <c r="B47" s="468" t="s">
        <v>648</v>
      </c>
      <c r="C47" s="469">
        <v>18503920</v>
      </c>
      <c r="D47" s="470">
        <v>14700000</v>
      </c>
    </row>
    <row r="48" spans="1:4" s="1" customFormat="1" ht="13.5" customHeight="1">
      <c r="A48" s="467" t="s">
        <v>453</v>
      </c>
      <c r="B48" s="468" t="s">
        <v>649</v>
      </c>
      <c r="C48" s="469">
        <v>470000</v>
      </c>
      <c r="D48" s="470">
        <v>350000</v>
      </c>
    </row>
    <row r="49" spans="1:4" s="1" customFormat="1" ht="13.5" customHeight="1">
      <c r="A49" s="467" t="s">
        <v>530</v>
      </c>
      <c r="B49" s="468" t="s">
        <v>650</v>
      </c>
      <c r="C49" s="469">
        <v>2600000</v>
      </c>
      <c r="D49" s="470"/>
    </row>
    <row r="50" spans="1:4" s="1" customFormat="1" ht="13.5" customHeight="1">
      <c r="A50" s="467" t="s">
        <v>531</v>
      </c>
      <c r="B50" s="468" t="s">
        <v>651</v>
      </c>
      <c r="C50" s="469">
        <v>84701200</v>
      </c>
      <c r="D50" s="470">
        <v>89093200</v>
      </c>
    </row>
    <row r="51" spans="1:4" s="1" customFormat="1" ht="13.5" customHeight="1">
      <c r="A51" s="467" t="s">
        <v>532</v>
      </c>
      <c r="B51" s="468" t="s">
        <v>652</v>
      </c>
      <c r="C51" s="469">
        <v>7291000</v>
      </c>
      <c r="D51" s="470">
        <v>3305000</v>
      </c>
    </row>
    <row r="52" spans="1:4" s="1" customFormat="1" ht="13.5" customHeight="1">
      <c r="A52" s="467" t="s">
        <v>533</v>
      </c>
      <c r="B52" s="468" t="s">
        <v>653</v>
      </c>
      <c r="C52" s="469">
        <v>10312000</v>
      </c>
      <c r="D52" s="470">
        <v>9950000</v>
      </c>
    </row>
    <row r="53" spans="1:4" s="1" customFormat="1" ht="15" customHeight="1">
      <c r="A53" s="467" t="s">
        <v>534</v>
      </c>
      <c r="B53" s="468" t="s">
        <v>654</v>
      </c>
      <c r="C53" s="469">
        <v>4001400</v>
      </c>
      <c r="D53" s="470">
        <v>50000</v>
      </c>
    </row>
    <row r="54" spans="1:4" s="1" customFormat="1" ht="13.5" customHeight="1">
      <c r="A54" s="467" t="s">
        <v>645</v>
      </c>
      <c r="B54" s="468" t="s">
        <v>655</v>
      </c>
      <c r="C54" s="482"/>
      <c r="D54" s="483"/>
    </row>
    <row r="55" spans="1:4" s="1" customFormat="1" ht="14.25" customHeight="1" thickBot="1">
      <c r="A55" s="472" t="s">
        <v>646</v>
      </c>
      <c r="B55" s="473" t="s">
        <v>656</v>
      </c>
      <c r="C55" s="484">
        <v>9903997</v>
      </c>
      <c r="D55" s="485">
        <v>5500000</v>
      </c>
    </row>
    <row r="56" spans="1:4" s="1" customFormat="1" ht="18" customHeight="1" thickBot="1">
      <c r="A56" s="459" t="s">
        <v>380</v>
      </c>
      <c r="B56" s="460" t="s">
        <v>657</v>
      </c>
      <c r="C56" s="461">
        <v>18659765</v>
      </c>
      <c r="D56" s="462"/>
    </row>
    <row r="57" spans="1:4" s="1" customFormat="1" ht="18" customHeight="1">
      <c r="A57" s="463" t="s">
        <v>454</v>
      </c>
      <c r="B57" s="464" t="s">
        <v>661</v>
      </c>
      <c r="C57" s="486"/>
      <c r="D57" s="487"/>
    </row>
    <row r="58" spans="1:4" s="1" customFormat="1" ht="15.75" customHeight="1">
      <c r="A58" s="467" t="s">
        <v>455</v>
      </c>
      <c r="B58" s="468" t="s">
        <v>662</v>
      </c>
      <c r="C58" s="482">
        <v>18659765</v>
      </c>
      <c r="D58" s="483"/>
    </row>
    <row r="59" spans="1:4" s="1" customFormat="1" ht="17.25" customHeight="1">
      <c r="A59" s="467" t="s">
        <v>658</v>
      </c>
      <c r="B59" s="468" t="s">
        <v>663</v>
      </c>
      <c r="C59" s="482"/>
      <c r="D59" s="483"/>
    </row>
    <row r="60" spans="1:4" s="1" customFormat="1" ht="15" customHeight="1">
      <c r="A60" s="467" t="s">
        <v>659</v>
      </c>
      <c r="B60" s="468" t="s">
        <v>165</v>
      </c>
      <c r="C60" s="482"/>
      <c r="D60" s="483"/>
    </row>
    <row r="61" spans="1:4" s="1" customFormat="1" ht="16.5" customHeight="1" thickBot="1">
      <c r="A61" s="472" t="s">
        <v>660</v>
      </c>
      <c r="B61" s="473" t="s">
        <v>665</v>
      </c>
      <c r="C61" s="484"/>
      <c r="D61" s="485"/>
    </row>
    <row r="62" spans="1:4" s="1" customFormat="1" ht="15" customHeight="1" thickBot="1">
      <c r="A62" s="459" t="s">
        <v>535</v>
      </c>
      <c r="B62" s="460" t="s">
        <v>666</v>
      </c>
      <c r="C62" s="461">
        <v>3705544</v>
      </c>
      <c r="D62" s="462"/>
    </row>
    <row r="63" spans="1:4" s="1" customFormat="1" ht="15.75" customHeight="1">
      <c r="A63" s="463" t="s">
        <v>456</v>
      </c>
      <c r="B63" s="468" t="s">
        <v>151</v>
      </c>
      <c r="C63" s="465"/>
      <c r="D63" s="466"/>
    </row>
    <row r="64" spans="1:4" s="1" customFormat="1" ht="15" customHeight="1">
      <c r="A64" s="467" t="s">
        <v>457</v>
      </c>
      <c r="B64" s="468" t="s">
        <v>300</v>
      </c>
      <c r="C64" s="469">
        <v>840000</v>
      </c>
      <c r="D64" s="470"/>
    </row>
    <row r="65" spans="1:4" s="1" customFormat="1" ht="15.75" customHeight="1">
      <c r="A65" s="467" t="s">
        <v>670</v>
      </c>
      <c r="B65" s="468" t="s">
        <v>668</v>
      </c>
      <c r="C65" s="469">
        <v>2865544</v>
      </c>
      <c r="D65" s="470"/>
    </row>
    <row r="66" spans="1:4" s="1" customFormat="1" ht="15" customHeight="1" thickBot="1">
      <c r="A66" s="472" t="s">
        <v>671</v>
      </c>
      <c r="B66" s="473" t="s">
        <v>669</v>
      </c>
      <c r="C66" s="476"/>
      <c r="D66" s="477"/>
    </row>
    <row r="67" spans="1:4" s="1" customFormat="1" ht="16.5" thickBot="1">
      <c r="A67" s="459" t="s">
        <v>382</v>
      </c>
      <c r="B67" s="475" t="s">
        <v>672</v>
      </c>
      <c r="C67" s="461">
        <v>6989820</v>
      </c>
      <c r="D67" s="462"/>
    </row>
    <row r="68" spans="1:4" s="1" customFormat="1" ht="12" customHeight="1">
      <c r="A68" s="467" t="s">
        <v>536</v>
      </c>
      <c r="B68" s="468" t="s">
        <v>675</v>
      </c>
      <c r="C68" s="482"/>
      <c r="D68" s="483"/>
    </row>
    <row r="69" spans="1:4" s="1" customFormat="1" ht="12" customHeight="1">
      <c r="A69" s="467" t="s">
        <v>537</v>
      </c>
      <c r="B69" s="468" t="s">
        <v>152</v>
      </c>
      <c r="C69" s="482"/>
      <c r="D69" s="483"/>
    </row>
    <row r="70" spans="1:4" s="1" customFormat="1" ht="15.75">
      <c r="A70" s="467" t="s">
        <v>589</v>
      </c>
      <c r="B70" s="468" t="s">
        <v>675</v>
      </c>
      <c r="C70" s="482">
        <v>6989820</v>
      </c>
      <c r="D70" s="483"/>
    </row>
    <row r="71" spans="1:4" s="1" customFormat="1" ht="12" customHeight="1" thickBot="1">
      <c r="A71" s="467" t="s">
        <v>673</v>
      </c>
      <c r="B71" s="473" t="s">
        <v>301</v>
      </c>
      <c r="C71" s="482"/>
      <c r="D71" s="483"/>
    </row>
    <row r="72" spans="1:4" s="1" customFormat="1" ht="16.5" thickBot="1">
      <c r="A72" s="459" t="s">
        <v>383</v>
      </c>
      <c r="B72" s="460" t="s">
        <v>677</v>
      </c>
      <c r="C72" s="478">
        <v>1475764198</v>
      </c>
      <c r="D72" s="479">
        <v>1043286116</v>
      </c>
    </row>
    <row r="73" spans="1:4" s="1" customFormat="1" ht="15.75" customHeight="1" thickBot="1">
      <c r="A73" s="488" t="s">
        <v>678</v>
      </c>
      <c r="B73" s="475" t="s">
        <v>679</v>
      </c>
      <c r="C73" s="461"/>
      <c r="D73" s="462"/>
    </row>
    <row r="74" spans="1:4" s="1" customFormat="1" ht="12.75" customHeight="1">
      <c r="A74" s="467" t="s">
        <v>12</v>
      </c>
      <c r="B74" s="464" t="s">
        <v>680</v>
      </c>
      <c r="C74" s="482"/>
      <c r="D74" s="483"/>
    </row>
    <row r="75" spans="1:4" s="1" customFormat="1" ht="13.5" customHeight="1">
      <c r="A75" s="467" t="s">
        <v>21</v>
      </c>
      <c r="B75" s="468" t="s">
        <v>681</v>
      </c>
      <c r="C75" s="482"/>
      <c r="D75" s="483"/>
    </row>
    <row r="76" spans="1:4" s="1" customFormat="1" ht="12" customHeight="1" thickBot="1">
      <c r="A76" s="467" t="s">
        <v>22</v>
      </c>
      <c r="B76" s="489" t="s">
        <v>159</v>
      </c>
      <c r="C76" s="482"/>
      <c r="D76" s="483"/>
    </row>
    <row r="77" spans="1:4" s="1" customFormat="1" ht="17.25" customHeight="1" thickBot="1">
      <c r="A77" s="488" t="s">
        <v>683</v>
      </c>
      <c r="B77" s="475" t="s">
        <v>684</v>
      </c>
      <c r="C77" s="461">
        <v>560000000</v>
      </c>
      <c r="D77" s="462">
        <f>D78</f>
        <v>0</v>
      </c>
    </row>
    <row r="78" spans="1:4" s="1" customFormat="1" ht="15.75" customHeight="1">
      <c r="A78" s="467" t="s">
        <v>504</v>
      </c>
      <c r="B78" s="464" t="s">
        <v>685</v>
      </c>
      <c r="C78" s="482">
        <v>560000000</v>
      </c>
      <c r="D78" s="483"/>
    </row>
    <row r="79" spans="1:4" s="1" customFormat="1" ht="12" customHeight="1">
      <c r="A79" s="467" t="s">
        <v>505</v>
      </c>
      <c r="B79" s="468" t="s">
        <v>686</v>
      </c>
      <c r="C79" s="482"/>
      <c r="D79" s="483"/>
    </row>
    <row r="80" spans="1:4" s="1" customFormat="1" ht="12" customHeight="1">
      <c r="A80" s="467" t="s">
        <v>13</v>
      </c>
      <c r="B80" s="468" t="s">
        <v>687</v>
      </c>
      <c r="C80" s="482"/>
      <c r="D80" s="483"/>
    </row>
    <row r="81" spans="1:6" s="1" customFormat="1" ht="17.25" customHeight="1" thickBot="1">
      <c r="A81" s="467" t="s">
        <v>14</v>
      </c>
      <c r="B81" s="473" t="s">
        <v>688</v>
      </c>
      <c r="C81" s="482"/>
      <c r="D81" s="483"/>
      <c r="F81" s="40"/>
    </row>
    <row r="82" spans="1:4" s="1" customFormat="1" ht="16.5" thickBot="1">
      <c r="A82" s="488" t="s">
        <v>689</v>
      </c>
      <c r="B82" s="475" t="s">
        <v>690</v>
      </c>
      <c r="C82" s="461">
        <v>520992772</v>
      </c>
      <c r="D82" s="462">
        <f>D83</f>
        <v>500000000</v>
      </c>
    </row>
    <row r="83" spans="1:4" s="1" customFormat="1" ht="15.75" customHeight="1">
      <c r="A83" s="467" t="s">
        <v>15</v>
      </c>
      <c r="B83" s="464" t="s">
        <v>691</v>
      </c>
      <c r="C83" s="482">
        <v>520992772</v>
      </c>
      <c r="D83" s="483">
        <v>500000000</v>
      </c>
    </row>
    <row r="84" spans="1:4" s="1" customFormat="1" ht="12" customHeight="1" thickBot="1">
      <c r="A84" s="467" t="s">
        <v>16</v>
      </c>
      <c r="B84" s="473" t="s">
        <v>692</v>
      </c>
      <c r="C84" s="482"/>
      <c r="D84" s="483"/>
    </row>
    <row r="85" spans="1:4" s="1" customFormat="1" ht="12" customHeight="1" thickBot="1">
      <c r="A85" s="488" t="s">
        <v>693</v>
      </c>
      <c r="B85" s="475" t="s">
        <v>694</v>
      </c>
      <c r="C85" s="461"/>
      <c r="D85" s="462"/>
    </row>
    <row r="86" spans="1:4" s="1" customFormat="1" ht="12" customHeight="1">
      <c r="A86" s="467" t="s">
        <v>17</v>
      </c>
      <c r="B86" s="464" t="s">
        <v>695</v>
      </c>
      <c r="C86" s="482"/>
      <c r="D86" s="483"/>
    </row>
    <row r="87" spans="1:4" s="1" customFormat="1" ht="12" customHeight="1">
      <c r="A87" s="467" t="s">
        <v>18</v>
      </c>
      <c r="B87" s="468" t="s">
        <v>696</v>
      </c>
      <c r="C87" s="482"/>
      <c r="D87" s="483"/>
    </row>
    <row r="88" spans="1:4" s="1" customFormat="1" ht="12" customHeight="1" thickBot="1">
      <c r="A88" s="467" t="s">
        <v>19</v>
      </c>
      <c r="B88" s="473" t="s">
        <v>697</v>
      </c>
      <c r="C88" s="482"/>
      <c r="D88" s="483"/>
    </row>
    <row r="89" spans="1:4" s="1" customFormat="1" ht="12" customHeight="1" thickBot="1">
      <c r="A89" s="488" t="s">
        <v>698</v>
      </c>
      <c r="B89" s="475" t="s">
        <v>20</v>
      </c>
      <c r="C89" s="461">
        <f>SUM(C90:C93)</f>
        <v>0</v>
      </c>
      <c r="D89" s="462"/>
    </row>
    <row r="90" spans="1:4" s="1" customFormat="1" ht="12" customHeight="1">
      <c r="A90" s="490" t="s">
        <v>699</v>
      </c>
      <c r="B90" s="464" t="s">
        <v>0</v>
      </c>
      <c r="C90" s="482"/>
      <c r="D90" s="483"/>
    </row>
    <row r="91" spans="1:4" s="1" customFormat="1" ht="12" customHeight="1">
      <c r="A91" s="491" t="s">
        <v>1</v>
      </c>
      <c r="B91" s="468" t="s">
        <v>2</v>
      </c>
      <c r="C91" s="482"/>
      <c r="D91" s="483"/>
    </row>
    <row r="92" spans="1:4" s="1" customFormat="1" ht="12" customHeight="1">
      <c r="A92" s="491" t="s">
        <v>3</v>
      </c>
      <c r="B92" s="468" t="s">
        <v>4</v>
      </c>
      <c r="C92" s="482"/>
      <c r="D92" s="483"/>
    </row>
    <row r="93" spans="1:4" s="1" customFormat="1" ht="12" customHeight="1" thickBot="1">
      <c r="A93" s="492" t="s">
        <v>5</v>
      </c>
      <c r="B93" s="473" t="s">
        <v>6</v>
      </c>
      <c r="C93" s="482"/>
      <c r="D93" s="483"/>
    </row>
    <row r="94" spans="1:4" s="1" customFormat="1" ht="12" customHeight="1" thickBot="1">
      <c r="A94" s="488" t="s">
        <v>7</v>
      </c>
      <c r="B94" s="475" t="s">
        <v>8</v>
      </c>
      <c r="C94" s="493"/>
      <c r="D94" s="494"/>
    </row>
    <row r="95" spans="1:4" s="1" customFormat="1" ht="16.5" thickBot="1">
      <c r="A95" s="488" t="s">
        <v>9</v>
      </c>
      <c r="B95" s="495" t="s">
        <v>10</v>
      </c>
      <c r="C95" s="478">
        <f>C77+C82</f>
        <v>1080992772</v>
      </c>
      <c r="D95" s="479">
        <v>500000000</v>
      </c>
    </row>
    <row r="96" spans="1:4" s="1" customFormat="1" ht="12" customHeight="1" thickBot="1">
      <c r="A96" s="675" t="s">
        <v>391</v>
      </c>
      <c r="B96" s="496" t="s">
        <v>705</v>
      </c>
      <c r="C96" s="478"/>
      <c r="D96" s="479"/>
    </row>
    <row r="97" spans="1:4" s="1" customFormat="1" ht="12" customHeight="1" thickBot="1">
      <c r="A97" s="675" t="s">
        <v>392</v>
      </c>
      <c r="B97" s="496" t="s">
        <v>706</v>
      </c>
      <c r="C97" s="478"/>
      <c r="D97" s="479"/>
    </row>
    <row r="98" spans="1:4" s="1" customFormat="1" ht="15" customHeight="1" thickBot="1">
      <c r="A98" s="675" t="s">
        <v>393</v>
      </c>
      <c r="B98" s="496" t="s">
        <v>11</v>
      </c>
      <c r="C98" s="478">
        <v>2556756970</v>
      </c>
      <c r="D98" s="479">
        <v>1543286116</v>
      </c>
    </row>
    <row r="99" spans="1:4" s="1" customFormat="1" ht="12" customHeight="1">
      <c r="A99" s="367"/>
      <c r="B99" s="368"/>
      <c r="C99" s="779"/>
      <c r="D99" s="497"/>
    </row>
    <row r="100" spans="1:4" s="1" customFormat="1" ht="12" customHeight="1">
      <c r="A100" s="1095"/>
      <c r="B100" s="1095"/>
      <c r="C100" s="1095"/>
      <c r="D100" s="1095"/>
    </row>
    <row r="101" spans="1:4" s="1" customFormat="1" ht="12" customHeight="1" thickBot="1">
      <c r="A101" s="1122"/>
      <c r="B101" s="1122"/>
      <c r="C101" s="453"/>
      <c r="D101" s="454"/>
    </row>
    <row r="102" spans="1:5" s="1" customFormat="1" ht="34.5" customHeight="1" thickBot="1">
      <c r="A102" s="455" t="s">
        <v>373</v>
      </c>
      <c r="B102" s="456" t="s">
        <v>404</v>
      </c>
      <c r="C102" s="457" t="s">
        <v>754</v>
      </c>
      <c r="D102" s="458" t="s">
        <v>755</v>
      </c>
      <c r="E102" s="142"/>
    </row>
    <row r="103" spans="1:5" s="1" customFormat="1" ht="12" customHeight="1" thickBot="1">
      <c r="A103" s="455">
        <v>1</v>
      </c>
      <c r="B103" s="456">
        <v>2</v>
      </c>
      <c r="C103" s="456">
        <v>3</v>
      </c>
      <c r="D103" s="498">
        <v>4</v>
      </c>
      <c r="E103" s="142"/>
    </row>
    <row r="104" spans="1:5" s="1" customFormat="1" ht="15" customHeight="1" thickBot="1">
      <c r="A104" s="499" t="s">
        <v>375</v>
      </c>
      <c r="B104" s="500" t="s">
        <v>166</v>
      </c>
      <c r="C104" s="501">
        <v>805735375</v>
      </c>
      <c r="D104" s="502">
        <v>660585872</v>
      </c>
      <c r="E104" s="142"/>
    </row>
    <row r="105" spans="1:4" s="1" customFormat="1" ht="15.75">
      <c r="A105" s="503" t="s">
        <v>458</v>
      </c>
      <c r="B105" s="504" t="s">
        <v>405</v>
      </c>
      <c r="C105" s="505">
        <v>246948399</v>
      </c>
      <c r="D105" s="506">
        <v>217652213</v>
      </c>
    </row>
    <row r="106" spans="1:4" ht="16.5" customHeight="1">
      <c r="A106" s="467" t="s">
        <v>459</v>
      </c>
      <c r="B106" s="507" t="s">
        <v>538</v>
      </c>
      <c r="C106" s="469">
        <v>54093149</v>
      </c>
      <c r="D106" s="470">
        <v>46894323</v>
      </c>
    </row>
    <row r="107" spans="1:4" ht="15.75">
      <c r="A107" s="467" t="s">
        <v>460</v>
      </c>
      <c r="B107" s="507" t="s">
        <v>495</v>
      </c>
      <c r="C107" s="476">
        <v>325994212</v>
      </c>
      <c r="D107" s="477">
        <v>223354547</v>
      </c>
    </row>
    <row r="108" spans="1:4" s="39" customFormat="1" ht="15.75">
      <c r="A108" s="467" t="s">
        <v>461</v>
      </c>
      <c r="B108" s="508" t="s">
        <v>539</v>
      </c>
      <c r="C108" s="476">
        <v>5150000</v>
      </c>
      <c r="D108" s="477">
        <v>3700000</v>
      </c>
    </row>
    <row r="109" spans="1:4" ht="15.75">
      <c r="A109" s="467" t="s">
        <v>472</v>
      </c>
      <c r="B109" s="509" t="s">
        <v>540</v>
      </c>
      <c r="C109" s="476">
        <v>173549615</v>
      </c>
      <c r="D109" s="477">
        <v>168984789</v>
      </c>
    </row>
    <row r="110" spans="1:4" ht="12" customHeight="1">
      <c r="A110" s="467" t="s">
        <v>462</v>
      </c>
      <c r="B110" s="507" t="s">
        <v>27</v>
      </c>
      <c r="C110" s="476"/>
      <c r="D110" s="477"/>
    </row>
    <row r="111" spans="1:4" ht="12" customHeight="1">
      <c r="A111" s="467" t="s">
        <v>463</v>
      </c>
      <c r="B111" s="510" t="s">
        <v>28</v>
      </c>
      <c r="C111" s="476"/>
      <c r="D111" s="477"/>
    </row>
    <row r="112" spans="1:4" ht="12" customHeight="1">
      <c r="A112" s="467" t="s">
        <v>473</v>
      </c>
      <c r="B112" s="511" t="s">
        <v>29</v>
      </c>
      <c r="C112" s="476"/>
      <c r="D112" s="477"/>
    </row>
    <row r="113" spans="1:4" ht="12" customHeight="1">
      <c r="A113" s="467" t="s">
        <v>474</v>
      </c>
      <c r="B113" s="511" t="s">
        <v>30</v>
      </c>
      <c r="C113" s="476"/>
      <c r="D113" s="477"/>
    </row>
    <row r="114" spans="1:4" ht="15.75">
      <c r="A114" s="467" t="s">
        <v>475</v>
      </c>
      <c r="B114" s="510" t="s">
        <v>297</v>
      </c>
      <c r="C114" s="476">
        <v>169079615</v>
      </c>
      <c r="D114" s="477">
        <v>164784789</v>
      </c>
    </row>
    <row r="115" spans="1:4" ht="15.75">
      <c r="A115" s="467" t="s">
        <v>476</v>
      </c>
      <c r="B115" s="510" t="s">
        <v>31</v>
      </c>
      <c r="C115" s="476">
        <v>1000000</v>
      </c>
      <c r="D115" s="477">
        <v>1000000</v>
      </c>
    </row>
    <row r="116" spans="1:4" ht="12" customHeight="1">
      <c r="A116" s="467" t="s">
        <v>478</v>
      </c>
      <c r="B116" s="511" t="s">
        <v>33</v>
      </c>
      <c r="C116" s="476"/>
      <c r="D116" s="477"/>
    </row>
    <row r="117" spans="1:4" ht="12" customHeight="1">
      <c r="A117" s="512" t="s">
        <v>541</v>
      </c>
      <c r="B117" s="510" t="s">
        <v>321</v>
      </c>
      <c r="C117" s="476"/>
      <c r="D117" s="477"/>
    </row>
    <row r="118" spans="1:4" ht="12" customHeight="1">
      <c r="A118" s="467" t="s">
        <v>24</v>
      </c>
      <c r="B118" s="510" t="s">
        <v>298</v>
      </c>
      <c r="C118" s="476"/>
      <c r="D118" s="477"/>
    </row>
    <row r="119" spans="1:4" ht="16.5" thickBot="1">
      <c r="A119" s="513" t="s">
        <v>25</v>
      </c>
      <c r="B119" s="510" t="s">
        <v>299</v>
      </c>
      <c r="C119" s="514">
        <v>3470000</v>
      </c>
      <c r="D119" s="515">
        <v>3200000</v>
      </c>
    </row>
    <row r="120" spans="1:4" ht="21" customHeight="1" thickBot="1">
      <c r="A120" s="459" t="s">
        <v>376</v>
      </c>
      <c r="B120" s="516" t="s">
        <v>167</v>
      </c>
      <c r="C120" s="461">
        <v>1129135314</v>
      </c>
      <c r="D120" s="462">
        <v>520038407</v>
      </c>
    </row>
    <row r="121" spans="1:4" ht="18.75" customHeight="1">
      <c r="A121" s="463" t="s">
        <v>464</v>
      </c>
      <c r="B121" s="507" t="s">
        <v>587</v>
      </c>
      <c r="C121" s="465">
        <v>1040920406</v>
      </c>
      <c r="D121" s="466">
        <v>455680964</v>
      </c>
    </row>
    <row r="122" spans="1:4" ht="15.75">
      <c r="A122" s="463" t="s">
        <v>465</v>
      </c>
      <c r="B122" s="517" t="s">
        <v>41</v>
      </c>
      <c r="C122" s="465"/>
      <c r="D122" s="466"/>
    </row>
    <row r="123" spans="1:4" ht="15.75">
      <c r="A123" s="463" t="s">
        <v>466</v>
      </c>
      <c r="B123" s="517" t="s">
        <v>542</v>
      </c>
      <c r="C123" s="469">
        <v>85214908</v>
      </c>
      <c r="D123" s="470">
        <v>64357443</v>
      </c>
    </row>
    <row r="124" spans="1:4" ht="12" customHeight="1">
      <c r="A124" s="463" t="s">
        <v>467</v>
      </c>
      <c r="B124" s="517" t="s">
        <v>42</v>
      </c>
      <c r="C124" s="469"/>
      <c r="D124" s="470"/>
    </row>
    <row r="125" spans="1:4" ht="12" customHeight="1">
      <c r="A125" s="463" t="s">
        <v>468</v>
      </c>
      <c r="B125" s="473" t="s">
        <v>590</v>
      </c>
      <c r="C125" s="469"/>
      <c r="D125" s="470"/>
    </row>
    <row r="126" spans="1:4" ht="12" customHeight="1">
      <c r="A126" s="463" t="s">
        <v>477</v>
      </c>
      <c r="B126" s="518" t="s">
        <v>153</v>
      </c>
      <c r="C126" s="469"/>
      <c r="D126" s="470"/>
    </row>
    <row r="127" spans="1:4" ht="31.5">
      <c r="A127" s="463" t="s">
        <v>479</v>
      </c>
      <c r="B127" s="519" t="s">
        <v>47</v>
      </c>
      <c r="C127" s="469"/>
      <c r="D127" s="470"/>
    </row>
    <row r="128" spans="1:4" ht="12" customHeight="1">
      <c r="A128" s="463" t="s">
        <v>543</v>
      </c>
      <c r="B128" s="511" t="s">
        <v>46</v>
      </c>
      <c r="C128" s="469"/>
      <c r="D128" s="470"/>
    </row>
    <row r="129" spans="1:4" ht="12" customHeight="1">
      <c r="A129" s="463" t="s">
        <v>544</v>
      </c>
      <c r="B129" s="511" t="s">
        <v>275</v>
      </c>
      <c r="C129" s="469"/>
      <c r="D129" s="470"/>
    </row>
    <row r="130" spans="1:4" ht="12" customHeight="1">
      <c r="A130" s="463" t="s">
        <v>545</v>
      </c>
      <c r="B130" s="511" t="s">
        <v>302</v>
      </c>
      <c r="C130" s="469"/>
      <c r="D130" s="470"/>
    </row>
    <row r="131" spans="1:4" ht="12" customHeight="1">
      <c r="A131" s="463" t="s">
        <v>38</v>
      </c>
      <c r="B131" s="511" t="s">
        <v>45</v>
      </c>
      <c r="C131" s="469"/>
      <c r="D131" s="470"/>
    </row>
    <row r="132" spans="1:4" ht="12" customHeight="1">
      <c r="A132" s="463" t="s">
        <v>39</v>
      </c>
      <c r="B132" s="511" t="s">
        <v>33</v>
      </c>
      <c r="C132" s="469"/>
      <c r="D132" s="470"/>
    </row>
    <row r="133" spans="1:4" ht="12" customHeight="1">
      <c r="A133" s="463" t="s">
        <v>40</v>
      </c>
      <c r="B133" s="511" t="s">
        <v>44</v>
      </c>
      <c r="C133" s="469"/>
      <c r="D133" s="470"/>
    </row>
    <row r="134" spans="1:4" ht="32.25" thickBot="1">
      <c r="A134" s="512" t="s">
        <v>280</v>
      </c>
      <c r="B134" s="511" t="s">
        <v>43</v>
      </c>
      <c r="C134" s="476">
        <v>3000000</v>
      </c>
      <c r="D134" s="477"/>
    </row>
    <row r="135" spans="1:4" ht="15.75" customHeight="1" thickBot="1">
      <c r="A135" s="459" t="s">
        <v>377</v>
      </c>
      <c r="B135" s="520" t="s">
        <v>48</v>
      </c>
      <c r="C135" s="461">
        <v>541270684</v>
      </c>
      <c r="D135" s="462">
        <f>D136+D137</f>
        <v>242302220</v>
      </c>
    </row>
    <row r="136" spans="1:4" ht="15.75">
      <c r="A136" s="463" t="s">
        <v>447</v>
      </c>
      <c r="B136" s="521" t="s">
        <v>416</v>
      </c>
      <c r="C136" s="465">
        <v>541270684</v>
      </c>
      <c r="D136" s="465">
        <v>59348561</v>
      </c>
    </row>
    <row r="137" spans="1:4" ht="16.5" thickBot="1">
      <c r="A137" s="472" t="s">
        <v>448</v>
      </c>
      <c r="B137" s="517" t="s">
        <v>417</v>
      </c>
      <c r="C137" s="476"/>
      <c r="D137" s="465">
        <v>182953659</v>
      </c>
    </row>
    <row r="138" spans="1:4" ht="12" customHeight="1" thickBot="1">
      <c r="A138" s="459" t="s">
        <v>378</v>
      </c>
      <c r="B138" s="520" t="s">
        <v>49</v>
      </c>
      <c r="C138" s="461"/>
      <c r="D138" s="462"/>
    </row>
    <row r="139" spans="1:4" ht="13.5" customHeight="1" thickBot="1">
      <c r="A139" s="459" t="s">
        <v>379</v>
      </c>
      <c r="B139" s="520" t="s">
        <v>50</v>
      </c>
      <c r="C139" s="461"/>
      <c r="D139" s="462"/>
    </row>
    <row r="140" spans="1:4" ht="12" customHeight="1">
      <c r="A140" s="463" t="s">
        <v>451</v>
      </c>
      <c r="B140" s="521" t="s">
        <v>51</v>
      </c>
      <c r="C140" s="469"/>
      <c r="D140" s="470"/>
    </row>
    <row r="141" spans="1:4" ht="12" customHeight="1">
      <c r="A141" s="463" t="s">
        <v>452</v>
      </c>
      <c r="B141" s="521" t="s">
        <v>52</v>
      </c>
      <c r="C141" s="469"/>
      <c r="D141" s="470"/>
    </row>
    <row r="142" spans="1:4" ht="12" customHeight="1" thickBot="1">
      <c r="A142" s="512" t="s">
        <v>453</v>
      </c>
      <c r="B142" s="522" t="s">
        <v>53</v>
      </c>
      <c r="C142" s="469"/>
      <c r="D142" s="470"/>
    </row>
    <row r="143" spans="1:4" ht="16.5" thickBot="1">
      <c r="A143" s="459" t="s">
        <v>380</v>
      </c>
      <c r="B143" s="520" t="s">
        <v>112</v>
      </c>
      <c r="C143" s="461">
        <v>61031908</v>
      </c>
      <c r="D143" s="462">
        <v>108254481</v>
      </c>
    </row>
    <row r="144" spans="1:4" ht="12" customHeight="1">
      <c r="A144" s="463" t="s">
        <v>454</v>
      </c>
      <c r="B144" s="521" t="s">
        <v>54</v>
      </c>
      <c r="C144" s="469">
        <v>61031908</v>
      </c>
      <c r="D144" s="470">
        <v>108254481</v>
      </c>
    </row>
    <row r="145" spans="1:4" ht="12" customHeight="1">
      <c r="A145" s="463" t="s">
        <v>455</v>
      </c>
      <c r="B145" s="521" t="s">
        <v>55</v>
      </c>
      <c r="C145" s="469"/>
      <c r="D145" s="470"/>
    </row>
    <row r="146" spans="1:4" ht="12" customHeight="1">
      <c r="A146" s="463" t="s">
        <v>658</v>
      </c>
      <c r="B146" s="521" t="s">
        <v>56</v>
      </c>
      <c r="C146" s="469"/>
      <c r="D146" s="470"/>
    </row>
    <row r="147" spans="1:4" ht="12" customHeight="1" thickBot="1">
      <c r="A147" s="512" t="s">
        <v>659</v>
      </c>
      <c r="B147" s="522" t="s">
        <v>57</v>
      </c>
      <c r="C147" s="469"/>
      <c r="D147" s="470"/>
    </row>
    <row r="148" spans="1:4" ht="16.5" thickBot="1">
      <c r="A148" s="459" t="s">
        <v>381</v>
      </c>
      <c r="B148" s="520" t="s">
        <v>58</v>
      </c>
      <c r="C148" s="478">
        <v>19583689</v>
      </c>
      <c r="D148" s="479">
        <v>15273016</v>
      </c>
    </row>
    <row r="149" spans="1:4" ht="15.75">
      <c r="A149" s="463" t="s">
        <v>456</v>
      </c>
      <c r="B149" s="521" t="s">
        <v>59</v>
      </c>
      <c r="C149" s="469">
        <v>4523155</v>
      </c>
      <c r="D149" s="470"/>
    </row>
    <row r="150" spans="1:4" ht="15.75">
      <c r="A150" s="463" t="s">
        <v>457</v>
      </c>
      <c r="B150" s="521" t="s">
        <v>69</v>
      </c>
      <c r="C150" s="469">
        <v>15060534</v>
      </c>
      <c r="D150" s="470">
        <v>15273016</v>
      </c>
    </row>
    <row r="151" spans="1:4" ht="12" customHeight="1">
      <c r="A151" s="463" t="s">
        <v>670</v>
      </c>
      <c r="B151" s="521" t="s">
        <v>60</v>
      </c>
      <c r="C151" s="469"/>
      <c r="D151" s="470"/>
    </row>
    <row r="152" spans="1:4" ht="12" customHeight="1" thickBot="1">
      <c r="A152" s="512" t="s">
        <v>671</v>
      </c>
      <c r="B152" s="522" t="s">
        <v>61</v>
      </c>
      <c r="C152" s="469"/>
      <c r="D152" s="470"/>
    </row>
    <row r="153" spans="1:4" ht="12" customHeight="1" thickBot="1">
      <c r="A153" s="459" t="s">
        <v>382</v>
      </c>
      <c r="B153" s="520" t="s">
        <v>62</v>
      </c>
      <c r="C153" s="523"/>
      <c r="D153" s="524"/>
    </row>
    <row r="154" spans="1:4" ht="12" customHeight="1">
      <c r="A154" s="463" t="s">
        <v>536</v>
      </c>
      <c r="B154" s="521" t="s">
        <v>63</v>
      </c>
      <c r="C154" s="469"/>
      <c r="D154" s="470"/>
    </row>
    <row r="155" spans="1:4" ht="12" customHeight="1">
      <c r="A155" s="463" t="s">
        <v>537</v>
      </c>
      <c r="B155" s="521" t="s">
        <v>64</v>
      </c>
      <c r="C155" s="469"/>
      <c r="D155" s="470"/>
    </row>
    <row r="156" spans="1:4" ht="12" customHeight="1">
      <c r="A156" s="463" t="s">
        <v>589</v>
      </c>
      <c r="B156" s="521" t="s">
        <v>65</v>
      </c>
      <c r="C156" s="469"/>
      <c r="D156" s="470"/>
    </row>
    <row r="157" spans="1:4" ht="12" customHeight="1" thickBot="1">
      <c r="A157" s="463" t="s">
        <v>673</v>
      </c>
      <c r="B157" s="521" t="s">
        <v>66</v>
      </c>
      <c r="C157" s="469"/>
      <c r="D157" s="470"/>
    </row>
    <row r="158" spans="1:4" ht="16.5" thickBot="1">
      <c r="A158" s="459" t="s">
        <v>383</v>
      </c>
      <c r="B158" s="520" t="s">
        <v>67</v>
      </c>
      <c r="C158" s="525">
        <v>80615597</v>
      </c>
      <c r="D158" s="526">
        <v>65273016</v>
      </c>
    </row>
    <row r="159" spans="1:4" ht="12" customHeight="1" thickBot="1">
      <c r="A159" s="674" t="s">
        <v>384</v>
      </c>
      <c r="B159" s="676" t="s">
        <v>303</v>
      </c>
      <c r="C159" s="525"/>
      <c r="D159" s="526"/>
    </row>
    <row r="160" spans="1:4" ht="12" customHeight="1" thickBot="1">
      <c r="A160" s="674" t="s">
        <v>385</v>
      </c>
      <c r="B160" s="676" t="s">
        <v>304</v>
      </c>
      <c r="C160" s="525"/>
      <c r="D160" s="526"/>
    </row>
    <row r="161" spans="1:4" ht="12" customHeight="1" thickBot="1">
      <c r="A161" s="674" t="s">
        <v>386</v>
      </c>
      <c r="B161" s="676" t="s">
        <v>305</v>
      </c>
      <c r="C161" s="525"/>
      <c r="D161" s="526"/>
    </row>
    <row r="162" spans="1:4" ht="12" customHeight="1" thickBot="1">
      <c r="A162" s="674" t="s">
        <v>387</v>
      </c>
      <c r="B162" s="676" t="s">
        <v>306</v>
      </c>
      <c r="C162" s="525"/>
      <c r="D162" s="526"/>
    </row>
    <row r="163" spans="1:4" ht="12" customHeight="1" thickBot="1">
      <c r="A163" s="674" t="s">
        <v>388</v>
      </c>
      <c r="B163" s="676" t="s">
        <v>307</v>
      </c>
      <c r="C163" s="525"/>
      <c r="D163" s="526"/>
    </row>
    <row r="164" spans="1:4" ht="12" customHeight="1" thickBot="1">
      <c r="A164" s="674" t="s">
        <v>389</v>
      </c>
      <c r="B164" s="676" t="s">
        <v>308</v>
      </c>
      <c r="C164" s="525"/>
      <c r="D164" s="526"/>
    </row>
    <row r="165" spans="1:4" ht="16.5" thickBot="1">
      <c r="A165" s="527" t="s">
        <v>390</v>
      </c>
      <c r="B165" s="528" t="s">
        <v>68</v>
      </c>
      <c r="C165" s="525">
        <v>2556756970</v>
      </c>
      <c r="D165" s="526">
        <v>1543286116</v>
      </c>
    </row>
    <row r="166" ht="12" customHeight="1"/>
    <row r="167" ht="12" customHeight="1"/>
    <row r="168" ht="12" customHeight="1"/>
    <row r="169" ht="12" customHeight="1"/>
    <row r="170" ht="12" customHeight="1"/>
    <row r="171" spans="3:5" ht="15" customHeight="1">
      <c r="C171" s="120"/>
      <c r="D171" s="120"/>
      <c r="E171" s="120"/>
    </row>
    <row r="172" s="1" customFormat="1" ht="12.75" customHeight="1"/>
    <row r="176" ht="16.5" customHeight="1"/>
  </sheetData>
  <sheetProtection selectLockedCells="1"/>
  <mergeCells count="4">
    <mergeCell ref="A1:D1"/>
    <mergeCell ref="A100:D100"/>
    <mergeCell ref="A101:B101"/>
    <mergeCell ref="A2:B2"/>
  </mergeCells>
  <printOptions horizontalCentered="1"/>
  <pageMargins left="0.3937007874015748" right="0.3937007874015748" top="1.2598425196850394" bottom="0.2755905511811024" header="0.7874015748031497" footer="0.5905511811023623"/>
  <pageSetup fitToHeight="2" fitToWidth="3" horizontalDpi="600" verticalDpi="600" orientation="portrait" paperSize="9" scale="60" r:id="rId1"/>
  <headerFooter alignWithMargins="0">
    <oddHeader>&amp;C&amp;"Times New Roman CE,Félkövér"&amp;12&amp;UTájékoztató kimutatások, mérlegek&amp;U
Tát Város Önkormányzat
2017. ÉVI KÖLTSÉGVETÉSÉNEK MÉRLEGE&amp;R&amp;"Times New Roman CE,Félkövér dőlt"&amp;11 1.  tájékoztató tábla</oddHeader>
  </headerFooter>
  <rowBreaks count="2" manualBreakCount="2">
    <brk id="82" max="3" man="1"/>
    <brk id="99" max="4" man="1"/>
  </rowBreaks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8"/>
  <sheetViews>
    <sheetView workbookViewId="0" topLeftCell="A1">
      <selection activeCell="E16" sqref="E16"/>
    </sheetView>
  </sheetViews>
  <sheetFormatPr defaultColWidth="9.00390625" defaultRowHeight="12.75"/>
  <cols>
    <col min="1" max="1" width="6.875" style="190" customWidth="1"/>
    <col min="2" max="2" width="49.625" style="55" customWidth="1"/>
    <col min="3" max="8" width="12.875" style="55" customWidth="1"/>
    <col min="9" max="9" width="13.875" style="55" customWidth="1"/>
    <col min="10" max="16384" width="9.375" style="55" customWidth="1"/>
  </cols>
  <sheetData>
    <row r="1" spans="1:9" ht="27.75" customHeight="1">
      <c r="A1" s="1124" t="s">
        <v>364</v>
      </c>
      <c r="B1" s="1124"/>
      <c r="C1" s="1124"/>
      <c r="D1" s="1124"/>
      <c r="E1" s="1124"/>
      <c r="F1" s="1124"/>
      <c r="G1" s="1124"/>
      <c r="H1" s="1124"/>
      <c r="I1" s="1124"/>
    </row>
    <row r="2" ht="20.25" customHeight="1" thickBot="1">
      <c r="I2" s="448"/>
    </row>
    <row r="3" spans="1:9" s="449" customFormat="1" ht="26.25" customHeight="1">
      <c r="A3" s="1132" t="s">
        <v>428</v>
      </c>
      <c r="B3" s="1127" t="s">
        <v>444</v>
      </c>
      <c r="C3" s="1132" t="s">
        <v>445</v>
      </c>
      <c r="D3" s="1132" t="s">
        <v>735</v>
      </c>
      <c r="E3" s="1129" t="s">
        <v>427</v>
      </c>
      <c r="F3" s="1130"/>
      <c r="G3" s="1130"/>
      <c r="H3" s="1131"/>
      <c r="I3" s="1127" t="s">
        <v>407</v>
      </c>
    </row>
    <row r="4" spans="1:9" s="450" customFormat="1" ht="32.25" customHeight="1" thickBot="1">
      <c r="A4" s="1133"/>
      <c r="B4" s="1128"/>
      <c r="C4" s="1128"/>
      <c r="D4" s="1133"/>
      <c r="E4" s="268">
        <v>2019</v>
      </c>
      <c r="F4" s="268">
        <v>2020</v>
      </c>
      <c r="G4" s="268">
        <v>2021</v>
      </c>
      <c r="H4" s="269" t="s">
        <v>736</v>
      </c>
      <c r="I4" s="1128"/>
    </row>
    <row r="5" spans="1:9" s="451" customFormat="1" ht="12.75" customHeight="1" thickBot="1">
      <c r="A5" s="270">
        <v>1</v>
      </c>
      <c r="B5" s="271">
        <v>2</v>
      </c>
      <c r="C5" s="272">
        <v>3</v>
      </c>
      <c r="D5" s="271">
        <v>4</v>
      </c>
      <c r="E5" s="270">
        <v>5</v>
      </c>
      <c r="F5" s="272">
        <v>6</v>
      </c>
      <c r="G5" s="272">
        <v>7</v>
      </c>
      <c r="H5" s="273">
        <v>8</v>
      </c>
      <c r="I5" s="274" t="s">
        <v>446</v>
      </c>
    </row>
    <row r="6" spans="1:9" ht="24.75" customHeight="1" thickBot="1">
      <c r="A6" s="275" t="s">
        <v>375</v>
      </c>
      <c r="B6" s="276" t="s">
        <v>365</v>
      </c>
      <c r="C6" s="443"/>
      <c r="D6" s="58">
        <f>+D7+D8</f>
        <v>0</v>
      </c>
      <c r="E6" s="59">
        <f>+E7+E8</f>
        <v>0</v>
      </c>
      <c r="F6" s="60">
        <f>+F7+F8</f>
        <v>0</v>
      </c>
      <c r="G6" s="60">
        <f>+G7+G8</f>
        <v>0</v>
      </c>
      <c r="H6" s="61">
        <f>+H7+H8</f>
        <v>0</v>
      </c>
      <c r="I6" s="58">
        <f aca="true" t="shared" si="0" ref="I6:I17">SUM(D6:H6)</f>
        <v>0</v>
      </c>
    </row>
    <row r="7" spans="1:9" ht="19.5" customHeight="1">
      <c r="A7" s="277" t="s">
        <v>376</v>
      </c>
      <c r="B7" s="62" t="s">
        <v>429</v>
      </c>
      <c r="C7" s="444"/>
      <c r="D7" s="63"/>
      <c r="E7" s="64"/>
      <c r="F7" s="27"/>
      <c r="G7" s="27"/>
      <c r="H7" s="25"/>
      <c r="I7" s="278">
        <f t="shared" si="0"/>
        <v>0</v>
      </c>
    </row>
    <row r="8" spans="1:9" ht="19.5" customHeight="1" thickBot="1">
      <c r="A8" s="277" t="s">
        <v>377</v>
      </c>
      <c r="B8" s="62" t="s">
        <v>429</v>
      </c>
      <c r="C8" s="444"/>
      <c r="D8" s="63"/>
      <c r="E8" s="64"/>
      <c r="F8" s="27"/>
      <c r="G8" s="27"/>
      <c r="H8" s="25"/>
      <c r="I8" s="278">
        <f t="shared" si="0"/>
        <v>0</v>
      </c>
    </row>
    <row r="9" spans="1:9" ht="25.5" customHeight="1" thickBot="1">
      <c r="A9" s="275" t="s">
        <v>378</v>
      </c>
      <c r="B9" s="276" t="s">
        <v>366</v>
      </c>
      <c r="C9" s="445"/>
      <c r="D9" s="58">
        <f>+D10+D11</f>
        <v>0</v>
      </c>
      <c r="E9" s="59">
        <f>+E10+E11</f>
        <v>0</v>
      </c>
      <c r="F9" s="60">
        <f>+F10+F11</f>
        <v>0</v>
      </c>
      <c r="G9" s="60">
        <f>+G10+G11</f>
        <v>0</v>
      </c>
      <c r="H9" s="61">
        <f>+H10+H11</f>
        <v>0</v>
      </c>
      <c r="I9" s="58">
        <f t="shared" si="0"/>
        <v>0</v>
      </c>
    </row>
    <row r="10" spans="1:9" ht="19.5" customHeight="1">
      <c r="A10" s="277" t="s">
        <v>379</v>
      </c>
      <c r="B10" s="62" t="s">
        <v>429</v>
      </c>
      <c r="C10" s="444"/>
      <c r="D10" s="63"/>
      <c r="E10" s="64"/>
      <c r="F10" s="27"/>
      <c r="G10" s="27"/>
      <c r="H10" s="25"/>
      <c r="I10" s="278">
        <f t="shared" si="0"/>
        <v>0</v>
      </c>
    </row>
    <row r="11" spans="1:9" ht="19.5" customHeight="1" thickBot="1">
      <c r="A11" s="277" t="s">
        <v>380</v>
      </c>
      <c r="B11" s="62" t="s">
        <v>429</v>
      </c>
      <c r="C11" s="444"/>
      <c r="D11" s="63"/>
      <c r="E11" s="64"/>
      <c r="F11" s="27"/>
      <c r="G11" s="27"/>
      <c r="H11" s="25"/>
      <c r="I11" s="278">
        <f t="shared" si="0"/>
        <v>0</v>
      </c>
    </row>
    <row r="12" spans="1:9" ht="19.5" customHeight="1" thickBot="1">
      <c r="A12" s="275" t="s">
        <v>381</v>
      </c>
      <c r="B12" s="276" t="s">
        <v>563</v>
      </c>
      <c r="C12" s="445"/>
      <c r="D12" s="58">
        <f>+D13</f>
        <v>0</v>
      </c>
      <c r="E12" s="59">
        <f>+E13</f>
        <v>0</v>
      </c>
      <c r="F12" s="60">
        <f>+F13</f>
        <v>0</v>
      </c>
      <c r="G12" s="60">
        <f>+G13</f>
        <v>0</v>
      </c>
      <c r="H12" s="61">
        <f>+H13</f>
        <v>0</v>
      </c>
      <c r="I12" s="58">
        <f t="shared" si="0"/>
        <v>0</v>
      </c>
    </row>
    <row r="13" spans="1:9" ht="19.5" customHeight="1" thickBot="1">
      <c r="A13" s="277" t="s">
        <v>382</v>
      </c>
      <c r="B13" s="62" t="s">
        <v>429</v>
      </c>
      <c r="C13" s="444"/>
      <c r="D13" s="63"/>
      <c r="E13" s="64"/>
      <c r="F13" s="27"/>
      <c r="G13" s="27"/>
      <c r="H13" s="25"/>
      <c r="I13" s="278">
        <f t="shared" si="0"/>
        <v>0</v>
      </c>
    </row>
    <row r="14" spans="1:9" ht="19.5" customHeight="1" thickBot="1">
      <c r="A14" s="275" t="s">
        <v>383</v>
      </c>
      <c r="B14" s="276" t="s">
        <v>564</v>
      </c>
      <c r="C14" s="445"/>
      <c r="D14" s="58">
        <f>+D15</f>
        <v>0</v>
      </c>
      <c r="E14" s="59">
        <f>+E15</f>
        <v>0</v>
      </c>
      <c r="F14" s="60">
        <f>+F15</f>
        <v>0</v>
      </c>
      <c r="G14" s="60">
        <f>+G15</f>
        <v>0</v>
      </c>
      <c r="H14" s="61">
        <f>+H15</f>
        <v>0</v>
      </c>
      <c r="I14" s="58">
        <f t="shared" si="0"/>
        <v>0</v>
      </c>
    </row>
    <row r="15" spans="1:9" ht="19.5" customHeight="1" thickBot="1">
      <c r="A15" s="279" t="s">
        <v>384</v>
      </c>
      <c r="B15" s="65" t="s">
        <v>429</v>
      </c>
      <c r="C15" s="446"/>
      <c r="D15" s="66"/>
      <c r="E15" s="67"/>
      <c r="F15" s="28"/>
      <c r="G15" s="28"/>
      <c r="H15" s="26"/>
      <c r="I15" s="280">
        <f t="shared" si="0"/>
        <v>0</v>
      </c>
    </row>
    <row r="16" spans="1:9" ht="19.5" customHeight="1" thickBot="1">
      <c r="A16" s="275" t="s">
        <v>385</v>
      </c>
      <c r="B16" s="281" t="s">
        <v>565</v>
      </c>
      <c r="C16" s="445"/>
      <c r="D16" s="58">
        <f>+D17</f>
        <v>0</v>
      </c>
      <c r="E16" s="59">
        <v>4200000</v>
      </c>
      <c r="F16" s="59">
        <v>4200000</v>
      </c>
      <c r="G16" s="59">
        <v>4200000</v>
      </c>
      <c r="H16" s="59">
        <v>4200000</v>
      </c>
      <c r="I16" s="58">
        <f t="shared" si="0"/>
        <v>16800000</v>
      </c>
    </row>
    <row r="17" spans="1:9" ht="19.5" customHeight="1" thickBot="1">
      <c r="A17" s="282" t="s">
        <v>386</v>
      </c>
      <c r="B17" s="68" t="s">
        <v>178</v>
      </c>
      <c r="C17" s="447"/>
      <c r="D17" s="69"/>
      <c r="E17" s="59">
        <v>4200000</v>
      </c>
      <c r="F17" s="59">
        <v>4200000</v>
      </c>
      <c r="G17" s="59">
        <v>4200000</v>
      </c>
      <c r="H17" s="59">
        <v>4200000</v>
      </c>
      <c r="I17" s="283">
        <f t="shared" si="0"/>
        <v>16800000</v>
      </c>
    </row>
    <row r="18" spans="1:9" ht="19.5" customHeight="1" thickBot="1">
      <c r="A18" s="1125" t="s">
        <v>501</v>
      </c>
      <c r="B18" s="1126"/>
      <c r="C18" s="677"/>
      <c r="D18" s="58">
        <f aca="true" t="shared" si="1" ref="D18:I18">+D6+D9+D12+D14+D16</f>
        <v>0</v>
      </c>
      <c r="E18" s="59">
        <f t="shared" si="1"/>
        <v>4200000</v>
      </c>
      <c r="F18" s="60">
        <f t="shared" si="1"/>
        <v>4200000</v>
      </c>
      <c r="G18" s="60">
        <f t="shared" si="1"/>
        <v>4200000</v>
      </c>
      <c r="H18" s="61">
        <f t="shared" si="1"/>
        <v>4200000</v>
      </c>
      <c r="I18" s="58">
        <f t="shared" si="1"/>
        <v>16800000</v>
      </c>
    </row>
  </sheetData>
  <sheetProtection/>
  <mergeCells count="8">
    <mergeCell ref="A1:I1"/>
    <mergeCell ref="A18:B18"/>
    <mergeCell ref="I3:I4"/>
    <mergeCell ref="E3:H3"/>
    <mergeCell ref="A3:A4"/>
    <mergeCell ref="B3:B4"/>
    <mergeCell ref="C3:C4"/>
    <mergeCell ref="D3:D4"/>
  </mergeCells>
  <printOptions horizontalCentered="1"/>
  <pageMargins left="0.7874015748031497" right="0.7874015748031497" top="1.03" bottom="0.984251968503937" header="0.7874015748031497" footer="0.7874015748031497"/>
  <pageSetup horizontalDpi="600" verticalDpi="600" orientation="landscape" paperSize="9" scale="95" r:id="rId1"/>
  <headerFooter alignWithMargins="0">
    <oddHeader>&amp;R&amp;"Times New Roman CE,Félkövér dőlt"2.  tájékoztató tábla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92D050"/>
  </sheetPr>
  <dimension ref="A1:D31"/>
  <sheetViews>
    <sheetView workbookViewId="0" topLeftCell="A4">
      <selection activeCell="H25" sqref="H25"/>
    </sheetView>
  </sheetViews>
  <sheetFormatPr defaultColWidth="9.00390625" defaultRowHeight="12.75"/>
  <cols>
    <col min="1" max="1" width="5.875" style="83" customWidth="1"/>
    <col min="2" max="2" width="54.875" style="3" customWidth="1"/>
    <col min="3" max="4" width="17.625" style="3" customWidth="1"/>
    <col min="5" max="5" width="10.50390625" style="3" customWidth="1"/>
    <col min="6" max="16384" width="9.375" style="3" customWidth="1"/>
  </cols>
  <sheetData>
    <row r="1" spans="2:4" ht="31.5" customHeight="1">
      <c r="B1" s="1135" t="s">
        <v>367</v>
      </c>
      <c r="C1" s="1135"/>
      <c r="D1" s="1135"/>
    </row>
    <row r="2" spans="1:4" s="71" customFormat="1" ht="16.5" thickBot="1">
      <c r="A2" s="70"/>
      <c r="B2" s="369"/>
      <c r="D2" s="43"/>
    </row>
    <row r="3" spans="1:4" s="73" customFormat="1" ht="48" customHeight="1" thickBot="1">
      <c r="A3" s="72" t="s">
        <v>373</v>
      </c>
      <c r="B3" s="194" t="s">
        <v>374</v>
      </c>
      <c r="C3" s="194" t="s">
        <v>430</v>
      </c>
      <c r="D3" s="195" t="s">
        <v>431</v>
      </c>
    </row>
    <row r="4" spans="1:4" s="73" customFormat="1" ht="13.5" customHeight="1" thickBot="1">
      <c r="A4" s="34">
        <v>1</v>
      </c>
      <c r="B4" s="197">
        <v>2</v>
      </c>
      <c r="C4" s="197">
        <v>3</v>
      </c>
      <c r="D4" s="198">
        <v>4</v>
      </c>
    </row>
    <row r="5" spans="1:4" ht="18" customHeight="1">
      <c r="A5" s="128" t="s">
        <v>375</v>
      </c>
      <c r="B5" s="199" t="s">
        <v>522</v>
      </c>
      <c r="C5" s="789">
        <v>89093200</v>
      </c>
      <c r="D5" s="790"/>
    </row>
    <row r="6" spans="1:4" ht="18" customHeight="1">
      <c r="A6" s="75" t="s">
        <v>376</v>
      </c>
      <c r="B6" s="200" t="s">
        <v>523</v>
      </c>
      <c r="C6" s="127"/>
      <c r="D6" s="77"/>
    </row>
    <row r="7" spans="1:4" ht="18" customHeight="1">
      <c r="A7" s="75" t="s">
        <v>377</v>
      </c>
      <c r="B7" s="200" t="s">
        <v>480</v>
      </c>
      <c r="C7" s="127"/>
      <c r="D7" s="77"/>
    </row>
    <row r="8" spans="1:4" ht="18" customHeight="1">
      <c r="A8" s="75" t="s">
        <v>378</v>
      </c>
      <c r="B8" s="200" t="s">
        <v>481</v>
      </c>
      <c r="C8" s="127"/>
      <c r="D8" s="77"/>
    </row>
    <row r="9" spans="1:4" ht="18" customHeight="1">
      <c r="A9" s="75" t="s">
        <v>379</v>
      </c>
      <c r="B9" s="200" t="s">
        <v>515</v>
      </c>
      <c r="C9" s="127"/>
      <c r="D9" s="77"/>
    </row>
    <row r="10" spans="1:4" ht="18" customHeight="1">
      <c r="A10" s="75" t="s">
        <v>380</v>
      </c>
      <c r="B10" s="200" t="s">
        <v>516</v>
      </c>
      <c r="C10" s="127"/>
      <c r="D10" s="77"/>
    </row>
    <row r="11" spans="1:4" ht="18" customHeight="1">
      <c r="A11" s="75" t="s">
        <v>381</v>
      </c>
      <c r="B11" s="201" t="s">
        <v>517</v>
      </c>
      <c r="C11" s="127"/>
      <c r="D11" s="77"/>
    </row>
    <row r="12" spans="1:4" ht="18" customHeight="1">
      <c r="A12" s="75" t="s">
        <v>383</v>
      </c>
      <c r="B12" s="201" t="s">
        <v>518</v>
      </c>
      <c r="C12" s="127">
        <v>6000000</v>
      </c>
      <c r="D12" s="77"/>
    </row>
    <row r="13" spans="1:4" ht="18" customHeight="1">
      <c r="A13" s="75" t="s">
        <v>384</v>
      </c>
      <c r="B13" s="201" t="s">
        <v>519</v>
      </c>
      <c r="C13" s="127">
        <v>1000000</v>
      </c>
      <c r="D13" s="77"/>
    </row>
    <row r="14" spans="1:4" ht="18" customHeight="1">
      <c r="A14" s="75" t="s">
        <v>385</v>
      </c>
      <c r="B14" s="201" t="s">
        <v>520</v>
      </c>
      <c r="C14" s="127"/>
      <c r="D14" s="77"/>
    </row>
    <row r="15" spans="1:4" ht="22.5" customHeight="1">
      <c r="A15" s="75" t="s">
        <v>386</v>
      </c>
      <c r="B15" s="201" t="s">
        <v>521</v>
      </c>
      <c r="C15" s="127">
        <v>140000000</v>
      </c>
      <c r="D15" s="77"/>
    </row>
    <row r="16" spans="1:4" ht="18" customHeight="1">
      <c r="A16" s="75" t="s">
        <v>387</v>
      </c>
      <c r="B16" s="200" t="s">
        <v>482</v>
      </c>
      <c r="C16" s="127">
        <v>22000000</v>
      </c>
      <c r="D16" s="77"/>
    </row>
    <row r="17" spans="1:4" ht="18" customHeight="1">
      <c r="A17" s="75" t="s">
        <v>388</v>
      </c>
      <c r="B17" s="200" t="s">
        <v>369</v>
      </c>
      <c r="C17" s="127"/>
      <c r="D17" s="77"/>
    </row>
    <row r="18" spans="1:4" ht="18" customHeight="1">
      <c r="A18" s="75" t="s">
        <v>389</v>
      </c>
      <c r="B18" s="200" t="s">
        <v>368</v>
      </c>
      <c r="C18" s="127"/>
      <c r="D18" s="77"/>
    </row>
    <row r="19" spans="1:4" ht="18" customHeight="1">
      <c r="A19" s="75" t="s">
        <v>390</v>
      </c>
      <c r="B19" s="200" t="s">
        <v>483</v>
      </c>
      <c r="C19" s="127"/>
      <c r="D19" s="77"/>
    </row>
    <row r="20" spans="1:4" ht="18" customHeight="1">
      <c r="A20" s="75" t="s">
        <v>391</v>
      </c>
      <c r="B20" s="200" t="s">
        <v>484</v>
      </c>
      <c r="C20" s="127"/>
      <c r="D20" s="77"/>
    </row>
    <row r="21" spans="1:4" ht="18" customHeight="1">
      <c r="A21" s="75" t="s">
        <v>392</v>
      </c>
      <c r="B21" s="118"/>
      <c r="C21" s="76"/>
      <c r="D21" s="77"/>
    </row>
    <row r="22" spans="1:4" ht="18" customHeight="1">
      <c r="A22" s="75" t="s">
        <v>393</v>
      </c>
      <c r="B22" s="78"/>
      <c r="C22" s="76"/>
      <c r="D22" s="77"/>
    </row>
    <row r="23" spans="1:4" ht="18" customHeight="1">
      <c r="A23" s="75" t="s">
        <v>394</v>
      </c>
      <c r="B23" s="78"/>
      <c r="C23" s="76"/>
      <c r="D23" s="77"/>
    </row>
    <row r="24" spans="1:4" ht="18" customHeight="1">
      <c r="A24" s="75" t="s">
        <v>395</v>
      </c>
      <c r="B24" s="78"/>
      <c r="C24" s="76"/>
      <c r="D24" s="77"/>
    </row>
    <row r="25" spans="1:4" ht="18" customHeight="1">
      <c r="A25" s="75" t="s">
        <v>396</v>
      </c>
      <c r="B25" s="78"/>
      <c r="C25" s="76"/>
      <c r="D25" s="77"/>
    </row>
    <row r="26" spans="1:4" ht="18" customHeight="1">
      <c r="A26" s="75" t="s">
        <v>397</v>
      </c>
      <c r="B26" s="78"/>
      <c r="C26" s="76"/>
      <c r="D26" s="77"/>
    </row>
    <row r="27" spans="1:4" ht="18" customHeight="1">
      <c r="A27" s="75" t="s">
        <v>398</v>
      </c>
      <c r="B27" s="78"/>
      <c r="C27" s="76"/>
      <c r="D27" s="77"/>
    </row>
    <row r="28" spans="1:4" ht="18" customHeight="1">
      <c r="A28" s="75" t="s">
        <v>399</v>
      </c>
      <c r="B28" s="78"/>
      <c r="C28" s="76"/>
      <c r="D28" s="77"/>
    </row>
    <row r="29" spans="1:4" ht="18" customHeight="1" thickBot="1">
      <c r="A29" s="129" t="s">
        <v>400</v>
      </c>
      <c r="B29" s="79"/>
      <c r="C29" s="80"/>
      <c r="D29" s="81"/>
    </row>
    <row r="30" spans="1:4" ht="18" customHeight="1" thickBot="1">
      <c r="A30" s="35" t="s">
        <v>401</v>
      </c>
      <c r="B30" s="205" t="s">
        <v>408</v>
      </c>
      <c r="C30" s="206">
        <f>+C5+C6+C7+C8+C9+C16+C18+C12+C13+C15+C17+C19+C20+C21+C22+C23+C24+C25+C26+C27+C28+C29</f>
        <v>258093200</v>
      </c>
      <c r="D30" s="207">
        <f>+D5+D6+D7+D8+D9+D16+D17+D18+D19+D20+D21+D22+D23+D24+D25+D26+D27+D28+D29</f>
        <v>0</v>
      </c>
    </row>
    <row r="31" spans="1:4" ht="27" customHeight="1">
      <c r="A31" s="82"/>
      <c r="B31" s="1134"/>
      <c r="C31" s="1134"/>
      <c r="D31" s="1134"/>
    </row>
  </sheetData>
  <sheetProtection/>
  <mergeCells count="2">
    <mergeCell ref="B31:D31"/>
    <mergeCell ref="B1:D1"/>
  </mergeCells>
  <printOptions horizontalCentered="1"/>
  <pageMargins left="0.7874015748031497" right="0.7874015748031497" top="1.06" bottom="0.984251968503937" header="0.7874015748031497" footer="0.7874015748031497"/>
  <pageSetup horizontalDpi="300" verticalDpi="300" orientation="portrait" paperSize="9" scale="95" r:id="rId1"/>
  <headerFooter alignWithMargins="0">
    <oddHeader>&amp;R&amp;"Times New Roman CE,Dőlt"&amp;11 &amp;"Times New Roman CE,Félkövér dőlt"3. tájékoztató tábla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92D050"/>
  </sheetPr>
  <dimension ref="A1:O82"/>
  <sheetViews>
    <sheetView workbookViewId="0" topLeftCell="A1">
      <selection activeCell="C5" sqref="C5:N5"/>
    </sheetView>
  </sheetViews>
  <sheetFormatPr defaultColWidth="9.00390625" defaultRowHeight="12.75"/>
  <cols>
    <col min="1" max="1" width="4.875" style="98" customWidth="1"/>
    <col min="2" max="2" width="34.125" style="113" customWidth="1"/>
    <col min="3" max="3" width="12.00390625" style="113" bestFit="1" customWidth="1"/>
    <col min="4" max="4" width="11.00390625" style="113" bestFit="1" customWidth="1"/>
    <col min="5" max="5" width="11.375" style="113" bestFit="1" customWidth="1"/>
    <col min="6" max="6" width="12.00390625" style="113" bestFit="1" customWidth="1"/>
    <col min="7" max="7" width="11.375" style="113" bestFit="1" customWidth="1"/>
    <col min="8" max="8" width="12.00390625" style="113" bestFit="1" customWidth="1"/>
    <col min="9" max="10" width="11.375" style="113" bestFit="1" customWidth="1"/>
    <col min="11" max="11" width="11.125" style="113" bestFit="1" customWidth="1"/>
    <col min="12" max="13" width="11.00390625" style="113" bestFit="1" customWidth="1"/>
    <col min="14" max="14" width="14.625" style="113" customWidth="1"/>
    <col min="15" max="15" width="13.625" style="98" bestFit="1" customWidth="1"/>
    <col min="16" max="16384" width="9.375" style="113" customWidth="1"/>
  </cols>
  <sheetData>
    <row r="1" spans="1:15" ht="31.5" customHeight="1">
      <c r="A1" s="1139" t="s">
        <v>734</v>
      </c>
      <c r="B1" s="1140"/>
      <c r="C1" s="1140"/>
      <c r="D1" s="1140"/>
      <c r="E1" s="1140"/>
      <c r="F1" s="1140"/>
      <c r="G1" s="1140"/>
      <c r="H1" s="1140"/>
      <c r="I1" s="1140"/>
      <c r="J1" s="1140"/>
      <c r="K1" s="1140"/>
      <c r="L1" s="1140"/>
      <c r="M1" s="1140"/>
      <c r="N1" s="1140"/>
      <c r="O1" s="1140"/>
    </row>
    <row r="2" ht="16.5" thickBot="1">
      <c r="O2" s="4"/>
    </row>
    <row r="3" spans="1:15" s="98" customFormat="1" ht="25.5" customHeight="1" thickBot="1">
      <c r="A3" s="95" t="s">
        <v>373</v>
      </c>
      <c r="B3" s="96" t="s">
        <v>420</v>
      </c>
      <c r="C3" s="96" t="s">
        <v>432</v>
      </c>
      <c r="D3" s="96" t="s">
        <v>433</v>
      </c>
      <c r="E3" s="96" t="s">
        <v>434</v>
      </c>
      <c r="F3" s="96" t="s">
        <v>435</v>
      </c>
      <c r="G3" s="96" t="s">
        <v>436</v>
      </c>
      <c r="H3" s="96" t="s">
        <v>437</v>
      </c>
      <c r="I3" s="96" t="s">
        <v>438</v>
      </c>
      <c r="J3" s="96" t="s">
        <v>439</v>
      </c>
      <c r="K3" s="96" t="s">
        <v>440</v>
      </c>
      <c r="L3" s="96" t="s">
        <v>441</v>
      </c>
      <c r="M3" s="96" t="s">
        <v>442</v>
      </c>
      <c r="N3" s="96" t="s">
        <v>443</v>
      </c>
      <c r="O3" s="97" t="s">
        <v>408</v>
      </c>
    </row>
    <row r="4" spans="1:15" s="100" customFormat="1" ht="15" customHeight="1" thickBot="1">
      <c r="A4" s="99" t="s">
        <v>375</v>
      </c>
      <c r="B4" s="1136" t="s">
        <v>412</v>
      </c>
      <c r="C4" s="1137"/>
      <c r="D4" s="1137"/>
      <c r="E4" s="1137"/>
      <c r="F4" s="1137"/>
      <c r="G4" s="1137"/>
      <c r="H4" s="1137"/>
      <c r="I4" s="1137"/>
      <c r="J4" s="1137"/>
      <c r="K4" s="1137"/>
      <c r="L4" s="1137"/>
      <c r="M4" s="1137"/>
      <c r="N4" s="1137"/>
      <c r="O4" s="1138"/>
    </row>
    <row r="5" spans="1:15" s="100" customFormat="1" ht="22.5">
      <c r="A5" s="101" t="s">
        <v>376</v>
      </c>
      <c r="B5" s="452" t="s">
        <v>73</v>
      </c>
      <c r="C5" s="102">
        <v>35633409</v>
      </c>
      <c r="D5" s="102">
        <v>35633409</v>
      </c>
      <c r="E5" s="102">
        <v>35633409</v>
      </c>
      <c r="F5" s="102">
        <v>35633409</v>
      </c>
      <c r="G5" s="102">
        <v>35633409</v>
      </c>
      <c r="H5" s="102">
        <v>35633409</v>
      </c>
      <c r="I5" s="102">
        <v>35633409</v>
      </c>
      <c r="J5" s="102">
        <v>35633409</v>
      </c>
      <c r="K5" s="102">
        <v>35633409</v>
      </c>
      <c r="L5" s="102">
        <v>35633409</v>
      </c>
      <c r="M5" s="102">
        <v>35633409</v>
      </c>
      <c r="N5" s="102">
        <v>35633406</v>
      </c>
      <c r="O5" s="653">
        <v>427600905</v>
      </c>
    </row>
    <row r="6" spans="1:15" s="107" customFormat="1" ht="22.5">
      <c r="A6" s="104" t="s">
        <v>377</v>
      </c>
      <c r="B6" s="286" t="s">
        <v>144</v>
      </c>
      <c r="C6" s="105">
        <v>1163195</v>
      </c>
      <c r="D6" s="105">
        <v>1163195</v>
      </c>
      <c r="E6" s="105">
        <v>1163195</v>
      </c>
      <c r="F6" s="105">
        <v>1163195</v>
      </c>
      <c r="G6" s="105">
        <v>1163195</v>
      </c>
      <c r="H6" s="105">
        <v>1163195</v>
      </c>
      <c r="I6" s="105">
        <v>1163195</v>
      </c>
      <c r="J6" s="105">
        <v>1163195</v>
      </c>
      <c r="K6" s="105">
        <v>1163195</v>
      </c>
      <c r="L6" s="105">
        <v>1163195</v>
      </c>
      <c r="M6" s="105">
        <v>1163195</v>
      </c>
      <c r="N6" s="105">
        <v>1163199</v>
      </c>
      <c r="O6" s="106">
        <v>13958344</v>
      </c>
    </row>
    <row r="7" spans="1:15" s="107" customFormat="1" ht="22.5">
      <c r="A7" s="104" t="s">
        <v>378</v>
      </c>
      <c r="B7" s="285" t="s">
        <v>145</v>
      </c>
      <c r="C7" s="108"/>
      <c r="D7" s="108"/>
      <c r="E7" s="108">
        <v>311246547</v>
      </c>
      <c r="F7" s="108"/>
      <c r="G7" s="108"/>
      <c r="H7" s="108"/>
      <c r="I7" s="108"/>
      <c r="J7" s="108"/>
      <c r="K7" s="108"/>
      <c r="L7" s="108"/>
      <c r="M7" s="108"/>
      <c r="N7" s="108"/>
      <c r="O7" s="106">
        <v>311246547</v>
      </c>
    </row>
    <row r="8" spans="1:15" s="107" customFormat="1" ht="13.5" customHeight="1">
      <c r="A8" s="104" t="s">
        <v>379</v>
      </c>
      <c r="B8" s="284" t="s">
        <v>529</v>
      </c>
      <c r="C8" s="105"/>
      <c r="D8" s="105"/>
      <c r="E8" s="105">
        <v>70700000</v>
      </c>
      <c r="F8" s="105"/>
      <c r="G8" s="105"/>
      <c r="H8" s="105"/>
      <c r="I8" s="105"/>
      <c r="J8" s="105"/>
      <c r="K8" s="105"/>
      <c r="L8" s="105"/>
      <c r="M8" s="105"/>
      <c r="N8" s="105">
        <v>100000000</v>
      </c>
      <c r="O8" s="106">
        <f>E8+N8</f>
        <v>170700000</v>
      </c>
    </row>
    <row r="9" spans="1:15" s="107" customFormat="1" ht="13.5" customHeight="1">
      <c r="A9" s="104" t="s">
        <v>380</v>
      </c>
      <c r="B9" s="284" t="s">
        <v>146</v>
      </c>
      <c r="C9" s="105">
        <v>10245683</v>
      </c>
      <c r="D9" s="105">
        <v>10245683</v>
      </c>
      <c r="E9" s="105">
        <v>10245683</v>
      </c>
      <c r="F9" s="105">
        <v>10245683</v>
      </c>
      <c r="G9" s="105">
        <v>10245683</v>
      </c>
      <c r="H9" s="105">
        <v>10245683</v>
      </c>
      <c r="I9" s="105">
        <v>10245683</v>
      </c>
      <c r="J9" s="105">
        <v>10245683</v>
      </c>
      <c r="K9" s="105">
        <v>10245683</v>
      </c>
      <c r="L9" s="105">
        <v>10245683</v>
      </c>
      <c r="M9" s="105">
        <v>10245683</v>
      </c>
      <c r="N9" s="105">
        <v>10245687</v>
      </c>
      <c r="O9" s="106">
        <v>122948200</v>
      </c>
    </row>
    <row r="10" spans="1:15" s="107" customFormat="1" ht="13.5" customHeight="1">
      <c r="A10" s="104" t="s">
        <v>381</v>
      </c>
      <c r="B10" s="284" t="s">
        <v>370</v>
      </c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6"/>
    </row>
    <row r="11" spans="1:15" s="107" customFormat="1" ht="13.5" customHeight="1">
      <c r="A11" s="104" t="s">
        <v>382</v>
      </c>
      <c r="B11" s="284" t="s">
        <v>75</v>
      </c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6">
        <v>0</v>
      </c>
    </row>
    <row r="12" spans="1:15" s="107" customFormat="1" ht="15.75">
      <c r="A12" s="104" t="s">
        <v>383</v>
      </c>
      <c r="B12" s="286" t="s">
        <v>129</v>
      </c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6">
        <f>SUM(C12:N12)</f>
        <v>0</v>
      </c>
    </row>
    <row r="13" spans="1:15" s="107" customFormat="1" ht="15.75">
      <c r="A13" s="104" t="s">
        <v>384</v>
      </c>
      <c r="B13" s="286" t="s">
        <v>708</v>
      </c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6"/>
    </row>
    <row r="14" spans="1:15" s="107" customFormat="1" ht="18" customHeight="1" thickBot="1">
      <c r="A14" s="104" t="s">
        <v>385</v>
      </c>
      <c r="B14" s="284" t="s">
        <v>707</v>
      </c>
      <c r="C14" s="105">
        <v>500000000</v>
      </c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3">
        <v>500000000</v>
      </c>
    </row>
    <row r="15" spans="1:15" s="100" customFormat="1" ht="15.75" customHeight="1" thickBot="1">
      <c r="A15" s="99" t="s">
        <v>386</v>
      </c>
      <c r="B15" s="36" t="s">
        <v>469</v>
      </c>
      <c r="C15" s="110">
        <f>SUM(C5:C14)</f>
        <v>547042287</v>
      </c>
      <c r="D15" s="110">
        <f aca="true" t="shared" si="0" ref="D15:N15">SUM(D5:D14)</f>
        <v>47042287</v>
      </c>
      <c r="E15" s="110">
        <f t="shared" si="0"/>
        <v>428988834</v>
      </c>
      <c r="F15" s="110">
        <f t="shared" si="0"/>
        <v>47042287</v>
      </c>
      <c r="G15" s="110">
        <f t="shared" si="0"/>
        <v>47042287</v>
      </c>
      <c r="H15" s="110">
        <f t="shared" si="0"/>
        <v>47042287</v>
      </c>
      <c r="I15" s="110">
        <f t="shared" si="0"/>
        <v>47042287</v>
      </c>
      <c r="J15" s="110">
        <f t="shared" si="0"/>
        <v>47042287</v>
      </c>
      <c r="K15" s="110">
        <f t="shared" si="0"/>
        <v>47042287</v>
      </c>
      <c r="L15" s="110">
        <f t="shared" si="0"/>
        <v>47042287</v>
      </c>
      <c r="M15" s="110">
        <f t="shared" si="0"/>
        <v>47042287</v>
      </c>
      <c r="N15" s="110">
        <f t="shared" si="0"/>
        <v>147042292</v>
      </c>
      <c r="O15" s="111">
        <f>O5+O6+O7+O8+O9+O10+O14+O13</f>
        <v>1546453996</v>
      </c>
    </row>
    <row r="16" spans="1:15" s="100" customFormat="1" ht="15" customHeight="1" thickBot="1">
      <c r="A16" s="99"/>
      <c r="B16" s="1136" t="s">
        <v>414</v>
      </c>
      <c r="C16" s="1137"/>
      <c r="D16" s="1137"/>
      <c r="E16" s="1137"/>
      <c r="F16" s="1137"/>
      <c r="G16" s="1137"/>
      <c r="H16" s="1137"/>
      <c r="I16" s="1137"/>
      <c r="J16" s="1137"/>
      <c r="K16" s="1137"/>
      <c r="L16" s="1137"/>
      <c r="M16" s="1137"/>
      <c r="N16" s="1137"/>
      <c r="O16" s="1138"/>
    </row>
    <row r="17" spans="1:15" s="107" customFormat="1" ht="13.5" customHeight="1">
      <c r="A17" s="112" t="s">
        <v>387</v>
      </c>
      <c r="B17" s="287" t="s">
        <v>421</v>
      </c>
      <c r="C17" s="108">
        <v>18137684</v>
      </c>
      <c r="D17" s="108">
        <v>18137684</v>
      </c>
      <c r="E17" s="108">
        <v>18137684</v>
      </c>
      <c r="F17" s="108">
        <v>18137684</v>
      </c>
      <c r="G17" s="108">
        <v>18137684</v>
      </c>
      <c r="H17" s="108">
        <v>18137684</v>
      </c>
      <c r="I17" s="108">
        <v>18137684</v>
      </c>
      <c r="J17" s="108">
        <v>18137684</v>
      </c>
      <c r="K17" s="108">
        <v>18137684</v>
      </c>
      <c r="L17" s="108">
        <v>18137684</v>
      </c>
      <c r="M17" s="108">
        <v>18137684</v>
      </c>
      <c r="N17" s="108">
        <v>18137689</v>
      </c>
      <c r="O17" s="109">
        <v>217652213</v>
      </c>
    </row>
    <row r="18" spans="1:15" s="107" customFormat="1" ht="27" customHeight="1">
      <c r="A18" s="104" t="s">
        <v>388</v>
      </c>
      <c r="B18" s="286" t="s">
        <v>538</v>
      </c>
      <c r="C18" s="105">
        <v>3907860</v>
      </c>
      <c r="D18" s="105">
        <v>3907860</v>
      </c>
      <c r="E18" s="105">
        <v>3907860</v>
      </c>
      <c r="F18" s="105">
        <v>3907860</v>
      </c>
      <c r="G18" s="105">
        <v>3907860</v>
      </c>
      <c r="H18" s="105">
        <v>3907860</v>
      </c>
      <c r="I18" s="105">
        <v>3907860</v>
      </c>
      <c r="J18" s="105">
        <v>3907860</v>
      </c>
      <c r="K18" s="105">
        <v>3907860</v>
      </c>
      <c r="L18" s="105">
        <v>3907860</v>
      </c>
      <c r="M18" s="105">
        <v>3907860</v>
      </c>
      <c r="N18" s="105">
        <v>3907863</v>
      </c>
      <c r="O18" s="109">
        <v>46894323</v>
      </c>
    </row>
    <row r="19" spans="1:15" s="107" customFormat="1" ht="13.5" customHeight="1">
      <c r="A19" s="104" t="s">
        <v>389</v>
      </c>
      <c r="B19" s="284" t="s">
        <v>495</v>
      </c>
      <c r="C19" s="105">
        <v>18612879</v>
      </c>
      <c r="D19" s="105">
        <v>18612879</v>
      </c>
      <c r="E19" s="105">
        <v>18612879</v>
      </c>
      <c r="F19" s="105">
        <v>18612879</v>
      </c>
      <c r="G19" s="105">
        <v>18612879</v>
      </c>
      <c r="H19" s="105">
        <v>18612879</v>
      </c>
      <c r="I19" s="105">
        <v>18612879</v>
      </c>
      <c r="J19" s="105">
        <v>18612879</v>
      </c>
      <c r="K19" s="105">
        <v>18612879</v>
      </c>
      <c r="L19" s="105">
        <v>18612879</v>
      </c>
      <c r="M19" s="105">
        <v>18612879</v>
      </c>
      <c r="N19" s="105">
        <v>18612878</v>
      </c>
      <c r="O19" s="109">
        <v>223354547</v>
      </c>
    </row>
    <row r="20" spans="1:15" s="107" customFormat="1" ht="13.5" customHeight="1">
      <c r="A20" s="104" t="s">
        <v>390</v>
      </c>
      <c r="B20" s="284" t="s">
        <v>539</v>
      </c>
      <c r="C20" s="105">
        <v>308333</v>
      </c>
      <c r="D20" s="105">
        <v>308333</v>
      </c>
      <c r="E20" s="105">
        <v>308333</v>
      </c>
      <c r="F20" s="105">
        <v>308333</v>
      </c>
      <c r="G20" s="105">
        <v>308333</v>
      </c>
      <c r="H20" s="105">
        <v>308333</v>
      </c>
      <c r="I20" s="105">
        <v>308333</v>
      </c>
      <c r="J20" s="105">
        <v>308333</v>
      </c>
      <c r="K20" s="105">
        <v>308333</v>
      </c>
      <c r="L20" s="105">
        <v>308333</v>
      </c>
      <c r="M20" s="105">
        <v>308333</v>
      </c>
      <c r="N20" s="105">
        <v>308337</v>
      </c>
      <c r="O20" s="109">
        <v>3700000</v>
      </c>
    </row>
    <row r="21" spans="1:15" s="107" customFormat="1" ht="13.5" customHeight="1">
      <c r="A21" s="104" t="s">
        <v>391</v>
      </c>
      <c r="B21" s="284" t="s">
        <v>371</v>
      </c>
      <c r="C21" s="105">
        <v>14082066</v>
      </c>
      <c r="D21" s="105">
        <v>14082066</v>
      </c>
      <c r="E21" s="105">
        <v>14082066</v>
      </c>
      <c r="F21" s="105">
        <v>14082066</v>
      </c>
      <c r="G21" s="105">
        <v>14082066</v>
      </c>
      <c r="H21" s="105">
        <v>14082066</v>
      </c>
      <c r="I21" s="105">
        <v>14082066</v>
      </c>
      <c r="J21" s="105">
        <v>14082066</v>
      </c>
      <c r="K21" s="105">
        <v>14082066</v>
      </c>
      <c r="L21" s="105">
        <v>14082066</v>
      </c>
      <c r="M21" s="105">
        <v>14082066</v>
      </c>
      <c r="N21" s="105">
        <v>14082063</v>
      </c>
      <c r="O21" s="109">
        <v>168984789</v>
      </c>
    </row>
    <row r="22" spans="1:15" s="107" customFormat="1" ht="13.5" customHeight="1">
      <c r="A22" s="104" t="s">
        <v>392</v>
      </c>
      <c r="B22" s="284" t="s">
        <v>587</v>
      </c>
      <c r="C22" s="105"/>
      <c r="D22" s="105"/>
      <c r="E22" s="105"/>
      <c r="F22" s="105">
        <v>300000000</v>
      </c>
      <c r="G22" s="105"/>
      <c r="H22" s="105">
        <v>100000000</v>
      </c>
      <c r="I22" s="105"/>
      <c r="J22" s="105"/>
      <c r="K22" s="105"/>
      <c r="L22" s="105"/>
      <c r="M22" s="105"/>
      <c r="N22" s="105">
        <v>55680964</v>
      </c>
      <c r="O22" s="109">
        <v>455680964</v>
      </c>
    </row>
    <row r="23" spans="1:15" s="107" customFormat="1" ht="15.75">
      <c r="A23" s="104" t="s">
        <v>393</v>
      </c>
      <c r="B23" s="286" t="s">
        <v>542</v>
      </c>
      <c r="C23" s="105">
        <v>50000000</v>
      </c>
      <c r="D23" s="105"/>
      <c r="E23" s="105"/>
      <c r="F23" s="105"/>
      <c r="G23" s="105">
        <v>14357443</v>
      </c>
      <c r="H23" s="105"/>
      <c r="I23" s="105"/>
      <c r="J23" s="105"/>
      <c r="K23" s="105"/>
      <c r="L23" s="105"/>
      <c r="M23" s="105"/>
      <c r="N23" s="105"/>
      <c r="O23" s="109">
        <v>64357443</v>
      </c>
    </row>
    <row r="24" spans="1:15" s="107" customFormat="1" ht="13.5" customHeight="1">
      <c r="A24" s="104" t="s">
        <v>394</v>
      </c>
      <c r="B24" s="284" t="s">
        <v>751</v>
      </c>
      <c r="C24" s="105">
        <v>108254481</v>
      </c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9">
        <v>108254481</v>
      </c>
    </row>
    <row r="25" spans="1:15" s="107" customFormat="1" ht="22.5">
      <c r="A25" s="104" t="s">
        <v>395</v>
      </c>
      <c r="B25" s="286" t="s">
        <v>69</v>
      </c>
      <c r="C25" s="105"/>
      <c r="D25" s="105"/>
      <c r="E25" s="105">
        <v>15273016</v>
      </c>
      <c r="F25" s="105"/>
      <c r="G25" s="105"/>
      <c r="H25" s="105"/>
      <c r="I25" s="105"/>
      <c r="J25" s="105"/>
      <c r="K25" s="105"/>
      <c r="L25" s="105"/>
      <c r="M25" s="105"/>
      <c r="N25" s="105"/>
      <c r="O25" s="109">
        <f>D25+E25+H25</f>
        <v>15273016</v>
      </c>
    </row>
    <row r="26" spans="1:15" s="100" customFormat="1" ht="15.75" customHeight="1" thickBot="1">
      <c r="A26" s="547" t="s">
        <v>396</v>
      </c>
      <c r="B26" s="548" t="s">
        <v>710</v>
      </c>
      <c r="C26" s="105">
        <v>20191852</v>
      </c>
      <c r="D26" s="105">
        <v>20191852</v>
      </c>
      <c r="E26" s="105">
        <v>20191852</v>
      </c>
      <c r="F26" s="105">
        <v>20191852</v>
      </c>
      <c r="G26" s="105">
        <v>20191852</v>
      </c>
      <c r="H26" s="105">
        <v>20191852</v>
      </c>
      <c r="I26" s="105">
        <v>20191852</v>
      </c>
      <c r="J26" s="105">
        <v>20191852</v>
      </c>
      <c r="K26" s="105">
        <v>20191852</v>
      </c>
      <c r="L26" s="105">
        <v>20191852</v>
      </c>
      <c r="M26" s="105">
        <v>20191852</v>
      </c>
      <c r="N26" s="105">
        <v>20191848</v>
      </c>
      <c r="O26" s="109">
        <v>242302220</v>
      </c>
    </row>
    <row r="27" spans="1:15" ht="16.5" thickBot="1">
      <c r="A27" s="549" t="s">
        <v>397</v>
      </c>
      <c r="B27" s="792" t="s">
        <v>470</v>
      </c>
      <c r="C27" s="110">
        <f>SUM(C17:C26)</f>
        <v>233495155</v>
      </c>
      <c r="D27" s="550">
        <f aca="true" t="shared" si="1" ref="D27:N27">SUM(D17:D26)</f>
        <v>75240674</v>
      </c>
      <c r="E27" s="550">
        <f t="shared" si="1"/>
        <v>90513690</v>
      </c>
      <c r="F27" s="550">
        <f t="shared" si="1"/>
        <v>375240674</v>
      </c>
      <c r="G27" s="550">
        <f t="shared" si="1"/>
        <v>89598117</v>
      </c>
      <c r="H27" s="550">
        <f t="shared" si="1"/>
        <v>175240674</v>
      </c>
      <c r="I27" s="550">
        <f t="shared" si="1"/>
        <v>75240674</v>
      </c>
      <c r="J27" s="550">
        <f t="shared" si="1"/>
        <v>75240674</v>
      </c>
      <c r="K27" s="550">
        <f t="shared" si="1"/>
        <v>75240674</v>
      </c>
      <c r="L27" s="550">
        <f t="shared" si="1"/>
        <v>75240674</v>
      </c>
      <c r="M27" s="550">
        <f t="shared" si="1"/>
        <v>75240674</v>
      </c>
      <c r="N27" s="550">
        <f t="shared" si="1"/>
        <v>130921642</v>
      </c>
      <c r="O27" s="111">
        <f>O17+O18+O19+O20+O21+O22+O23+O25+O26+O24</f>
        <v>1546453996</v>
      </c>
    </row>
    <row r="28" spans="1:15" ht="16.5" thickBot="1">
      <c r="A28" s="549" t="s">
        <v>398</v>
      </c>
      <c r="B28" s="793" t="s">
        <v>471</v>
      </c>
      <c r="C28" s="794">
        <f>(C15-C27)</f>
        <v>313547132</v>
      </c>
      <c r="D28" s="551">
        <f aca="true" t="shared" si="2" ref="D28:N28">(D15-D27)</f>
        <v>-28198387</v>
      </c>
      <c r="E28" s="551">
        <f t="shared" si="2"/>
        <v>338475144</v>
      </c>
      <c r="F28" s="551">
        <f t="shared" si="2"/>
        <v>-328198387</v>
      </c>
      <c r="G28" s="551">
        <f t="shared" si="2"/>
        <v>-42555830</v>
      </c>
      <c r="H28" s="551">
        <f t="shared" si="2"/>
        <v>-128198387</v>
      </c>
      <c r="I28" s="551">
        <f t="shared" si="2"/>
        <v>-28198387</v>
      </c>
      <c r="J28" s="551">
        <f t="shared" si="2"/>
        <v>-28198387</v>
      </c>
      <c r="K28" s="551">
        <f t="shared" si="2"/>
        <v>-28198387</v>
      </c>
      <c r="L28" s="551">
        <f t="shared" si="2"/>
        <v>-28198387</v>
      </c>
      <c r="M28" s="551">
        <f t="shared" si="2"/>
        <v>-28198387</v>
      </c>
      <c r="N28" s="551">
        <f t="shared" si="2"/>
        <v>16120650</v>
      </c>
      <c r="O28" s="111">
        <f>SUM(C28:N28)</f>
        <v>0</v>
      </c>
    </row>
    <row r="29" ht="15.75">
      <c r="A29" s="114"/>
    </row>
    <row r="30" spans="2:15" ht="15.75">
      <c r="B30" s="115"/>
      <c r="C30" s="116"/>
      <c r="D30" s="116"/>
      <c r="O30" s="113"/>
    </row>
    <row r="31" ht="15.75">
      <c r="O31" s="113"/>
    </row>
    <row r="32" ht="15.75">
      <c r="O32" s="113"/>
    </row>
    <row r="33" ht="15.75">
      <c r="O33" s="113"/>
    </row>
    <row r="34" ht="15.75">
      <c r="O34" s="113"/>
    </row>
    <row r="35" ht="15.75">
      <c r="O35" s="113"/>
    </row>
    <row r="36" ht="15.75">
      <c r="O36" s="113"/>
    </row>
    <row r="37" ht="15.75">
      <c r="O37" s="113"/>
    </row>
    <row r="38" ht="15.75">
      <c r="O38" s="113"/>
    </row>
    <row r="39" ht="15.75">
      <c r="O39" s="113"/>
    </row>
    <row r="40" ht="15.75">
      <c r="O40" s="113"/>
    </row>
    <row r="41" ht="15.75">
      <c r="O41" s="113"/>
    </row>
    <row r="42" ht="15.75">
      <c r="O42" s="113"/>
    </row>
    <row r="43" ht="15.75">
      <c r="O43" s="113"/>
    </row>
    <row r="44" ht="15.75">
      <c r="O44" s="113"/>
    </row>
    <row r="45" ht="15.75">
      <c r="O45" s="113"/>
    </row>
    <row r="46" ht="15.75">
      <c r="O46" s="113"/>
    </row>
    <row r="47" ht="15.75">
      <c r="O47" s="113"/>
    </row>
    <row r="48" ht="15.75">
      <c r="O48" s="113"/>
    </row>
    <row r="49" ht="15.75">
      <c r="O49" s="113"/>
    </row>
    <row r="50" ht="15.75">
      <c r="O50" s="113"/>
    </row>
    <row r="51" ht="15.75">
      <c r="O51" s="113"/>
    </row>
    <row r="52" ht="15.75">
      <c r="O52" s="113"/>
    </row>
    <row r="53" ht="15.75">
      <c r="O53" s="113"/>
    </row>
    <row r="54" ht="15.75">
      <c r="O54" s="113"/>
    </row>
    <row r="55" ht="15.75">
      <c r="O55" s="113"/>
    </row>
    <row r="56" ht="15.75">
      <c r="O56" s="113"/>
    </row>
    <row r="57" ht="15.75">
      <c r="O57" s="113"/>
    </row>
    <row r="58" ht="15.75">
      <c r="O58" s="113"/>
    </row>
    <row r="59" ht="15.75">
      <c r="O59" s="113"/>
    </row>
    <row r="60" ht="15.75">
      <c r="O60" s="113"/>
    </row>
    <row r="61" ht="15.75">
      <c r="O61" s="113"/>
    </row>
    <row r="62" ht="15.75">
      <c r="O62" s="113"/>
    </row>
    <row r="63" ht="15.75">
      <c r="O63" s="113"/>
    </row>
    <row r="64" ht="15.75">
      <c r="O64" s="113"/>
    </row>
    <row r="65" ht="15.75">
      <c r="O65" s="113"/>
    </row>
    <row r="66" ht="15.75">
      <c r="O66" s="113"/>
    </row>
    <row r="67" ht="15.75">
      <c r="O67" s="113"/>
    </row>
    <row r="68" ht="15.75">
      <c r="O68" s="113"/>
    </row>
    <row r="69" ht="15.75">
      <c r="O69" s="113"/>
    </row>
    <row r="70" ht="15.75">
      <c r="O70" s="113"/>
    </row>
    <row r="71" ht="15.75">
      <c r="O71" s="113"/>
    </row>
    <row r="72" ht="15.75">
      <c r="O72" s="113"/>
    </row>
    <row r="73" ht="15.75">
      <c r="O73" s="113"/>
    </row>
    <row r="74" ht="15.75">
      <c r="O74" s="113"/>
    </row>
    <row r="75" ht="15.75">
      <c r="O75" s="113"/>
    </row>
    <row r="76" ht="15.75">
      <c r="O76" s="113"/>
    </row>
    <row r="77" ht="15.75">
      <c r="O77" s="113"/>
    </row>
    <row r="78" ht="15.75">
      <c r="O78" s="113"/>
    </row>
    <row r="79" ht="15.75">
      <c r="O79" s="113"/>
    </row>
    <row r="80" ht="15.75">
      <c r="O80" s="113"/>
    </row>
    <row r="81" ht="15.75">
      <c r="O81" s="113"/>
    </row>
    <row r="82" ht="15.75">
      <c r="O82" s="113"/>
    </row>
  </sheetData>
  <sheetProtection/>
  <mergeCells count="3">
    <mergeCell ref="B4:O4"/>
    <mergeCell ref="B16:O16"/>
    <mergeCell ref="A1:O1"/>
  </mergeCells>
  <printOptions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76" r:id="rId1"/>
  <headerFooter alignWithMargins="0">
    <oddHeader>&amp;R&amp;"Times New Roman CE,Félkövér dőlt"&amp;11 4. tájékoztató tábla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K50"/>
  <sheetViews>
    <sheetView workbookViewId="0" topLeftCell="A19">
      <selection activeCell="I31" sqref="I31:I45"/>
    </sheetView>
  </sheetViews>
  <sheetFormatPr defaultColWidth="9.00390625" defaultRowHeight="12.75"/>
  <cols>
    <col min="1" max="1" width="8.50390625" style="46" customWidth="1"/>
    <col min="2" max="2" width="9.375" style="46" customWidth="1"/>
    <col min="3" max="3" width="42.625" style="46" customWidth="1"/>
    <col min="4" max="4" width="9.375" style="46" customWidth="1"/>
    <col min="5" max="5" width="13.375" style="46" bestFit="1" customWidth="1"/>
    <col min="6" max="6" width="13.375" style="46" customWidth="1"/>
    <col min="7" max="7" width="9.375" style="46" customWidth="1"/>
    <col min="8" max="8" width="13.375" style="46" bestFit="1" customWidth="1"/>
    <col min="9" max="9" width="13.375" style="46" customWidth="1"/>
    <col min="10" max="10" width="15.125" style="46" customWidth="1"/>
    <col min="11" max="16384" width="9.375" style="46" customWidth="1"/>
  </cols>
  <sheetData>
    <row r="1" spans="1:9" ht="15.75">
      <c r="A1" s="1147" t="s">
        <v>729</v>
      </c>
      <c r="B1" s="1147"/>
      <c r="C1" s="1147"/>
      <c r="D1" s="1147"/>
      <c r="E1" s="1147"/>
      <c r="F1" s="1147"/>
      <c r="G1" s="1147"/>
      <c r="H1" s="1147"/>
      <c r="I1" s="1147"/>
    </row>
    <row r="2" spans="1:9" ht="16.5" thickBot="1">
      <c r="A2" s="531"/>
      <c r="B2" s="531"/>
      <c r="C2" s="531"/>
      <c r="D2" s="531"/>
      <c r="E2" s="1143"/>
      <c r="F2" s="1144"/>
      <c r="G2" s="531"/>
      <c r="H2" s="1143" t="s">
        <v>107</v>
      </c>
      <c r="I2" s="1144"/>
    </row>
    <row r="3" spans="1:9" ht="18.75" customHeight="1">
      <c r="A3" s="678" t="s">
        <v>332</v>
      </c>
      <c r="B3" s="679"/>
      <c r="C3" s="679"/>
      <c r="D3" s="680" t="s">
        <v>333</v>
      </c>
      <c r="E3" s="710"/>
      <c r="F3" s="681"/>
      <c r="G3" s="680" t="s">
        <v>333</v>
      </c>
      <c r="H3" s="710"/>
      <c r="I3" s="681"/>
    </row>
    <row r="4" spans="1:9" s="47" customFormat="1" ht="24" customHeight="1">
      <c r="A4" s="682"/>
      <c r="B4" s="529"/>
      <c r="C4" s="529"/>
      <c r="D4" s="589" t="s">
        <v>209</v>
      </c>
      <c r="E4" s="711" t="s">
        <v>209</v>
      </c>
      <c r="F4" s="683" t="s">
        <v>209</v>
      </c>
      <c r="G4" s="589" t="s">
        <v>700</v>
      </c>
      <c r="H4" s="711" t="s">
        <v>700</v>
      </c>
      <c r="I4" s="683" t="s">
        <v>700</v>
      </c>
    </row>
    <row r="5" spans="1:9" s="47" customFormat="1" ht="16.5" customHeight="1">
      <c r="A5" s="682"/>
      <c r="B5" s="529"/>
      <c r="C5" s="529"/>
      <c r="D5" s="589"/>
      <c r="E5" s="711"/>
      <c r="F5" s="683"/>
      <c r="G5" s="589"/>
      <c r="H5" s="711"/>
      <c r="I5" s="683"/>
    </row>
    <row r="6" spans="1:9" s="48" customFormat="1" ht="12.75">
      <c r="A6" s="684"/>
      <c r="B6" s="590"/>
      <c r="C6" s="590"/>
      <c r="D6" s="530" t="s">
        <v>334</v>
      </c>
      <c r="E6" s="712" t="s">
        <v>335</v>
      </c>
      <c r="F6" s="685" t="s">
        <v>336</v>
      </c>
      <c r="G6" s="530" t="s">
        <v>334</v>
      </c>
      <c r="H6" s="712" t="s">
        <v>335</v>
      </c>
      <c r="I6" s="685" t="s">
        <v>336</v>
      </c>
    </row>
    <row r="7" spans="1:9" ht="12.75">
      <c r="A7" s="686" t="s">
        <v>337</v>
      </c>
      <c r="B7" s="591"/>
      <c r="C7" s="591"/>
      <c r="D7" s="592">
        <v>21.76</v>
      </c>
      <c r="E7" s="701">
        <v>4580000</v>
      </c>
      <c r="F7" s="687">
        <v>99660800</v>
      </c>
      <c r="G7" s="592">
        <v>21.77</v>
      </c>
      <c r="H7" s="701">
        <v>4580000</v>
      </c>
      <c r="I7" s="687">
        <v>99706600</v>
      </c>
    </row>
    <row r="8" spans="1:9" ht="12.75" customHeight="1">
      <c r="A8" s="686" t="s">
        <v>338</v>
      </c>
      <c r="B8" s="591"/>
      <c r="C8" s="591"/>
      <c r="D8" s="593"/>
      <c r="E8" s="700"/>
      <c r="F8" s="687">
        <v>5956330</v>
      </c>
      <c r="G8" s="593"/>
      <c r="H8" s="700"/>
      <c r="I8" s="687">
        <v>5956330</v>
      </c>
    </row>
    <row r="9" spans="1:9" ht="12.75">
      <c r="A9" s="686" t="s">
        <v>339</v>
      </c>
      <c r="B9" s="591"/>
      <c r="C9" s="591"/>
      <c r="D9" s="593"/>
      <c r="E9" s="700"/>
      <c r="F9" s="687">
        <v>10624000</v>
      </c>
      <c r="G9" s="593"/>
      <c r="H9" s="700"/>
      <c r="I9" s="687">
        <v>10688000</v>
      </c>
    </row>
    <row r="10" spans="1:9" ht="12.75">
      <c r="A10" s="686" t="s">
        <v>340</v>
      </c>
      <c r="B10" s="591"/>
      <c r="C10" s="591"/>
      <c r="D10" s="593"/>
      <c r="E10" s="700"/>
      <c r="F10" s="687">
        <v>100000</v>
      </c>
      <c r="G10" s="593"/>
      <c r="H10" s="700"/>
      <c r="I10" s="687">
        <v>100000</v>
      </c>
    </row>
    <row r="11" spans="1:9" ht="12.75">
      <c r="A11" s="686" t="s">
        <v>341</v>
      </c>
      <c r="B11" s="591"/>
      <c r="C11" s="591"/>
      <c r="D11" s="593"/>
      <c r="E11" s="700"/>
      <c r="F11" s="687">
        <v>5395790</v>
      </c>
      <c r="G11" s="593"/>
      <c r="H11" s="700"/>
      <c r="I11" s="687">
        <v>5395790</v>
      </c>
    </row>
    <row r="12" spans="1:9" ht="12.75">
      <c r="A12" s="686" t="s">
        <v>342</v>
      </c>
      <c r="B12" s="591"/>
      <c r="C12" s="591"/>
      <c r="D12" s="593"/>
      <c r="E12" s="700"/>
      <c r="F12" s="784"/>
      <c r="G12" s="593"/>
      <c r="H12" s="700"/>
      <c r="I12" s="784"/>
    </row>
    <row r="13" spans="1:9" ht="12.75">
      <c r="A13" s="686" t="s">
        <v>343</v>
      </c>
      <c r="B13" s="591"/>
      <c r="C13" s="591"/>
      <c r="D13" s="593"/>
      <c r="E13" s="701"/>
      <c r="F13" s="782">
        <v>14782500</v>
      </c>
      <c r="G13" s="593"/>
      <c r="H13" s="701"/>
      <c r="I13" s="782">
        <v>14796000</v>
      </c>
    </row>
    <row r="14" spans="1:9" s="654" customFormat="1" ht="12.75">
      <c r="A14" s="780" t="s">
        <v>342</v>
      </c>
      <c r="B14" s="781"/>
      <c r="C14" s="781"/>
      <c r="D14" s="593"/>
      <c r="E14" s="701"/>
      <c r="F14" s="783">
        <v>-2871720</v>
      </c>
      <c r="G14" s="593"/>
      <c r="H14" s="701"/>
      <c r="I14" s="783">
        <v>-5665855</v>
      </c>
    </row>
    <row r="15" spans="1:9" ht="12.75">
      <c r="A15" s="686" t="s">
        <v>344</v>
      </c>
      <c r="B15" s="591"/>
      <c r="C15" s="591"/>
      <c r="D15" s="593"/>
      <c r="E15" s="702"/>
      <c r="F15" s="782">
        <v>370600</v>
      </c>
      <c r="G15" s="593"/>
      <c r="H15" s="702"/>
      <c r="I15" s="782">
        <v>1012200</v>
      </c>
    </row>
    <row r="16" spans="1:9" ht="12.75">
      <c r="A16" s="686" t="s">
        <v>345</v>
      </c>
      <c r="B16" s="591"/>
      <c r="C16" s="591"/>
      <c r="D16" s="593"/>
      <c r="E16" s="703"/>
      <c r="F16" s="688">
        <v>247350</v>
      </c>
      <c r="G16" s="593"/>
      <c r="H16" s="703"/>
      <c r="I16" s="688">
        <v>265200</v>
      </c>
    </row>
    <row r="17" spans="1:9" ht="12.75">
      <c r="A17" s="686" t="s">
        <v>713</v>
      </c>
      <c r="B17" s="591"/>
      <c r="C17" s="591"/>
      <c r="D17" s="593"/>
      <c r="E17" s="703"/>
      <c r="F17" s="688">
        <v>1756400</v>
      </c>
      <c r="G17" s="593"/>
      <c r="H17" s="703"/>
      <c r="I17" s="688">
        <v>1681600</v>
      </c>
    </row>
    <row r="18" spans="1:9" ht="12.75">
      <c r="A18" s="689" t="s">
        <v>283</v>
      </c>
      <c r="B18" s="655"/>
      <c r="C18" s="655"/>
      <c r="D18" s="656"/>
      <c r="E18" s="704"/>
      <c r="F18" s="690">
        <f>F7+F8+F9+F10+F11+F13+F14+F15+F16+F17</f>
        <v>136022050</v>
      </c>
      <c r="G18" s="656"/>
      <c r="H18" s="704"/>
      <c r="I18" s="690">
        <f>I7+I8+I9+I10+I11+I13+I14+I15+I16+I17</f>
        <v>133935865</v>
      </c>
    </row>
    <row r="19" spans="1:9" ht="12.75">
      <c r="A19" s="691" t="s">
        <v>351</v>
      </c>
      <c r="B19" s="594"/>
      <c r="C19" s="594"/>
      <c r="D19" s="596">
        <v>18</v>
      </c>
      <c r="E19" s="701"/>
      <c r="F19" s="687">
        <v>53028000</v>
      </c>
      <c r="G19" s="596">
        <v>17.7</v>
      </c>
      <c r="H19" s="701"/>
      <c r="I19" s="687">
        <v>51583700</v>
      </c>
    </row>
    <row r="20" spans="1:9" ht="12.75">
      <c r="A20" s="686" t="s">
        <v>352</v>
      </c>
      <c r="B20" s="591"/>
      <c r="C20" s="591"/>
      <c r="D20" s="596">
        <v>18</v>
      </c>
      <c r="E20" s="701"/>
      <c r="F20" s="687">
        <v>26514000</v>
      </c>
      <c r="G20" s="596">
        <v>17.7</v>
      </c>
      <c r="H20" s="701"/>
      <c r="I20" s="687">
        <v>25791850</v>
      </c>
    </row>
    <row r="21" spans="1:9" ht="12.75">
      <c r="A21" s="686" t="s">
        <v>353</v>
      </c>
      <c r="B21" s="591"/>
      <c r="C21" s="591"/>
      <c r="D21" s="596"/>
      <c r="E21" s="701"/>
      <c r="F21" s="687"/>
      <c r="G21" s="596"/>
      <c r="H21" s="701"/>
      <c r="I21" s="687"/>
    </row>
    <row r="22" spans="1:9" ht="12.75">
      <c r="A22" s="686" t="s">
        <v>260</v>
      </c>
      <c r="B22" s="591"/>
      <c r="C22" s="591"/>
      <c r="D22" s="596"/>
      <c r="E22" s="701"/>
      <c r="F22" s="687"/>
      <c r="G22" s="596"/>
      <c r="H22" s="701"/>
      <c r="I22" s="687"/>
    </row>
    <row r="23" spans="1:9" ht="12.75">
      <c r="A23" s="686" t="s">
        <v>205</v>
      </c>
      <c r="B23" s="591"/>
      <c r="C23" s="591"/>
      <c r="D23" s="593">
        <v>14</v>
      </c>
      <c r="E23" s="701">
        <v>2205000</v>
      </c>
      <c r="F23" s="687">
        <v>20580000</v>
      </c>
      <c r="G23" s="593">
        <v>14</v>
      </c>
      <c r="H23" s="701">
        <v>2205000</v>
      </c>
      <c r="I23" s="687">
        <v>20580000</v>
      </c>
    </row>
    <row r="24" spans="1:9" ht="12.75">
      <c r="A24" s="686" t="s">
        <v>261</v>
      </c>
      <c r="B24" s="591"/>
      <c r="C24" s="591"/>
      <c r="D24" s="593">
        <v>14</v>
      </c>
      <c r="E24" s="701"/>
      <c r="F24" s="687">
        <v>10290000</v>
      </c>
      <c r="G24" s="593">
        <v>14</v>
      </c>
      <c r="H24" s="701"/>
      <c r="I24" s="687">
        <v>10290000</v>
      </c>
    </row>
    <row r="25" spans="1:9" ht="12.75">
      <c r="A25" s="686" t="s">
        <v>206</v>
      </c>
      <c r="B25" s="591"/>
      <c r="C25" s="591"/>
      <c r="D25" s="593"/>
      <c r="E25" s="701"/>
      <c r="F25" s="687"/>
      <c r="G25" s="593"/>
      <c r="H25" s="701"/>
      <c r="I25" s="687"/>
    </row>
    <row r="26" spans="1:9" ht="12.75">
      <c r="A26" s="686" t="s">
        <v>262</v>
      </c>
      <c r="B26" s="591"/>
      <c r="C26" s="591"/>
      <c r="D26" s="593"/>
      <c r="E26" s="701"/>
      <c r="F26" s="687"/>
      <c r="G26" s="593"/>
      <c r="H26" s="701"/>
      <c r="I26" s="687"/>
    </row>
    <row r="27" spans="1:11" ht="12.75">
      <c r="A27" s="686" t="s">
        <v>263</v>
      </c>
      <c r="B27" s="591"/>
      <c r="C27" s="591"/>
      <c r="D27" s="593"/>
      <c r="E27" s="701"/>
      <c r="F27" s="687">
        <v>11111200</v>
      </c>
      <c r="G27" s="593">
        <v>201</v>
      </c>
      <c r="H27" s="701"/>
      <c r="I27" s="687">
        <v>13051600</v>
      </c>
      <c r="K27" s="713"/>
    </row>
    <row r="28" spans="1:9" ht="12.75">
      <c r="A28" s="686" t="s">
        <v>264</v>
      </c>
      <c r="B28" s="591"/>
      <c r="C28" s="591"/>
      <c r="D28" s="593"/>
      <c r="E28" s="701"/>
      <c r="F28" s="687">
        <v>5555600</v>
      </c>
      <c r="G28" s="593">
        <v>201</v>
      </c>
      <c r="H28" s="701"/>
      <c r="I28" s="687">
        <v>6525800</v>
      </c>
    </row>
    <row r="29" spans="1:10" ht="12.75">
      <c r="A29" s="686" t="s">
        <v>728</v>
      </c>
      <c r="B29" s="591"/>
      <c r="C29" s="591"/>
      <c r="D29" s="593"/>
      <c r="E29" s="701"/>
      <c r="F29" s="687"/>
      <c r="G29" s="593">
        <v>6</v>
      </c>
      <c r="H29" s="701"/>
      <c r="I29" s="687">
        <v>3378000</v>
      </c>
      <c r="J29" s="654"/>
    </row>
    <row r="30" spans="1:9" ht="12.75">
      <c r="A30" s="692" t="s">
        <v>284</v>
      </c>
      <c r="B30" s="655"/>
      <c r="C30" s="655"/>
      <c r="D30" s="656"/>
      <c r="E30" s="704"/>
      <c r="F30" s="690">
        <f>F19+F20+F23+F24+F27+F28</f>
        <v>127078800</v>
      </c>
      <c r="G30" s="656"/>
      <c r="H30" s="704"/>
      <c r="I30" s="690">
        <f>I19+I20+I23+I24+I27+I28+I29</f>
        <v>131200950</v>
      </c>
    </row>
    <row r="31" spans="1:9" ht="12.75">
      <c r="A31" s="686" t="s">
        <v>208</v>
      </c>
      <c r="B31" s="591"/>
      <c r="C31" s="591"/>
      <c r="D31" s="593"/>
      <c r="E31" s="705"/>
      <c r="F31" s="687">
        <v>33223000</v>
      </c>
      <c r="G31" s="593"/>
      <c r="H31" s="705"/>
      <c r="I31" s="687">
        <v>17400722</v>
      </c>
    </row>
    <row r="32" spans="1:9" ht="12.75">
      <c r="A32" s="686" t="s">
        <v>259</v>
      </c>
      <c r="B32" s="591"/>
      <c r="C32" s="591"/>
      <c r="D32" s="593"/>
      <c r="E32" s="701"/>
      <c r="F32" s="687">
        <v>4420000</v>
      </c>
      <c r="G32" s="593"/>
      <c r="H32" s="701"/>
      <c r="I32" s="687">
        <v>4420000</v>
      </c>
    </row>
    <row r="33" spans="1:9" ht="12.75">
      <c r="A33" s="686" t="s">
        <v>346</v>
      </c>
      <c r="B33" s="591"/>
      <c r="C33" s="591"/>
      <c r="D33" s="593"/>
      <c r="E33" s="701"/>
      <c r="F33" s="687"/>
      <c r="G33" s="593"/>
      <c r="H33" s="701"/>
      <c r="I33" s="687">
        <v>3167880</v>
      </c>
    </row>
    <row r="34" spans="1:9" ht="12.75">
      <c r="A34" s="686" t="s">
        <v>171</v>
      </c>
      <c r="B34" s="591"/>
      <c r="C34" s="591"/>
      <c r="D34" s="593"/>
      <c r="E34" s="701"/>
      <c r="F34" s="687"/>
      <c r="G34" s="593"/>
      <c r="H34" s="701"/>
      <c r="I34" s="687"/>
    </row>
    <row r="35" spans="1:9" ht="12.75">
      <c r="A35" s="686" t="s">
        <v>347</v>
      </c>
      <c r="B35" s="591"/>
      <c r="C35" s="591"/>
      <c r="D35" s="593"/>
      <c r="E35" s="701"/>
      <c r="F35" s="687"/>
      <c r="G35" s="593"/>
      <c r="H35" s="701"/>
      <c r="I35" s="687"/>
    </row>
    <row r="36" spans="1:9" ht="12.75">
      <c r="A36" s="1145" t="s">
        <v>348</v>
      </c>
      <c r="B36" s="1146"/>
      <c r="C36" s="1146"/>
      <c r="D36" s="595"/>
      <c r="E36" s="706"/>
      <c r="F36" s="693">
        <v>608960</v>
      </c>
      <c r="G36" s="595"/>
      <c r="H36" s="706"/>
      <c r="I36" s="693">
        <v>442880</v>
      </c>
    </row>
    <row r="37" spans="1:9" ht="12.75">
      <c r="A37" s="691" t="s">
        <v>168</v>
      </c>
      <c r="B37" s="594"/>
      <c r="C37" s="594"/>
      <c r="D37" s="595"/>
      <c r="E37" s="706"/>
      <c r="F37" s="693"/>
      <c r="G37" s="595"/>
      <c r="H37" s="706"/>
      <c r="I37" s="693"/>
    </row>
    <row r="38" spans="1:9" ht="12.75">
      <c r="A38" s="686" t="s">
        <v>349</v>
      </c>
      <c r="B38" s="591"/>
      <c r="C38" s="591"/>
      <c r="D38" s="593"/>
      <c r="E38" s="701"/>
      <c r="F38" s="687">
        <v>2725000</v>
      </c>
      <c r="G38" s="593"/>
      <c r="H38" s="701"/>
      <c r="I38" s="687">
        <v>2725000</v>
      </c>
    </row>
    <row r="39" spans="1:9" ht="12.75">
      <c r="A39" s="686" t="s">
        <v>281</v>
      </c>
      <c r="B39" s="591"/>
      <c r="C39" s="591"/>
      <c r="D39" s="593">
        <v>19</v>
      </c>
      <c r="E39" s="701">
        <v>2848000</v>
      </c>
      <c r="F39" s="687">
        <v>54112000</v>
      </c>
      <c r="G39" s="593">
        <v>19</v>
      </c>
      <c r="H39" s="701">
        <v>2848000</v>
      </c>
      <c r="I39" s="687">
        <v>54112000</v>
      </c>
    </row>
    <row r="40" spans="1:9" ht="12.75">
      <c r="A40" s="686" t="s">
        <v>350</v>
      </c>
      <c r="B40" s="591"/>
      <c r="C40" s="591"/>
      <c r="D40" s="593"/>
      <c r="E40" s="701"/>
      <c r="F40" s="687">
        <v>2001000</v>
      </c>
      <c r="G40" s="593"/>
      <c r="H40" s="701"/>
      <c r="I40" s="687">
        <v>21258000</v>
      </c>
    </row>
    <row r="41" spans="1:9" s="49" customFormat="1" ht="12" customHeight="1">
      <c r="A41" s="686" t="s">
        <v>170</v>
      </c>
      <c r="B41" s="591"/>
      <c r="C41" s="591"/>
      <c r="D41" s="593"/>
      <c r="E41" s="701"/>
      <c r="F41" s="687">
        <v>8979000</v>
      </c>
      <c r="G41" s="593"/>
      <c r="H41" s="701"/>
      <c r="I41" s="687">
        <v>8979000</v>
      </c>
    </row>
    <row r="42" spans="1:9" s="49" customFormat="1" ht="12" customHeight="1">
      <c r="A42" s="686" t="s">
        <v>714</v>
      </c>
      <c r="B42" s="591"/>
      <c r="C42" s="591"/>
      <c r="D42" s="593"/>
      <c r="E42" s="701"/>
      <c r="F42" s="687">
        <v>3083000</v>
      </c>
      <c r="G42" s="593"/>
      <c r="H42" s="701"/>
      <c r="I42" s="687">
        <v>2137000</v>
      </c>
    </row>
    <row r="43" spans="1:9" ht="12.75">
      <c r="A43" s="1145" t="s">
        <v>207</v>
      </c>
      <c r="B43" s="1146"/>
      <c r="C43" s="1146"/>
      <c r="D43" s="599"/>
      <c r="E43" s="701"/>
      <c r="F43" s="693">
        <v>18164000</v>
      </c>
      <c r="G43" s="599"/>
      <c r="H43" s="701"/>
      <c r="I43" s="693">
        <v>18164000</v>
      </c>
    </row>
    <row r="44" spans="1:9" ht="12.75">
      <c r="A44" s="694" t="s">
        <v>354</v>
      </c>
      <c r="B44" s="594"/>
      <c r="C44" s="594"/>
      <c r="D44" s="597"/>
      <c r="E44" s="701"/>
      <c r="F44" s="765">
        <v>21685484</v>
      </c>
      <c r="G44" s="597"/>
      <c r="H44" s="701"/>
      <c r="I44" s="765">
        <v>22954988</v>
      </c>
    </row>
    <row r="45" spans="1:9" ht="12.75">
      <c r="A45" s="694" t="s">
        <v>282</v>
      </c>
      <c r="B45" s="594"/>
      <c r="C45" s="594"/>
      <c r="D45" s="597"/>
      <c r="E45" s="701"/>
      <c r="F45" s="765">
        <v>145920</v>
      </c>
      <c r="G45" s="597"/>
      <c r="H45" s="701"/>
      <c r="I45" s="765">
        <v>71820</v>
      </c>
    </row>
    <row r="46" spans="1:9" ht="26.25" customHeight="1">
      <c r="A46" s="1150" t="s">
        <v>285</v>
      </c>
      <c r="B46" s="1151"/>
      <c r="C46" s="1151"/>
      <c r="D46" s="795"/>
      <c r="E46" s="707"/>
      <c r="F46" s="695">
        <f>F31+F32+F36+F38+F39+F40+F41+F43+F44+F45+F42</f>
        <v>149147364</v>
      </c>
      <c r="G46" s="657"/>
      <c r="H46" s="707"/>
      <c r="I46" s="695">
        <f>I31+I32+I36+I38+I39+I40+I41+I43+I44+I45+I42+I33</f>
        <v>155833290</v>
      </c>
    </row>
    <row r="47" spans="1:11" ht="12.75">
      <c r="A47" s="1148" t="s">
        <v>355</v>
      </c>
      <c r="B47" s="1149"/>
      <c r="C47" s="1149"/>
      <c r="D47" s="598"/>
      <c r="E47" s="705"/>
      <c r="F47" s="696">
        <v>6624750</v>
      </c>
      <c r="G47" s="598"/>
      <c r="H47" s="705"/>
      <c r="I47" s="696">
        <v>6630800</v>
      </c>
      <c r="J47" s="654"/>
      <c r="K47" s="714"/>
    </row>
    <row r="48" spans="1:10" ht="12.75">
      <c r="A48" s="697" t="s">
        <v>286</v>
      </c>
      <c r="B48" s="658"/>
      <c r="C48" s="658"/>
      <c r="D48" s="659"/>
      <c r="E48" s="708"/>
      <c r="F48" s="698">
        <v>6624750</v>
      </c>
      <c r="G48" s="659"/>
      <c r="H48" s="708"/>
      <c r="I48" s="698">
        <v>6630800</v>
      </c>
      <c r="J48" s="654"/>
    </row>
    <row r="49" spans="1:9" ht="21.75" customHeight="1" thickBot="1">
      <c r="A49" s="1141" t="s">
        <v>172</v>
      </c>
      <c r="B49" s="1142"/>
      <c r="C49" s="660"/>
      <c r="D49" s="661"/>
      <c r="E49" s="709"/>
      <c r="F49" s="699">
        <f>F48+F46+F30+F18</f>
        <v>418872964</v>
      </c>
      <c r="G49" s="661"/>
      <c r="H49" s="709"/>
      <c r="I49" s="699">
        <f>I48+I46+I30+I18</f>
        <v>427600905</v>
      </c>
    </row>
    <row r="50" spans="1:9" ht="12.75">
      <c r="A50"/>
      <c r="B50"/>
      <c r="C50"/>
      <c r="D50"/>
      <c r="E50"/>
      <c r="F50"/>
      <c r="G50"/>
      <c r="H50"/>
      <c r="I50"/>
    </row>
  </sheetData>
  <sheetProtection/>
  <mergeCells count="8">
    <mergeCell ref="A49:B49"/>
    <mergeCell ref="H2:I2"/>
    <mergeCell ref="A43:C43"/>
    <mergeCell ref="A1:I1"/>
    <mergeCell ref="A36:C36"/>
    <mergeCell ref="A47:C47"/>
    <mergeCell ref="A46:C46"/>
    <mergeCell ref="E2:F2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600" verticalDpi="600" orientation="landscape" paperSize="9" scale="67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92D050"/>
  </sheetPr>
  <dimension ref="A1:F32"/>
  <sheetViews>
    <sheetView workbookViewId="0" topLeftCell="A1">
      <selection activeCell="D5" sqref="D5:D10"/>
    </sheetView>
  </sheetViews>
  <sheetFormatPr defaultColWidth="9.00390625" defaultRowHeight="12.75"/>
  <cols>
    <col min="1" max="1" width="6.625" style="0" customWidth="1"/>
    <col min="2" max="2" width="43.375" style="0" customWidth="1"/>
    <col min="3" max="3" width="39.875" style="0" customWidth="1"/>
    <col min="4" max="4" width="12.625" style="0" customWidth="1"/>
    <col min="5" max="5" width="27.875" style="0" customWidth="1"/>
    <col min="6" max="6" width="10.50390625" style="0" customWidth="1"/>
  </cols>
  <sheetData>
    <row r="1" spans="1:6" ht="32.25" customHeight="1">
      <c r="A1" s="1154" t="s">
        <v>733</v>
      </c>
      <c r="B1" s="1154"/>
      <c r="C1" s="1154"/>
      <c r="D1" s="1154"/>
      <c r="E1" s="1154"/>
      <c r="F1" s="1154"/>
    </row>
    <row r="2" spans="1:6" ht="15.75" customHeight="1">
      <c r="A2" s="600"/>
      <c r="B2" s="600"/>
      <c r="C2" s="600"/>
      <c r="D2" s="600"/>
      <c r="E2" s="1156" t="s">
        <v>227</v>
      </c>
      <c r="F2" s="1156"/>
    </row>
    <row r="3" spans="1:6" ht="13.5" thickBot="1">
      <c r="A3" s="608"/>
      <c r="B3" s="608"/>
      <c r="C3" s="1155"/>
      <c r="D3" s="1155"/>
      <c r="E3" s="1155"/>
      <c r="F3" s="1155"/>
    </row>
    <row r="4" spans="1:6" ht="42.75" customHeight="1" thickBot="1">
      <c r="A4" s="625" t="s">
        <v>428</v>
      </c>
      <c r="B4" s="626" t="s">
        <v>485</v>
      </c>
      <c r="C4" s="626" t="s">
        <v>486</v>
      </c>
      <c r="D4" s="627" t="s">
        <v>219</v>
      </c>
      <c r="E4" s="628" t="s">
        <v>220</v>
      </c>
      <c r="F4" s="630"/>
    </row>
    <row r="5" spans="1:6" ht="15.75" customHeight="1">
      <c r="A5" s="609" t="s">
        <v>375</v>
      </c>
      <c r="B5" s="610" t="s">
        <v>324</v>
      </c>
      <c r="C5" s="610" t="s">
        <v>326</v>
      </c>
      <c r="D5" s="629">
        <v>125000</v>
      </c>
      <c r="E5" s="619" t="s">
        <v>221</v>
      </c>
      <c r="F5" s="1157">
        <v>2450000</v>
      </c>
    </row>
    <row r="6" spans="1:6" ht="15.75" customHeight="1">
      <c r="A6" s="611" t="s">
        <v>376</v>
      </c>
      <c r="B6" s="612" t="s">
        <v>325</v>
      </c>
      <c r="C6" s="612" t="s">
        <v>326</v>
      </c>
      <c r="D6" s="618">
        <v>125000</v>
      </c>
      <c r="E6" s="620" t="s">
        <v>221</v>
      </c>
      <c r="F6" s="1158"/>
    </row>
    <row r="7" spans="1:6" ht="15.75" customHeight="1">
      <c r="A7" s="611" t="s">
        <v>377</v>
      </c>
      <c r="B7" s="612" t="s">
        <v>327</v>
      </c>
      <c r="C7" s="612" t="s">
        <v>326</v>
      </c>
      <c r="D7" s="618">
        <v>125000</v>
      </c>
      <c r="E7" s="620" t="s">
        <v>221</v>
      </c>
      <c r="F7" s="1158"/>
    </row>
    <row r="8" spans="1:6" ht="15.75" customHeight="1">
      <c r="A8" s="615" t="s">
        <v>378</v>
      </c>
      <c r="B8" s="613" t="s">
        <v>329</v>
      </c>
      <c r="C8" s="613" t="s">
        <v>326</v>
      </c>
      <c r="D8" s="624">
        <v>300000</v>
      </c>
      <c r="E8" s="621" t="s">
        <v>221</v>
      </c>
      <c r="F8" s="1158"/>
    </row>
    <row r="9" spans="1:6" ht="15.75" customHeight="1">
      <c r="A9" s="611" t="s">
        <v>379</v>
      </c>
      <c r="B9" s="612" t="s">
        <v>330</v>
      </c>
      <c r="C9" s="613" t="s">
        <v>326</v>
      </c>
      <c r="D9" s="618">
        <v>100000</v>
      </c>
      <c r="E9" s="620" t="s">
        <v>221</v>
      </c>
      <c r="F9" s="1158"/>
    </row>
    <row r="10" spans="1:6" ht="15.75" customHeight="1">
      <c r="A10" s="611" t="s">
        <v>380</v>
      </c>
      <c r="B10" s="612" t="s">
        <v>331</v>
      </c>
      <c r="C10" s="612" t="s">
        <v>326</v>
      </c>
      <c r="D10" s="618">
        <v>675000</v>
      </c>
      <c r="E10" s="620" t="s">
        <v>221</v>
      </c>
      <c r="F10" s="1158"/>
    </row>
    <row r="11" spans="1:6" ht="15.75" customHeight="1" thickBot="1">
      <c r="A11" s="607" t="s">
        <v>381</v>
      </c>
      <c r="B11" s="617" t="s">
        <v>228</v>
      </c>
      <c r="C11" s="616" t="s">
        <v>326</v>
      </c>
      <c r="D11" s="606">
        <v>1000000</v>
      </c>
      <c r="E11" s="623" t="s">
        <v>221</v>
      </c>
      <c r="F11" s="1159"/>
    </row>
    <row r="12" spans="1:6" ht="15.75" customHeight="1" thickBot="1">
      <c r="A12" s="607" t="s">
        <v>382</v>
      </c>
      <c r="B12" s="617" t="s">
        <v>223</v>
      </c>
      <c r="C12" s="617" t="s">
        <v>224</v>
      </c>
      <c r="D12" s="606">
        <v>1200000</v>
      </c>
      <c r="E12" s="622" t="s">
        <v>222</v>
      </c>
      <c r="F12" s="774">
        <v>1200000</v>
      </c>
    </row>
    <row r="13" spans="1:6" ht="15.75" customHeight="1" thickBot="1">
      <c r="A13" s="631" t="s">
        <v>383</v>
      </c>
      <c r="B13" s="632" t="s">
        <v>328</v>
      </c>
      <c r="C13" s="632" t="s">
        <v>326</v>
      </c>
      <c r="D13" s="633">
        <v>1750000</v>
      </c>
      <c r="E13" s="634" t="s">
        <v>225</v>
      </c>
      <c r="F13" s="769">
        <v>1750000</v>
      </c>
    </row>
    <row r="14" spans="1:6" ht="15.75" customHeight="1">
      <c r="A14" s="615" t="s">
        <v>384</v>
      </c>
      <c r="B14" s="613"/>
      <c r="C14" s="610"/>
      <c r="D14" s="624"/>
      <c r="E14" s="766"/>
      <c r="F14" s="770"/>
    </row>
    <row r="15" spans="1:6" ht="15.75" customHeight="1">
      <c r="A15" s="611" t="s">
        <v>385</v>
      </c>
      <c r="B15" s="612"/>
      <c r="C15" s="612"/>
      <c r="D15" s="618"/>
      <c r="E15" s="767"/>
      <c r="F15" s="771"/>
    </row>
    <row r="16" spans="1:6" ht="15.75" customHeight="1">
      <c r="A16" s="611" t="s">
        <v>386</v>
      </c>
      <c r="B16" s="612"/>
      <c r="C16" s="612"/>
      <c r="D16" s="618"/>
      <c r="E16" s="767"/>
      <c r="F16" s="771"/>
    </row>
    <row r="17" spans="1:6" ht="15.75" customHeight="1">
      <c r="A17" s="611" t="s">
        <v>387</v>
      </c>
      <c r="B17" s="612"/>
      <c r="C17" s="612"/>
      <c r="D17" s="618"/>
      <c r="E17" s="767"/>
      <c r="F17" s="771"/>
    </row>
    <row r="18" spans="1:6" ht="15.75" customHeight="1">
      <c r="A18" s="611" t="s">
        <v>388</v>
      </c>
      <c r="B18" s="612"/>
      <c r="C18" s="612"/>
      <c r="D18" s="618"/>
      <c r="E18" s="767"/>
      <c r="F18" s="771"/>
    </row>
    <row r="19" spans="1:6" ht="15.75" customHeight="1" thickBot="1">
      <c r="A19" s="611" t="s">
        <v>389</v>
      </c>
      <c r="B19" s="612"/>
      <c r="C19" s="716"/>
      <c r="D19" s="618"/>
      <c r="E19" s="767"/>
      <c r="F19" s="772"/>
    </row>
    <row r="20" spans="1:6" ht="15.75" customHeight="1" thickBot="1">
      <c r="A20" s="1152" t="s">
        <v>408</v>
      </c>
      <c r="B20" s="1153"/>
      <c r="C20" s="717"/>
      <c r="D20" s="715">
        <f>D5+D6+D7+D8+D9+D10+D11+D12+D13</f>
        <v>5400000</v>
      </c>
      <c r="E20" s="768"/>
      <c r="F20" s="773"/>
    </row>
    <row r="21" spans="1:4" ht="15.75" customHeight="1">
      <c r="A21" s="602"/>
      <c r="B21" s="603"/>
      <c r="C21" s="603"/>
      <c r="D21" s="604"/>
    </row>
    <row r="22" spans="1:5" ht="15.75" customHeight="1">
      <c r="A22" s="614"/>
      <c r="B22" s="614"/>
      <c r="E22" s="529"/>
    </row>
    <row r="23" spans="1:4" ht="15.75" customHeight="1">
      <c r="A23" s="602"/>
      <c r="B23" s="603"/>
      <c r="C23" s="603"/>
      <c r="D23" s="604"/>
    </row>
    <row r="24" spans="1:4" ht="15.75" customHeight="1">
      <c r="A24" s="602"/>
      <c r="B24" s="603"/>
      <c r="C24" s="603"/>
      <c r="D24" s="604"/>
    </row>
    <row r="25" spans="1:4" ht="15.75" customHeight="1">
      <c r="A25" s="602"/>
      <c r="B25" s="603"/>
      <c r="C25" s="603"/>
      <c r="D25" s="604"/>
    </row>
    <row r="26" spans="1:4" ht="15.75" customHeight="1">
      <c r="A26" s="602"/>
      <c r="B26" s="603"/>
      <c r="C26" s="603"/>
      <c r="D26" s="604"/>
    </row>
    <row r="27" spans="1:4" ht="15.75" customHeight="1">
      <c r="A27" s="602"/>
      <c r="B27" s="603"/>
      <c r="C27" s="603"/>
      <c r="D27" s="605"/>
    </row>
    <row r="28" spans="1:4" ht="15.75" customHeight="1">
      <c r="A28" s="602"/>
      <c r="B28" s="603"/>
      <c r="C28" s="603"/>
      <c r="D28" s="605"/>
    </row>
    <row r="29" spans="1:4" ht="15.75" customHeight="1">
      <c r="A29" s="602"/>
      <c r="B29" s="603"/>
      <c r="C29" s="603"/>
      <c r="D29" s="605"/>
    </row>
    <row r="30" spans="1:4" ht="15.75" customHeight="1">
      <c r="A30" s="602"/>
      <c r="B30" s="603"/>
      <c r="C30" s="603"/>
      <c r="D30" s="605"/>
    </row>
    <row r="31" spans="1:4" ht="12.75">
      <c r="A31" s="529"/>
      <c r="B31" s="529"/>
      <c r="C31" s="529"/>
      <c r="D31" s="529"/>
    </row>
    <row r="32" spans="1:4" ht="12.75">
      <c r="A32" s="529"/>
      <c r="B32" s="529"/>
      <c r="C32" s="529"/>
      <c r="D32" s="529"/>
    </row>
  </sheetData>
  <sheetProtection/>
  <mergeCells count="6">
    <mergeCell ref="A20:B20"/>
    <mergeCell ref="A1:F1"/>
    <mergeCell ref="E3:F3"/>
    <mergeCell ref="E2:F2"/>
    <mergeCell ref="F5:F11"/>
    <mergeCell ref="C3:D3"/>
  </mergeCells>
  <printOptions horizontalCentered="1"/>
  <pageMargins left="0.3937007874015748" right="0.3937007874015748" top="1.062992125984252" bottom="0.984251968503937" header="0.7874015748031497" footer="0.7874015748031497"/>
  <pageSetup horizontalDpi="600" verticalDpi="600" orientation="landscape" paperSize="9" scale="95" r:id="rId1"/>
  <headerFooter alignWithMargins="0">
    <oddHeader>&amp;R&amp;"Times New Roman CE,Félkövér dőlt"&amp;11 6. számú tájékoztató tábla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1:G35"/>
  <sheetViews>
    <sheetView workbookViewId="0" topLeftCell="A1">
      <selection activeCell="A1" sqref="A1:IV16384"/>
    </sheetView>
  </sheetViews>
  <sheetFormatPr defaultColWidth="9.00390625" defaultRowHeight="12.75"/>
  <cols>
    <col min="1" max="1" width="41.375" style="0" customWidth="1"/>
    <col min="2" max="2" width="9.50390625" style="0" bestFit="1" customWidth="1"/>
    <col min="3" max="3" width="14.00390625" style="0" bestFit="1" customWidth="1"/>
    <col min="4" max="6" width="13.875" style="0" bestFit="1" customWidth="1"/>
    <col min="7" max="7" width="15.50390625" style="0" customWidth="1"/>
  </cols>
  <sheetData>
    <row r="1" spans="1:7" ht="14.25">
      <c r="A1" s="1160" t="s">
        <v>179</v>
      </c>
      <c r="B1" s="1160"/>
      <c r="C1" s="1160"/>
      <c r="D1" s="1160"/>
      <c r="E1" s="1160"/>
      <c r="F1" s="1160"/>
      <c r="G1" s="1160"/>
    </row>
    <row r="2" spans="1:7" ht="14.25">
      <c r="A2" s="588"/>
      <c r="B2" s="588"/>
      <c r="C2" s="588"/>
      <c r="D2" s="588"/>
      <c r="E2" s="588"/>
      <c r="F2" s="588"/>
      <c r="G2" s="760" t="s">
        <v>108</v>
      </c>
    </row>
    <row r="3" spans="1:7" ht="15.75" thickBot="1">
      <c r="A3" s="552"/>
      <c r="B3" s="552"/>
      <c r="C3" s="552"/>
      <c r="D3" s="552"/>
      <c r="E3" s="552"/>
      <c r="F3" s="552"/>
      <c r="G3" s="553"/>
    </row>
    <row r="4" spans="1:7" ht="12.75">
      <c r="A4" s="1161" t="s">
        <v>553</v>
      </c>
      <c r="B4" s="1164" t="s">
        <v>226</v>
      </c>
      <c r="C4" s="1167" t="s">
        <v>180</v>
      </c>
      <c r="D4" s="1168"/>
      <c r="E4" s="1168"/>
      <c r="F4" s="1168"/>
      <c r="G4" s="1171" t="s">
        <v>181</v>
      </c>
    </row>
    <row r="5" spans="1:7" ht="30.75" customHeight="1">
      <c r="A5" s="1162"/>
      <c r="B5" s="1165"/>
      <c r="C5" s="1169"/>
      <c r="D5" s="1170"/>
      <c r="E5" s="1170"/>
      <c r="F5" s="1170"/>
      <c r="G5" s="1172"/>
    </row>
    <row r="6" spans="1:7" ht="34.5" customHeight="1" thickBot="1">
      <c r="A6" s="1163"/>
      <c r="B6" s="1166"/>
      <c r="C6" s="554" t="s">
        <v>700</v>
      </c>
      <c r="D6" s="554" t="s">
        <v>721</v>
      </c>
      <c r="E6" s="554" t="s">
        <v>730</v>
      </c>
      <c r="F6" s="555" t="s">
        <v>731</v>
      </c>
      <c r="G6" s="1173"/>
    </row>
    <row r="7" spans="1:7" ht="12.75">
      <c r="A7" s="556">
        <v>1</v>
      </c>
      <c r="B7" s="557">
        <v>2</v>
      </c>
      <c r="C7" s="557">
        <v>3</v>
      </c>
      <c r="D7" s="557">
        <v>4</v>
      </c>
      <c r="E7" s="557">
        <v>5</v>
      </c>
      <c r="F7" s="558">
        <v>6</v>
      </c>
      <c r="G7" s="559">
        <v>7</v>
      </c>
    </row>
    <row r="8" spans="1:7" ht="15" customHeight="1">
      <c r="A8" s="560" t="s">
        <v>413</v>
      </c>
      <c r="B8" s="561" t="s">
        <v>409</v>
      </c>
      <c r="C8" s="562">
        <v>146000000</v>
      </c>
      <c r="D8" s="562">
        <f>C8*102%</f>
        <v>148920000</v>
      </c>
      <c r="E8" s="562">
        <f>D8*102%</f>
        <v>151898400</v>
      </c>
      <c r="F8" s="563">
        <f>E8*102%</f>
        <v>154936368</v>
      </c>
      <c r="G8" s="564">
        <f>+C8+D8+E8+F8</f>
        <v>601754768</v>
      </c>
    </row>
    <row r="9" spans="1:7" ht="12.75" customHeight="1">
      <c r="A9" s="560" t="s">
        <v>182</v>
      </c>
      <c r="B9" s="561" t="s">
        <v>418</v>
      </c>
      <c r="C9" s="562">
        <v>0</v>
      </c>
      <c r="D9" s="562">
        <v>0</v>
      </c>
      <c r="E9" s="562">
        <v>0</v>
      </c>
      <c r="F9" s="563">
        <v>0</v>
      </c>
      <c r="G9" s="564">
        <f aca="true" t="shared" si="0" ref="G9:G34">+C9+D9+E9+F9</f>
        <v>0</v>
      </c>
    </row>
    <row r="10" spans="1:7" ht="12.75" customHeight="1">
      <c r="A10" s="560" t="s">
        <v>183</v>
      </c>
      <c r="B10" s="561" t="s">
        <v>419</v>
      </c>
      <c r="C10" s="562">
        <v>800000</v>
      </c>
      <c r="D10" s="562">
        <f aca="true" t="shared" si="1" ref="D10:F11">C10*102%</f>
        <v>816000</v>
      </c>
      <c r="E10" s="562">
        <f t="shared" si="1"/>
        <v>832320</v>
      </c>
      <c r="F10" s="563">
        <f t="shared" si="1"/>
        <v>848966.4</v>
      </c>
      <c r="G10" s="564">
        <f t="shared" si="0"/>
        <v>3297286.4</v>
      </c>
    </row>
    <row r="11" spans="1:7" ht="36" customHeight="1">
      <c r="A11" s="560" t="s">
        <v>184</v>
      </c>
      <c r="B11" s="561" t="s">
        <v>157</v>
      </c>
      <c r="C11" s="562"/>
      <c r="D11" s="562">
        <f t="shared" si="1"/>
        <v>0</v>
      </c>
      <c r="E11" s="562">
        <f t="shared" si="1"/>
        <v>0</v>
      </c>
      <c r="F11" s="563">
        <f t="shared" si="1"/>
        <v>0</v>
      </c>
      <c r="G11" s="791">
        <f>C11+D11+E11+F11</f>
        <v>0</v>
      </c>
    </row>
    <row r="12" spans="1:7" ht="15.75" customHeight="1">
      <c r="A12" s="560" t="s">
        <v>185</v>
      </c>
      <c r="B12" s="561" t="s">
        <v>186</v>
      </c>
      <c r="C12" s="562">
        <v>0</v>
      </c>
      <c r="D12" s="562">
        <v>0</v>
      </c>
      <c r="E12" s="562">
        <v>0</v>
      </c>
      <c r="F12" s="563">
        <v>0</v>
      </c>
      <c r="G12" s="564">
        <f t="shared" si="0"/>
        <v>0</v>
      </c>
    </row>
    <row r="13" spans="1:7" ht="24" customHeight="1">
      <c r="A13" s="560" t="s">
        <v>187</v>
      </c>
      <c r="B13" s="561" t="s">
        <v>188</v>
      </c>
      <c r="C13" s="562">
        <v>0</v>
      </c>
      <c r="D13" s="562">
        <v>0</v>
      </c>
      <c r="E13" s="562">
        <v>0</v>
      </c>
      <c r="F13" s="563">
        <v>0</v>
      </c>
      <c r="G13" s="564">
        <f t="shared" si="0"/>
        <v>0</v>
      </c>
    </row>
    <row r="14" spans="1:7" ht="15" customHeight="1" thickBot="1">
      <c r="A14" s="565" t="s">
        <v>552</v>
      </c>
      <c r="B14" s="566" t="s">
        <v>189</v>
      </c>
      <c r="C14" s="567">
        <v>0</v>
      </c>
      <c r="D14" s="567">
        <v>0</v>
      </c>
      <c r="E14" s="567">
        <v>0</v>
      </c>
      <c r="F14" s="568">
        <v>0</v>
      </c>
      <c r="G14" s="569">
        <f t="shared" si="0"/>
        <v>0</v>
      </c>
    </row>
    <row r="15" spans="1:7" ht="14.25" customHeight="1" thickBot="1">
      <c r="A15" s="570" t="s">
        <v>190</v>
      </c>
      <c r="B15" s="571" t="s">
        <v>191</v>
      </c>
      <c r="C15" s="572">
        <f>C8+C10+C11</f>
        <v>146800000</v>
      </c>
      <c r="D15" s="572">
        <f>D8+D10+D11</f>
        <v>149736000</v>
      </c>
      <c r="E15" s="572">
        <f>E8+E10+E11</f>
        <v>152730720</v>
      </c>
      <c r="F15" s="572">
        <f>F8+F10+F11</f>
        <v>155785334.4</v>
      </c>
      <c r="G15" s="574">
        <f>G8+G10+G11</f>
        <v>605052054.4</v>
      </c>
    </row>
    <row r="16" spans="1:7" ht="15" customHeight="1" thickBot="1">
      <c r="A16" s="575" t="s">
        <v>192</v>
      </c>
      <c r="B16" s="576" t="s">
        <v>193</v>
      </c>
      <c r="C16" s="577">
        <f>+C15*0.5</f>
        <v>73400000</v>
      </c>
      <c r="D16" s="577">
        <f>+D15*0.5</f>
        <v>74868000</v>
      </c>
      <c r="E16" s="577">
        <f>+E15*0.5</f>
        <v>76365360</v>
      </c>
      <c r="F16" s="577">
        <f>+F15*0.5</f>
        <v>77892667.2</v>
      </c>
      <c r="G16" s="574">
        <f t="shared" si="0"/>
        <v>302526027.2</v>
      </c>
    </row>
    <row r="17" spans="1:7" ht="26.25" customHeight="1" thickBot="1">
      <c r="A17" s="570" t="s">
        <v>194</v>
      </c>
      <c r="B17" s="578">
        <v>10</v>
      </c>
      <c r="C17" s="572">
        <f>SUM(C18:C24)</f>
        <v>0</v>
      </c>
      <c r="D17" s="572">
        <f>SUM(D18:D24)</f>
        <v>0</v>
      </c>
      <c r="E17" s="572">
        <f>SUM(E18:E24)</f>
        <v>0</v>
      </c>
      <c r="F17" s="573">
        <f>SUM(F18:F24)</f>
        <v>0</v>
      </c>
      <c r="G17" s="574">
        <f t="shared" si="0"/>
        <v>0</v>
      </c>
    </row>
    <row r="18" spans="1:7" ht="18" customHeight="1">
      <c r="A18" s="579" t="s">
        <v>195</v>
      </c>
      <c r="B18" s="580">
        <v>11</v>
      </c>
      <c r="C18" s="581">
        <v>0</v>
      </c>
      <c r="D18" s="581">
        <v>0</v>
      </c>
      <c r="E18" s="581">
        <v>0</v>
      </c>
      <c r="F18" s="582">
        <v>0</v>
      </c>
      <c r="G18" s="583">
        <f t="shared" si="0"/>
        <v>0</v>
      </c>
    </row>
    <row r="19" spans="1:7" ht="15" customHeight="1">
      <c r="A19" s="560" t="s">
        <v>196</v>
      </c>
      <c r="B19" s="584">
        <v>12</v>
      </c>
      <c r="C19" s="562">
        <v>0</v>
      </c>
      <c r="D19" s="562">
        <v>0</v>
      </c>
      <c r="E19" s="562">
        <v>0</v>
      </c>
      <c r="F19" s="563">
        <v>0</v>
      </c>
      <c r="G19" s="564">
        <f t="shared" si="0"/>
        <v>0</v>
      </c>
    </row>
    <row r="20" spans="1:7" ht="14.25" customHeight="1">
      <c r="A20" s="560" t="s">
        <v>197</v>
      </c>
      <c r="B20" s="584">
        <v>13</v>
      </c>
      <c r="C20" s="562">
        <v>0</v>
      </c>
      <c r="D20" s="562">
        <v>0</v>
      </c>
      <c r="E20" s="562">
        <v>0</v>
      </c>
      <c r="F20" s="563">
        <v>0</v>
      </c>
      <c r="G20" s="564">
        <f t="shared" si="0"/>
        <v>0</v>
      </c>
    </row>
    <row r="21" spans="1:7" ht="14.25" customHeight="1">
      <c r="A21" s="560" t="s">
        <v>198</v>
      </c>
      <c r="B21" s="584">
        <v>14</v>
      </c>
      <c r="C21" s="562">
        <v>0</v>
      </c>
      <c r="D21" s="562">
        <v>0</v>
      </c>
      <c r="E21" s="562">
        <v>0</v>
      </c>
      <c r="F21" s="563">
        <v>0</v>
      </c>
      <c r="G21" s="564">
        <f t="shared" si="0"/>
        <v>0</v>
      </c>
    </row>
    <row r="22" spans="1:7" ht="15" customHeight="1">
      <c r="A22" s="560" t="s">
        <v>199</v>
      </c>
      <c r="B22" s="584">
        <v>15</v>
      </c>
      <c r="C22" s="562">
        <v>0</v>
      </c>
      <c r="D22" s="562">
        <v>0</v>
      </c>
      <c r="E22" s="562">
        <v>0</v>
      </c>
      <c r="F22" s="563">
        <v>0</v>
      </c>
      <c r="G22" s="564">
        <f t="shared" si="0"/>
        <v>0</v>
      </c>
    </row>
    <row r="23" spans="1:7" ht="15" customHeight="1">
      <c r="A23" s="560" t="s">
        <v>200</v>
      </c>
      <c r="B23" s="584">
        <v>16</v>
      </c>
      <c r="C23" s="562">
        <v>0</v>
      </c>
      <c r="D23" s="562">
        <v>0</v>
      </c>
      <c r="E23" s="562">
        <v>0</v>
      </c>
      <c r="F23" s="563">
        <v>0</v>
      </c>
      <c r="G23" s="564">
        <f t="shared" si="0"/>
        <v>0</v>
      </c>
    </row>
    <row r="24" spans="1:7" ht="15" customHeight="1" thickBot="1">
      <c r="A24" s="565" t="s">
        <v>201</v>
      </c>
      <c r="B24" s="585">
        <v>17</v>
      </c>
      <c r="C24" s="567">
        <v>0</v>
      </c>
      <c r="D24" s="567">
        <v>0</v>
      </c>
      <c r="E24" s="567">
        <v>0</v>
      </c>
      <c r="F24" s="568">
        <v>0</v>
      </c>
      <c r="G24" s="569">
        <f t="shared" si="0"/>
        <v>0</v>
      </c>
    </row>
    <row r="25" spans="1:7" ht="35.25" customHeight="1" thickBot="1">
      <c r="A25" s="570" t="s">
        <v>202</v>
      </c>
      <c r="B25" s="578">
        <v>18</v>
      </c>
      <c r="C25" s="572">
        <f>SUM(C26:C32)</f>
        <v>0</v>
      </c>
      <c r="D25" s="572">
        <f>SUM(D26:D32)</f>
        <v>0</v>
      </c>
      <c r="E25" s="572">
        <f>SUM(E26:E32)</f>
        <v>0</v>
      </c>
      <c r="F25" s="573">
        <f>SUM(F26:F32)</f>
        <v>0</v>
      </c>
      <c r="G25" s="574">
        <f t="shared" si="0"/>
        <v>0</v>
      </c>
    </row>
    <row r="26" spans="1:7" ht="16.5" customHeight="1">
      <c r="A26" s="579" t="s">
        <v>195</v>
      </c>
      <c r="B26" s="580">
        <v>19</v>
      </c>
      <c r="C26" s="581">
        <v>0</v>
      </c>
      <c r="D26" s="581">
        <v>0</v>
      </c>
      <c r="E26" s="581">
        <v>0</v>
      </c>
      <c r="F26" s="582">
        <v>0</v>
      </c>
      <c r="G26" s="583">
        <f t="shared" si="0"/>
        <v>0</v>
      </c>
    </row>
    <row r="27" spans="1:7" ht="15.75" customHeight="1">
      <c r="A27" s="560" t="s">
        <v>196</v>
      </c>
      <c r="B27" s="584">
        <v>20</v>
      </c>
      <c r="C27" s="562">
        <v>0</v>
      </c>
      <c r="D27" s="562">
        <v>0</v>
      </c>
      <c r="E27" s="562">
        <v>0</v>
      </c>
      <c r="F27" s="563">
        <v>0</v>
      </c>
      <c r="G27" s="564">
        <f t="shared" si="0"/>
        <v>0</v>
      </c>
    </row>
    <row r="28" spans="1:7" ht="15.75" customHeight="1">
      <c r="A28" s="560" t="s">
        <v>197</v>
      </c>
      <c r="B28" s="584">
        <v>21</v>
      </c>
      <c r="C28" s="562">
        <v>0</v>
      </c>
      <c r="D28" s="562">
        <v>0</v>
      </c>
      <c r="E28" s="562">
        <v>0</v>
      </c>
      <c r="F28" s="563">
        <v>0</v>
      </c>
      <c r="G28" s="564">
        <f t="shared" si="0"/>
        <v>0</v>
      </c>
    </row>
    <row r="29" spans="1:7" ht="12.75">
      <c r="A29" s="560" t="s">
        <v>198</v>
      </c>
      <c r="B29" s="584">
        <v>22</v>
      </c>
      <c r="C29" s="562">
        <v>0</v>
      </c>
      <c r="D29" s="562">
        <v>0</v>
      </c>
      <c r="E29" s="562">
        <v>0</v>
      </c>
      <c r="F29" s="563">
        <v>0</v>
      </c>
      <c r="G29" s="564">
        <f t="shared" si="0"/>
        <v>0</v>
      </c>
    </row>
    <row r="30" spans="1:7" ht="12.75">
      <c r="A30" s="560" t="s">
        <v>199</v>
      </c>
      <c r="B30" s="584">
        <v>23</v>
      </c>
      <c r="C30" s="562">
        <v>0</v>
      </c>
      <c r="D30" s="562">
        <v>0</v>
      </c>
      <c r="E30" s="562">
        <v>0</v>
      </c>
      <c r="F30" s="563">
        <v>0</v>
      </c>
      <c r="G30" s="564">
        <f t="shared" si="0"/>
        <v>0</v>
      </c>
    </row>
    <row r="31" spans="1:7" ht="12.75">
      <c r="A31" s="560" t="s">
        <v>200</v>
      </c>
      <c r="B31" s="584">
        <v>24</v>
      </c>
      <c r="C31" s="562">
        <v>0</v>
      </c>
      <c r="D31" s="562">
        <v>0</v>
      </c>
      <c r="E31" s="562">
        <v>0</v>
      </c>
      <c r="F31" s="563">
        <v>0</v>
      </c>
      <c r="G31" s="564">
        <f t="shared" si="0"/>
        <v>0</v>
      </c>
    </row>
    <row r="32" spans="1:7" ht="18" customHeight="1" thickBot="1">
      <c r="A32" s="565" t="s">
        <v>201</v>
      </c>
      <c r="B32" s="585">
        <v>25</v>
      </c>
      <c r="C32" s="567">
        <v>0</v>
      </c>
      <c r="D32" s="567">
        <v>0</v>
      </c>
      <c r="E32" s="567">
        <v>0</v>
      </c>
      <c r="F32" s="568">
        <v>0</v>
      </c>
      <c r="G32" s="569">
        <f t="shared" si="0"/>
        <v>0</v>
      </c>
    </row>
    <row r="33" spans="1:7" ht="17.25" customHeight="1" thickBot="1">
      <c r="A33" s="570" t="s">
        <v>203</v>
      </c>
      <c r="B33" s="578">
        <v>26</v>
      </c>
      <c r="C33" s="572">
        <f>+C17+C25</f>
        <v>0</v>
      </c>
      <c r="D33" s="572">
        <f>+D17+D25</f>
        <v>0</v>
      </c>
      <c r="E33" s="572">
        <f>+E17+E25</f>
        <v>0</v>
      </c>
      <c r="F33" s="573">
        <f>+F17+F25</f>
        <v>0</v>
      </c>
      <c r="G33" s="574">
        <f t="shared" si="0"/>
        <v>0</v>
      </c>
    </row>
    <row r="34" spans="1:7" ht="21" customHeight="1" thickBot="1">
      <c r="A34" s="575" t="s">
        <v>204</v>
      </c>
      <c r="B34" s="586">
        <v>27</v>
      </c>
      <c r="C34" s="577">
        <f>+C16-C33</f>
        <v>73400000</v>
      </c>
      <c r="D34" s="577">
        <f>+D16-D33</f>
        <v>74868000</v>
      </c>
      <c r="E34" s="577">
        <f>+E16-E33</f>
        <v>76365360</v>
      </c>
      <c r="F34" s="577">
        <f>+F16-F33</f>
        <v>77892667.2</v>
      </c>
      <c r="G34" s="587">
        <f t="shared" si="0"/>
        <v>302526027.2</v>
      </c>
    </row>
    <row r="35" spans="1:7" ht="15">
      <c r="A35" s="552"/>
      <c r="B35" s="552"/>
      <c r="C35" s="552"/>
      <c r="D35" s="552"/>
      <c r="E35" s="552"/>
      <c r="F35" s="552"/>
      <c r="G35" s="552"/>
    </row>
  </sheetData>
  <sheetProtection/>
  <mergeCells count="5">
    <mergeCell ref="A1:G1"/>
    <mergeCell ref="A4:A6"/>
    <mergeCell ref="B4:B6"/>
    <mergeCell ref="C4:F5"/>
    <mergeCell ref="G4:G6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scale="92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1"/>
  <sheetViews>
    <sheetView view="pageBreakPreview" zoomScaleSheetLayoutView="100" zoomScalePageLayoutView="0" workbookViewId="0" topLeftCell="A106">
      <selection activeCell="C126" sqref="C126"/>
    </sheetView>
  </sheetViews>
  <sheetFormatPr defaultColWidth="9.00390625" defaultRowHeight="12.75"/>
  <cols>
    <col min="1" max="1" width="9.50390625" style="371" customWidth="1"/>
    <col min="2" max="2" width="91.625" style="371" customWidth="1"/>
    <col min="3" max="3" width="21.625" style="372" customWidth="1"/>
    <col min="4" max="4" width="19.50390625" style="391" bestFit="1" customWidth="1"/>
    <col min="5" max="5" width="20.00390625" style="391" customWidth="1"/>
    <col min="6" max="6" width="20.50390625" style="391" customWidth="1"/>
    <col min="7" max="16384" width="9.375" style="391" customWidth="1"/>
  </cols>
  <sheetData>
    <row r="1" spans="1:3" ht="15.75" customHeight="1">
      <c r="A1" s="1095" t="s">
        <v>372</v>
      </c>
      <c r="B1" s="1095"/>
      <c r="C1" s="1095"/>
    </row>
    <row r="2" spans="1:6" ht="15.75" customHeight="1" thickBot="1">
      <c r="A2" s="1094" t="s">
        <v>507</v>
      </c>
      <c r="B2" s="1094"/>
      <c r="C2" s="303"/>
      <c r="F2" s="303"/>
    </row>
    <row r="3" spans="1:6" ht="37.5" customHeight="1" thickBot="1">
      <c r="A3" s="23" t="s">
        <v>428</v>
      </c>
      <c r="B3" s="24" t="s">
        <v>374</v>
      </c>
      <c r="C3" s="38" t="s">
        <v>322</v>
      </c>
      <c r="D3" s="38" t="s">
        <v>701</v>
      </c>
      <c r="E3" s="38" t="s">
        <v>723</v>
      </c>
      <c r="F3" s="38" t="s">
        <v>732</v>
      </c>
    </row>
    <row r="4" spans="1:6" s="392" customFormat="1" ht="12" customHeight="1" thickBot="1">
      <c r="A4" s="386">
        <v>1</v>
      </c>
      <c r="B4" s="387">
        <v>2</v>
      </c>
      <c r="C4" s="388">
        <v>3</v>
      </c>
      <c r="D4" s="388">
        <v>4</v>
      </c>
      <c r="E4" s="388">
        <v>5</v>
      </c>
      <c r="F4" s="388">
        <v>6</v>
      </c>
    </row>
    <row r="5" spans="1:6" s="393" customFormat="1" ht="12" customHeight="1" thickBot="1">
      <c r="A5" s="20" t="s">
        <v>375</v>
      </c>
      <c r="B5" s="21" t="s">
        <v>614</v>
      </c>
      <c r="C5" s="293">
        <f>+C6+C7+C8+C9+C10+C11</f>
        <v>427600905</v>
      </c>
      <c r="D5" s="293">
        <f>C5*102%</f>
        <v>436152923.1</v>
      </c>
      <c r="E5" s="293">
        <f>C5*104%</f>
        <v>444704941.2</v>
      </c>
      <c r="F5" s="293">
        <f>C5*106%</f>
        <v>453256959.3</v>
      </c>
    </row>
    <row r="6" spans="1:6" s="393" customFormat="1" ht="12" customHeight="1">
      <c r="A6" s="15" t="s">
        <v>458</v>
      </c>
      <c r="B6" s="394" t="s">
        <v>615</v>
      </c>
      <c r="C6" s="749">
        <v>133935865</v>
      </c>
      <c r="D6" s="724">
        <f aca="true" t="shared" si="0" ref="D6:D69">C6*102%</f>
        <v>136614582.3</v>
      </c>
      <c r="E6" s="723">
        <f aca="true" t="shared" si="1" ref="E6:E69">C6*104%</f>
        <v>139293299.6</v>
      </c>
      <c r="F6" s="723">
        <f aca="true" t="shared" si="2" ref="F6:F69">C6*106%</f>
        <v>141972016.9</v>
      </c>
    </row>
    <row r="7" spans="1:6" s="393" customFormat="1" ht="12" customHeight="1">
      <c r="A7" s="14" t="s">
        <v>459</v>
      </c>
      <c r="B7" s="395" t="s">
        <v>616</v>
      </c>
      <c r="C7" s="746">
        <v>131200950</v>
      </c>
      <c r="D7" s="725">
        <f t="shared" si="0"/>
        <v>133824969</v>
      </c>
      <c r="E7" s="726">
        <f t="shared" si="1"/>
        <v>136448988</v>
      </c>
      <c r="F7" s="726">
        <f t="shared" si="2"/>
        <v>139073007</v>
      </c>
    </row>
    <row r="8" spans="1:6" s="393" customFormat="1" ht="12" customHeight="1">
      <c r="A8" s="14" t="s">
        <v>460</v>
      </c>
      <c r="B8" s="395" t="s">
        <v>617</v>
      </c>
      <c r="C8" s="746">
        <v>155833290</v>
      </c>
      <c r="D8" s="725">
        <f t="shared" si="0"/>
        <v>158949955.8</v>
      </c>
      <c r="E8" s="726">
        <f t="shared" si="1"/>
        <v>162066621.6</v>
      </c>
      <c r="F8" s="726">
        <f t="shared" si="2"/>
        <v>165183287.4</v>
      </c>
    </row>
    <row r="9" spans="1:6" s="393" customFormat="1" ht="12" customHeight="1">
      <c r="A9" s="14" t="s">
        <v>461</v>
      </c>
      <c r="B9" s="395" t="s">
        <v>618</v>
      </c>
      <c r="C9" s="746">
        <v>6630800</v>
      </c>
      <c r="D9" s="725">
        <f t="shared" si="0"/>
        <v>6763416</v>
      </c>
      <c r="E9" s="726">
        <f t="shared" si="1"/>
        <v>6896032</v>
      </c>
      <c r="F9" s="726">
        <f t="shared" si="2"/>
        <v>7028648</v>
      </c>
    </row>
    <row r="10" spans="1:6" s="393" customFormat="1" ht="12" customHeight="1">
      <c r="A10" s="14" t="s">
        <v>503</v>
      </c>
      <c r="B10" s="395" t="s">
        <v>619</v>
      </c>
      <c r="C10" s="746"/>
      <c r="D10" s="725">
        <f t="shared" si="0"/>
        <v>0</v>
      </c>
      <c r="E10" s="726">
        <f t="shared" si="1"/>
        <v>0</v>
      </c>
      <c r="F10" s="726">
        <f t="shared" si="2"/>
        <v>0</v>
      </c>
    </row>
    <row r="11" spans="1:6" s="393" customFormat="1" ht="12" customHeight="1" thickBot="1">
      <c r="A11" s="16" t="s">
        <v>462</v>
      </c>
      <c r="B11" s="396" t="s">
        <v>620</v>
      </c>
      <c r="C11" s="746"/>
      <c r="D11" s="727">
        <f t="shared" si="0"/>
        <v>0</v>
      </c>
      <c r="E11" s="728">
        <f t="shared" si="1"/>
        <v>0</v>
      </c>
      <c r="F11" s="728">
        <f t="shared" si="2"/>
        <v>0</v>
      </c>
    </row>
    <row r="12" spans="1:6" s="393" customFormat="1" ht="12" customHeight="1" thickBot="1">
      <c r="A12" s="20" t="s">
        <v>376</v>
      </c>
      <c r="B12" s="288" t="s">
        <v>621</v>
      </c>
      <c r="C12" s="299">
        <f>+C13+C14+C15+C16+C17</f>
        <v>13958344</v>
      </c>
      <c r="D12" s="293">
        <f t="shared" si="0"/>
        <v>14237510.88</v>
      </c>
      <c r="E12" s="293">
        <f t="shared" si="1"/>
        <v>14516677.76</v>
      </c>
      <c r="F12" s="293">
        <f t="shared" si="2"/>
        <v>14795844.64</v>
      </c>
    </row>
    <row r="13" spans="1:6" s="393" customFormat="1" ht="12" customHeight="1">
      <c r="A13" s="15" t="s">
        <v>464</v>
      </c>
      <c r="B13" s="394" t="s">
        <v>622</v>
      </c>
      <c r="C13" s="749"/>
      <c r="D13" s="724">
        <f t="shared" si="0"/>
        <v>0</v>
      </c>
      <c r="E13" s="723">
        <f t="shared" si="1"/>
        <v>0</v>
      </c>
      <c r="F13" s="723">
        <f t="shared" si="2"/>
        <v>0</v>
      </c>
    </row>
    <row r="14" spans="1:6" s="393" customFormat="1" ht="12" customHeight="1">
      <c r="A14" s="14" t="s">
        <v>465</v>
      </c>
      <c r="B14" s="395" t="s">
        <v>623</v>
      </c>
      <c r="C14" s="746"/>
      <c r="D14" s="725">
        <f t="shared" si="0"/>
        <v>0</v>
      </c>
      <c r="E14" s="726">
        <f t="shared" si="1"/>
        <v>0</v>
      </c>
      <c r="F14" s="726">
        <f t="shared" si="2"/>
        <v>0</v>
      </c>
    </row>
    <row r="15" spans="1:6" s="393" customFormat="1" ht="12" customHeight="1">
      <c r="A15" s="14" t="s">
        <v>466</v>
      </c>
      <c r="B15" s="395" t="s">
        <v>174</v>
      </c>
      <c r="C15" s="746">
        <v>11092800</v>
      </c>
      <c r="D15" s="725">
        <f t="shared" si="0"/>
        <v>11314656</v>
      </c>
      <c r="E15" s="726">
        <f t="shared" si="1"/>
        <v>11536512</v>
      </c>
      <c r="F15" s="726">
        <f t="shared" si="2"/>
        <v>11758368</v>
      </c>
    </row>
    <row r="16" spans="1:6" s="393" customFormat="1" ht="12" customHeight="1">
      <c r="A16" s="14" t="s">
        <v>467</v>
      </c>
      <c r="B16" s="395" t="s">
        <v>237</v>
      </c>
      <c r="C16" s="295"/>
      <c r="D16" s="725">
        <f t="shared" si="0"/>
        <v>0</v>
      </c>
      <c r="E16" s="726">
        <f t="shared" si="1"/>
        <v>0</v>
      </c>
      <c r="F16" s="726">
        <f t="shared" si="2"/>
        <v>0</v>
      </c>
    </row>
    <row r="17" spans="1:6" s="393" customFormat="1" ht="12" customHeight="1">
      <c r="A17" s="14" t="s">
        <v>468</v>
      </c>
      <c r="B17" s="395" t="s">
        <v>750</v>
      </c>
      <c r="C17" s="295">
        <v>2865544</v>
      </c>
      <c r="D17" s="725">
        <f t="shared" si="0"/>
        <v>2922854.88</v>
      </c>
      <c r="E17" s="726">
        <f t="shared" si="1"/>
        <v>2980165.7600000002</v>
      </c>
      <c r="F17" s="726">
        <f t="shared" si="2"/>
        <v>3037476.64</v>
      </c>
    </row>
    <row r="18" spans="1:6" s="393" customFormat="1" ht="12" customHeight="1" thickBot="1">
      <c r="A18" s="16" t="s">
        <v>477</v>
      </c>
      <c r="B18" s="396" t="s">
        <v>625</v>
      </c>
      <c r="C18" s="297"/>
      <c r="D18" s="727">
        <f t="shared" si="0"/>
        <v>0</v>
      </c>
      <c r="E18" s="728">
        <f t="shared" si="1"/>
        <v>0</v>
      </c>
      <c r="F18" s="728">
        <f t="shared" si="2"/>
        <v>0</v>
      </c>
    </row>
    <row r="19" spans="1:6" s="393" customFormat="1" ht="12" customHeight="1" thickBot="1">
      <c r="A19" s="20" t="s">
        <v>377</v>
      </c>
      <c r="B19" s="21" t="s">
        <v>626</v>
      </c>
      <c r="C19" s="293">
        <f>+C20+C21+C22+C23+C24</f>
        <v>311246547</v>
      </c>
      <c r="D19" s="293">
        <f t="shared" si="0"/>
        <v>317471477.94</v>
      </c>
      <c r="E19" s="293">
        <f t="shared" si="1"/>
        <v>323696408.88</v>
      </c>
      <c r="F19" s="293">
        <f t="shared" si="2"/>
        <v>329921339.82</v>
      </c>
    </row>
    <row r="20" spans="1:6" s="393" customFormat="1" ht="12" customHeight="1">
      <c r="A20" s="15" t="s">
        <v>447</v>
      </c>
      <c r="B20" s="394" t="s">
        <v>356</v>
      </c>
      <c r="C20" s="296"/>
      <c r="D20" s="724">
        <f t="shared" si="0"/>
        <v>0</v>
      </c>
      <c r="E20" s="723">
        <f t="shared" si="1"/>
        <v>0</v>
      </c>
      <c r="F20" s="723">
        <f t="shared" si="2"/>
        <v>0</v>
      </c>
    </row>
    <row r="21" spans="1:6" s="393" customFormat="1" ht="12" customHeight="1">
      <c r="A21" s="14" t="s">
        <v>448</v>
      </c>
      <c r="B21" s="395" t="s">
        <v>628</v>
      </c>
      <c r="C21" s="295"/>
      <c r="D21" s="725">
        <f t="shared" si="0"/>
        <v>0</v>
      </c>
      <c r="E21" s="726">
        <f t="shared" si="1"/>
        <v>0</v>
      </c>
      <c r="F21" s="726">
        <f t="shared" si="2"/>
        <v>0</v>
      </c>
    </row>
    <row r="22" spans="1:6" s="393" customFormat="1" ht="12" customHeight="1">
      <c r="A22" s="14" t="s">
        <v>449</v>
      </c>
      <c r="B22" s="395" t="s">
        <v>149</v>
      </c>
      <c r="C22" s="295"/>
      <c r="D22" s="725">
        <f t="shared" si="0"/>
        <v>0</v>
      </c>
      <c r="E22" s="726">
        <f t="shared" si="1"/>
        <v>0</v>
      </c>
      <c r="F22" s="726">
        <f t="shared" si="2"/>
        <v>0</v>
      </c>
    </row>
    <row r="23" spans="1:6" s="393" customFormat="1" ht="12" customHeight="1">
      <c r="A23" s="14" t="s">
        <v>450</v>
      </c>
      <c r="B23" s="395" t="s">
        <v>629</v>
      </c>
      <c r="C23" s="746">
        <v>311246547</v>
      </c>
      <c r="D23" s="725">
        <f t="shared" si="0"/>
        <v>317471477.94</v>
      </c>
      <c r="E23" s="726">
        <f t="shared" si="1"/>
        <v>323696408.88</v>
      </c>
      <c r="F23" s="726">
        <f t="shared" si="2"/>
        <v>329921339.82</v>
      </c>
    </row>
    <row r="24" spans="1:6" s="393" customFormat="1" ht="12" customHeight="1">
      <c r="A24" s="14" t="s">
        <v>526</v>
      </c>
      <c r="B24" s="395" t="s">
        <v>709</v>
      </c>
      <c r="C24" s="746"/>
      <c r="D24" s="725">
        <f t="shared" si="0"/>
        <v>0</v>
      </c>
      <c r="E24" s="726">
        <f t="shared" si="1"/>
        <v>0</v>
      </c>
      <c r="F24" s="726">
        <f t="shared" si="2"/>
        <v>0</v>
      </c>
    </row>
    <row r="25" spans="1:6" s="393" customFormat="1" ht="12" customHeight="1" thickBot="1">
      <c r="A25" s="16" t="s">
        <v>527</v>
      </c>
      <c r="B25" s="396" t="s">
        <v>630</v>
      </c>
      <c r="C25" s="297"/>
      <c r="D25" s="727">
        <f t="shared" si="0"/>
        <v>0</v>
      </c>
      <c r="E25" s="728">
        <f t="shared" si="1"/>
        <v>0</v>
      </c>
      <c r="F25" s="728">
        <f t="shared" si="2"/>
        <v>0</v>
      </c>
    </row>
    <row r="26" spans="1:6" s="393" customFormat="1" ht="12" customHeight="1" thickBot="1">
      <c r="A26" s="20" t="s">
        <v>528</v>
      </c>
      <c r="B26" s="21" t="s">
        <v>631</v>
      </c>
      <c r="C26" s="299">
        <f>+C27+C30+C31+C33+C32</f>
        <v>170700000</v>
      </c>
      <c r="D26" s="293">
        <f t="shared" si="0"/>
        <v>174114000</v>
      </c>
      <c r="E26" s="293">
        <f t="shared" si="1"/>
        <v>177528000</v>
      </c>
      <c r="F26" s="293">
        <f t="shared" si="2"/>
        <v>180942000</v>
      </c>
    </row>
    <row r="27" spans="1:6" s="393" customFormat="1" ht="12" customHeight="1">
      <c r="A27" s="15" t="s">
        <v>632</v>
      </c>
      <c r="B27" s="394" t="s">
        <v>638</v>
      </c>
      <c r="C27" s="752">
        <v>146000000</v>
      </c>
      <c r="D27" s="724">
        <f t="shared" si="0"/>
        <v>148920000</v>
      </c>
      <c r="E27" s="723">
        <f t="shared" si="1"/>
        <v>151840000</v>
      </c>
      <c r="F27" s="723">
        <f t="shared" si="2"/>
        <v>154760000</v>
      </c>
    </row>
    <row r="28" spans="1:6" s="393" customFormat="1" ht="12" customHeight="1">
      <c r="A28" s="14" t="s">
        <v>633</v>
      </c>
      <c r="B28" s="601" t="s">
        <v>241</v>
      </c>
      <c r="C28" s="746">
        <v>6000000</v>
      </c>
      <c r="D28" s="725">
        <f t="shared" si="0"/>
        <v>6120000</v>
      </c>
      <c r="E28" s="726">
        <f t="shared" si="1"/>
        <v>6240000</v>
      </c>
      <c r="F28" s="726">
        <f t="shared" si="2"/>
        <v>6360000</v>
      </c>
    </row>
    <row r="29" spans="1:6" s="393" customFormat="1" ht="12" customHeight="1">
      <c r="A29" s="14" t="s">
        <v>634</v>
      </c>
      <c r="B29" s="601" t="s">
        <v>242</v>
      </c>
      <c r="C29" s="746">
        <v>140000000</v>
      </c>
      <c r="D29" s="725">
        <f t="shared" si="0"/>
        <v>142800000</v>
      </c>
      <c r="E29" s="726">
        <f t="shared" si="1"/>
        <v>145600000</v>
      </c>
      <c r="F29" s="726">
        <f t="shared" si="2"/>
        <v>148400000</v>
      </c>
    </row>
    <row r="30" spans="1:6" s="393" customFormat="1" ht="12" customHeight="1">
      <c r="A30" s="14" t="s">
        <v>635</v>
      </c>
      <c r="B30" s="395" t="s">
        <v>641</v>
      </c>
      <c r="C30" s="746">
        <v>22000000</v>
      </c>
      <c r="D30" s="725">
        <f t="shared" si="0"/>
        <v>22440000</v>
      </c>
      <c r="E30" s="726">
        <f t="shared" si="1"/>
        <v>22880000</v>
      </c>
      <c r="F30" s="726">
        <f t="shared" si="2"/>
        <v>23320000</v>
      </c>
    </row>
    <row r="31" spans="1:6" s="393" customFormat="1" ht="12" customHeight="1">
      <c r="A31" s="14" t="s">
        <v>636</v>
      </c>
      <c r="B31" s="395" t="s">
        <v>212</v>
      </c>
      <c r="C31" s="746">
        <v>1000000</v>
      </c>
      <c r="D31" s="725">
        <f t="shared" si="0"/>
        <v>1020000</v>
      </c>
      <c r="E31" s="726">
        <f t="shared" si="1"/>
        <v>1040000</v>
      </c>
      <c r="F31" s="726">
        <f t="shared" si="2"/>
        <v>1060000</v>
      </c>
    </row>
    <row r="32" spans="1:6" s="393" customFormat="1" ht="12" customHeight="1">
      <c r="A32" s="16" t="s">
        <v>637</v>
      </c>
      <c r="B32" s="396" t="s">
        <v>215</v>
      </c>
      <c r="C32" s="747">
        <v>900000</v>
      </c>
      <c r="D32" s="725">
        <f t="shared" si="0"/>
        <v>918000</v>
      </c>
      <c r="E32" s="726">
        <f t="shared" si="1"/>
        <v>936000</v>
      </c>
      <c r="F32" s="726">
        <f t="shared" si="2"/>
        <v>954000</v>
      </c>
    </row>
    <row r="33" spans="1:6" s="393" customFormat="1" ht="12" customHeight="1" thickBot="1">
      <c r="A33" s="16" t="s">
        <v>213</v>
      </c>
      <c r="B33" s="396" t="s">
        <v>214</v>
      </c>
      <c r="C33" s="747">
        <v>800000</v>
      </c>
      <c r="D33" s="727">
        <f t="shared" si="0"/>
        <v>816000</v>
      </c>
      <c r="E33" s="728">
        <f t="shared" si="1"/>
        <v>832000</v>
      </c>
      <c r="F33" s="728">
        <f t="shared" si="2"/>
        <v>848000</v>
      </c>
    </row>
    <row r="34" spans="1:6" s="393" customFormat="1" ht="12" customHeight="1" thickBot="1">
      <c r="A34" s="20" t="s">
        <v>379</v>
      </c>
      <c r="B34" s="21" t="s">
        <v>644</v>
      </c>
      <c r="C34" s="293">
        <f>SUM(C35:C44)</f>
        <v>122948200</v>
      </c>
      <c r="D34" s="293">
        <f t="shared" si="0"/>
        <v>125407164</v>
      </c>
      <c r="E34" s="293">
        <f t="shared" si="1"/>
        <v>127866128</v>
      </c>
      <c r="F34" s="293">
        <f t="shared" si="2"/>
        <v>130325092</v>
      </c>
    </row>
    <row r="35" spans="1:6" s="393" customFormat="1" ht="12" customHeight="1">
      <c r="A35" s="15" t="s">
        <v>451</v>
      </c>
      <c r="B35" s="394" t="s">
        <v>647</v>
      </c>
      <c r="C35" s="296"/>
      <c r="D35" s="724">
        <f t="shared" si="0"/>
        <v>0</v>
      </c>
      <c r="E35" s="723">
        <f t="shared" si="1"/>
        <v>0</v>
      </c>
      <c r="F35" s="723">
        <f t="shared" si="2"/>
        <v>0</v>
      </c>
    </row>
    <row r="36" spans="1:6" s="393" customFormat="1" ht="12" customHeight="1">
      <c r="A36" s="14" t="s">
        <v>452</v>
      </c>
      <c r="B36" s="395" t="s">
        <v>648</v>
      </c>
      <c r="C36" s="746">
        <v>14700000</v>
      </c>
      <c r="D36" s="725">
        <f t="shared" si="0"/>
        <v>14994000</v>
      </c>
      <c r="E36" s="726">
        <f t="shared" si="1"/>
        <v>15288000</v>
      </c>
      <c r="F36" s="726">
        <f t="shared" si="2"/>
        <v>15582000</v>
      </c>
    </row>
    <row r="37" spans="1:6" s="393" customFormat="1" ht="12" customHeight="1">
      <c r="A37" s="14" t="s">
        <v>453</v>
      </c>
      <c r="B37" s="395" t="s">
        <v>649</v>
      </c>
      <c r="C37" s="746">
        <v>350000</v>
      </c>
      <c r="D37" s="725">
        <f t="shared" si="0"/>
        <v>357000</v>
      </c>
      <c r="E37" s="726">
        <f t="shared" si="1"/>
        <v>364000</v>
      </c>
      <c r="F37" s="726">
        <f t="shared" si="2"/>
        <v>371000</v>
      </c>
    </row>
    <row r="38" spans="1:6" s="393" customFormat="1" ht="12" customHeight="1">
      <c r="A38" s="14" t="s">
        <v>530</v>
      </c>
      <c r="B38" s="395" t="s">
        <v>650</v>
      </c>
      <c r="C38" s="746"/>
      <c r="D38" s="725">
        <f t="shared" si="0"/>
        <v>0</v>
      </c>
      <c r="E38" s="726">
        <f t="shared" si="1"/>
        <v>0</v>
      </c>
      <c r="F38" s="726">
        <f t="shared" si="2"/>
        <v>0</v>
      </c>
    </row>
    <row r="39" spans="1:6" s="393" customFormat="1" ht="12" customHeight="1">
      <c r="A39" s="14" t="s">
        <v>531</v>
      </c>
      <c r="B39" s="395" t="s">
        <v>651</v>
      </c>
      <c r="C39" s="746">
        <v>89093200</v>
      </c>
      <c r="D39" s="725">
        <f t="shared" si="0"/>
        <v>90875064</v>
      </c>
      <c r="E39" s="726">
        <f t="shared" si="1"/>
        <v>92656928</v>
      </c>
      <c r="F39" s="726">
        <f t="shared" si="2"/>
        <v>94438792</v>
      </c>
    </row>
    <row r="40" spans="1:6" s="393" customFormat="1" ht="12" customHeight="1">
      <c r="A40" s="14" t="s">
        <v>532</v>
      </c>
      <c r="B40" s="395" t="s">
        <v>652</v>
      </c>
      <c r="C40" s="746">
        <v>3305000</v>
      </c>
      <c r="D40" s="725">
        <f t="shared" si="0"/>
        <v>3371100</v>
      </c>
      <c r="E40" s="726">
        <f t="shared" si="1"/>
        <v>3437200</v>
      </c>
      <c r="F40" s="726">
        <f t="shared" si="2"/>
        <v>3503300</v>
      </c>
    </row>
    <row r="41" spans="1:6" s="393" customFormat="1" ht="12" customHeight="1">
      <c r="A41" s="14" t="s">
        <v>533</v>
      </c>
      <c r="B41" s="395" t="s">
        <v>653</v>
      </c>
      <c r="C41" s="746">
        <v>9950000</v>
      </c>
      <c r="D41" s="725">
        <f t="shared" si="0"/>
        <v>10149000</v>
      </c>
      <c r="E41" s="726">
        <f t="shared" si="1"/>
        <v>10348000</v>
      </c>
      <c r="F41" s="726">
        <f t="shared" si="2"/>
        <v>10547000</v>
      </c>
    </row>
    <row r="42" spans="1:6" s="393" customFormat="1" ht="12" customHeight="1">
      <c r="A42" s="14" t="s">
        <v>534</v>
      </c>
      <c r="B42" s="395" t="s">
        <v>654</v>
      </c>
      <c r="C42" s="746">
        <v>50000</v>
      </c>
      <c r="D42" s="725">
        <f t="shared" si="0"/>
        <v>51000</v>
      </c>
      <c r="E42" s="726">
        <f t="shared" si="1"/>
        <v>52000</v>
      </c>
      <c r="F42" s="726">
        <f t="shared" si="2"/>
        <v>53000</v>
      </c>
    </row>
    <row r="43" spans="1:6" s="393" customFormat="1" ht="12" customHeight="1">
      <c r="A43" s="14" t="s">
        <v>645</v>
      </c>
      <c r="B43" s="395" t="s">
        <v>655</v>
      </c>
      <c r="C43" s="746"/>
      <c r="D43" s="725">
        <f t="shared" si="0"/>
        <v>0</v>
      </c>
      <c r="E43" s="726">
        <f t="shared" si="1"/>
        <v>0</v>
      </c>
      <c r="F43" s="726">
        <f t="shared" si="2"/>
        <v>0</v>
      </c>
    </row>
    <row r="44" spans="1:6" s="393" customFormat="1" ht="12" customHeight="1" thickBot="1">
      <c r="A44" s="16" t="s">
        <v>646</v>
      </c>
      <c r="B44" s="396" t="s">
        <v>656</v>
      </c>
      <c r="C44" s="747">
        <v>5500000</v>
      </c>
      <c r="D44" s="727">
        <f t="shared" si="0"/>
        <v>5610000</v>
      </c>
      <c r="E44" s="728">
        <f t="shared" si="1"/>
        <v>5720000</v>
      </c>
      <c r="F44" s="728">
        <f t="shared" si="2"/>
        <v>5830000</v>
      </c>
    </row>
    <row r="45" spans="1:6" s="393" customFormat="1" ht="12" customHeight="1" thickBot="1">
      <c r="A45" s="20" t="s">
        <v>380</v>
      </c>
      <c r="B45" s="21" t="s">
        <v>657</v>
      </c>
      <c r="C45" s="293">
        <f>SUM(C46:C50)</f>
        <v>0</v>
      </c>
      <c r="D45" s="293">
        <f t="shared" si="0"/>
        <v>0</v>
      </c>
      <c r="E45" s="293">
        <f t="shared" si="1"/>
        <v>0</v>
      </c>
      <c r="F45" s="293">
        <f t="shared" si="2"/>
        <v>0</v>
      </c>
    </row>
    <row r="46" spans="1:6" s="393" customFormat="1" ht="12" customHeight="1">
      <c r="A46" s="15" t="s">
        <v>454</v>
      </c>
      <c r="B46" s="394" t="s">
        <v>661</v>
      </c>
      <c r="C46" s="436"/>
      <c r="D46" s="724">
        <f t="shared" si="0"/>
        <v>0</v>
      </c>
      <c r="E46" s="723">
        <f t="shared" si="1"/>
        <v>0</v>
      </c>
      <c r="F46" s="723">
        <f t="shared" si="2"/>
        <v>0</v>
      </c>
    </row>
    <row r="47" spans="1:6" s="393" customFormat="1" ht="12" customHeight="1">
      <c r="A47" s="14" t="s">
        <v>455</v>
      </c>
      <c r="B47" s="395" t="s">
        <v>662</v>
      </c>
      <c r="C47" s="298"/>
      <c r="D47" s="725">
        <f t="shared" si="0"/>
        <v>0</v>
      </c>
      <c r="E47" s="726">
        <f t="shared" si="1"/>
        <v>0</v>
      </c>
      <c r="F47" s="726">
        <f t="shared" si="2"/>
        <v>0</v>
      </c>
    </row>
    <row r="48" spans="1:6" s="393" customFormat="1" ht="12" customHeight="1">
      <c r="A48" s="14" t="s">
        <v>658</v>
      </c>
      <c r="B48" s="395" t="s">
        <v>663</v>
      </c>
      <c r="C48" s="298"/>
      <c r="D48" s="725">
        <f t="shared" si="0"/>
        <v>0</v>
      </c>
      <c r="E48" s="726">
        <f t="shared" si="1"/>
        <v>0</v>
      </c>
      <c r="F48" s="726">
        <f t="shared" si="2"/>
        <v>0</v>
      </c>
    </row>
    <row r="49" spans="1:6" s="393" customFormat="1" ht="12" customHeight="1">
      <c r="A49" s="14" t="s">
        <v>659</v>
      </c>
      <c r="B49" s="395" t="s">
        <v>664</v>
      </c>
      <c r="C49" s="298"/>
      <c r="D49" s="725">
        <f t="shared" si="0"/>
        <v>0</v>
      </c>
      <c r="E49" s="726">
        <f t="shared" si="1"/>
        <v>0</v>
      </c>
      <c r="F49" s="726">
        <f t="shared" si="2"/>
        <v>0</v>
      </c>
    </row>
    <row r="50" spans="1:6" s="393" customFormat="1" ht="12" customHeight="1">
      <c r="A50" s="14" t="s">
        <v>660</v>
      </c>
      <c r="B50" s="395" t="s">
        <v>665</v>
      </c>
      <c r="C50" s="298"/>
      <c r="D50" s="725">
        <f t="shared" si="0"/>
        <v>0</v>
      </c>
      <c r="E50" s="726">
        <f t="shared" si="1"/>
        <v>0</v>
      </c>
      <c r="F50" s="726">
        <f t="shared" si="2"/>
        <v>0</v>
      </c>
    </row>
    <row r="51" spans="1:6" s="393" customFormat="1" ht="12" customHeight="1" thickBot="1">
      <c r="A51" s="753" t="s">
        <v>357</v>
      </c>
      <c r="B51" s="758" t="s">
        <v>165</v>
      </c>
      <c r="C51" s="759"/>
      <c r="D51" s="727">
        <f t="shared" si="0"/>
        <v>0</v>
      </c>
      <c r="E51" s="728">
        <f t="shared" si="1"/>
        <v>0</v>
      </c>
      <c r="F51" s="728">
        <f t="shared" si="2"/>
        <v>0</v>
      </c>
    </row>
    <row r="52" spans="1:6" s="393" customFormat="1" ht="12" customHeight="1" thickBot="1">
      <c r="A52" s="20" t="s">
        <v>535</v>
      </c>
      <c r="B52" s="21" t="s">
        <v>666</v>
      </c>
      <c r="C52" s="293">
        <f>SUM(C53:C55)</f>
        <v>0</v>
      </c>
      <c r="D52" s="293">
        <f t="shared" si="0"/>
        <v>0</v>
      </c>
      <c r="E52" s="293">
        <f t="shared" si="1"/>
        <v>0</v>
      </c>
      <c r="F52" s="293">
        <f t="shared" si="2"/>
        <v>0</v>
      </c>
    </row>
    <row r="53" spans="1:6" s="393" customFormat="1" ht="12" customHeight="1">
      <c r="A53" s="15" t="s">
        <v>456</v>
      </c>
      <c r="B53" s="394" t="s">
        <v>667</v>
      </c>
      <c r="C53" s="296"/>
      <c r="D53" s="724">
        <f t="shared" si="0"/>
        <v>0</v>
      </c>
      <c r="E53" s="723">
        <f t="shared" si="1"/>
        <v>0</v>
      </c>
      <c r="F53" s="723">
        <f t="shared" si="2"/>
        <v>0</v>
      </c>
    </row>
    <row r="54" spans="1:6" s="393" customFormat="1" ht="12" customHeight="1">
      <c r="A54" s="14" t="s">
        <v>457</v>
      </c>
      <c r="B54" s="395" t="s">
        <v>231</v>
      </c>
      <c r="C54" s="295"/>
      <c r="D54" s="725">
        <f t="shared" si="0"/>
        <v>0</v>
      </c>
      <c r="E54" s="726">
        <f t="shared" si="1"/>
        <v>0</v>
      </c>
      <c r="F54" s="726">
        <f t="shared" si="2"/>
        <v>0</v>
      </c>
    </row>
    <row r="55" spans="1:6" s="393" customFormat="1" ht="12" customHeight="1">
      <c r="A55" s="14" t="s">
        <v>670</v>
      </c>
      <c r="B55" s="395" t="s">
        <v>233</v>
      </c>
      <c r="C55" s="295"/>
      <c r="D55" s="725">
        <f t="shared" si="0"/>
        <v>0</v>
      </c>
      <c r="E55" s="726">
        <f t="shared" si="1"/>
        <v>0</v>
      </c>
      <c r="F55" s="726">
        <f t="shared" si="2"/>
        <v>0</v>
      </c>
    </row>
    <row r="56" spans="1:6" s="393" customFormat="1" ht="12" customHeight="1" thickBot="1">
      <c r="A56" s="16" t="s">
        <v>671</v>
      </c>
      <c r="B56" s="396" t="s">
        <v>669</v>
      </c>
      <c r="C56" s="297"/>
      <c r="D56" s="727">
        <f t="shared" si="0"/>
        <v>0</v>
      </c>
      <c r="E56" s="728">
        <f t="shared" si="1"/>
        <v>0</v>
      </c>
      <c r="F56" s="728">
        <f t="shared" si="2"/>
        <v>0</v>
      </c>
    </row>
    <row r="57" spans="1:6" s="393" customFormat="1" ht="12" customHeight="1" thickBot="1">
      <c r="A57" s="20" t="s">
        <v>382</v>
      </c>
      <c r="B57" s="288" t="s">
        <v>672</v>
      </c>
      <c r="C57" s="293">
        <f>SUM(C58:C60)</f>
        <v>0</v>
      </c>
      <c r="D57" s="293">
        <f t="shared" si="0"/>
        <v>0</v>
      </c>
      <c r="E57" s="293">
        <f t="shared" si="1"/>
        <v>0</v>
      </c>
      <c r="F57" s="293">
        <f t="shared" si="2"/>
        <v>0</v>
      </c>
    </row>
    <row r="58" spans="1:6" s="393" customFormat="1" ht="12" customHeight="1">
      <c r="A58" s="15" t="s">
        <v>536</v>
      </c>
      <c r="B58" s="394" t="s">
        <v>674</v>
      </c>
      <c r="C58" s="298"/>
      <c r="D58" s="724">
        <f t="shared" si="0"/>
        <v>0</v>
      </c>
      <c r="E58" s="723">
        <f t="shared" si="1"/>
        <v>0</v>
      </c>
      <c r="F58" s="723">
        <f t="shared" si="2"/>
        <v>0</v>
      </c>
    </row>
    <row r="59" spans="1:6" s="393" customFormat="1" ht="12" customHeight="1">
      <c r="A59" s="14" t="s">
        <v>537</v>
      </c>
      <c r="B59" s="395" t="s">
        <v>152</v>
      </c>
      <c r="C59" s="298"/>
      <c r="D59" s="725">
        <f t="shared" si="0"/>
        <v>0</v>
      </c>
      <c r="E59" s="726">
        <f t="shared" si="1"/>
        <v>0</v>
      </c>
      <c r="F59" s="726">
        <f t="shared" si="2"/>
        <v>0</v>
      </c>
    </row>
    <row r="60" spans="1:6" s="393" customFormat="1" ht="12" customHeight="1">
      <c r="A60" s="14" t="s">
        <v>589</v>
      </c>
      <c r="B60" s="395" t="s">
        <v>245</v>
      </c>
      <c r="C60" s="298"/>
      <c r="D60" s="725">
        <f t="shared" si="0"/>
        <v>0</v>
      </c>
      <c r="E60" s="726">
        <f t="shared" si="1"/>
        <v>0</v>
      </c>
      <c r="F60" s="726">
        <f t="shared" si="2"/>
        <v>0</v>
      </c>
    </row>
    <row r="61" spans="1:6" s="393" customFormat="1" ht="12" customHeight="1" thickBot="1">
      <c r="A61" s="16" t="s">
        <v>673</v>
      </c>
      <c r="B61" s="396" t="s">
        <v>676</v>
      </c>
      <c r="C61" s="298"/>
      <c r="D61" s="727">
        <f t="shared" si="0"/>
        <v>0</v>
      </c>
      <c r="E61" s="728">
        <f t="shared" si="1"/>
        <v>0</v>
      </c>
      <c r="F61" s="728">
        <f t="shared" si="2"/>
        <v>0</v>
      </c>
    </row>
    <row r="62" spans="1:6" s="393" customFormat="1" ht="12" customHeight="1" thickBot="1">
      <c r="A62" s="20" t="s">
        <v>383</v>
      </c>
      <c r="B62" s="21" t="s">
        <v>677</v>
      </c>
      <c r="C62" s="299">
        <f>+C5+C12+C19+C26+C34+C45+C52+C57</f>
        <v>1046453996</v>
      </c>
      <c r="D62" s="293">
        <f t="shared" si="0"/>
        <v>1067383075.9200001</v>
      </c>
      <c r="E62" s="293">
        <f t="shared" si="1"/>
        <v>1088312155.8400002</v>
      </c>
      <c r="F62" s="293">
        <f t="shared" si="2"/>
        <v>1109241235.76</v>
      </c>
    </row>
    <row r="63" spans="1:6" s="393" customFormat="1" ht="12" customHeight="1" thickBot="1">
      <c r="A63" s="397" t="s">
        <v>678</v>
      </c>
      <c r="B63" s="288" t="s">
        <v>679</v>
      </c>
      <c r="C63" s="293">
        <f>SUM(C64:C66)</f>
        <v>0</v>
      </c>
      <c r="D63" s="293">
        <f t="shared" si="0"/>
        <v>0</v>
      </c>
      <c r="E63" s="293">
        <f t="shared" si="1"/>
        <v>0</v>
      </c>
      <c r="F63" s="293">
        <f t="shared" si="2"/>
        <v>0</v>
      </c>
    </row>
    <row r="64" spans="1:6" s="393" customFormat="1" ht="12" customHeight="1">
      <c r="A64" s="15" t="s">
        <v>12</v>
      </c>
      <c r="B64" s="394" t="s">
        <v>680</v>
      </c>
      <c r="C64" s="298"/>
      <c r="D64" s="724">
        <f t="shared" si="0"/>
        <v>0</v>
      </c>
      <c r="E64" s="723">
        <f t="shared" si="1"/>
        <v>0</v>
      </c>
      <c r="F64" s="723">
        <f t="shared" si="2"/>
        <v>0</v>
      </c>
    </row>
    <row r="65" spans="1:6" s="393" customFormat="1" ht="12" customHeight="1">
      <c r="A65" s="14" t="s">
        <v>21</v>
      </c>
      <c r="B65" s="395" t="s">
        <v>681</v>
      </c>
      <c r="C65" s="298"/>
      <c r="D65" s="725">
        <f t="shared" si="0"/>
        <v>0</v>
      </c>
      <c r="E65" s="726">
        <f t="shared" si="1"/>
        <v>0</v>
      </c>
      <c r="F65" s="726">
        <f t="shared" si="2"/>
        <v>0</v>
      </c>
    </row>
    <row r="66" spans="1:6" s="393" customFormat="1" ht="12" customHeight="1" thickBot="1">
      <c r="A66" s="16" t="s">
        <v>22</v>
      </c>
      <c r="B66" s="398" t="s">
        <v>682</v>
      </c>
      <c r="C66" s="298"/>
      <c r="D66" s="727">
        <f t="shared" si="0"/>
        <v>0</v>
      </c>
      <c r="E66" s="728">
        <f t="shared" si="1"/>
        <v>0</v>
      </c>
      <c r="F66" s="728">
        <f t="shared" si="2"/>
        <v>0</v>
      </c>
    </row>
    <row r="67" spans="1:6" s="393" customFormat="1" ht="12" customHeight="1" thickBot="1">
      <c r="A67" s="397" t="s">
        <v>683</v>
      </c>
      <c r="B67" s="288" t="s">
        <v>684</v>
      </c>
      <c r="C67" s="293"/>
      <c r="D67" s="293">
        <f t="shared" si="0"/>
        <v>0</v>
      </c>
      <c r="E67" s="293">
        <f t="shared" si="1"/>
        <v>0</v>
      </c>
      <c r="F67" s="293">
        <f t="shared" si="2"/>
        <v>0</v>
      </c>
    </row>
    <row r="68" spans="1:6" s="393" customFormat="1" ht="12" customHeight="1">
      <c r="A68" s="15" t="s">
        <v>504</v>
      </c>
      <c r="B68" s="394" t="s">
        <v>685</v>
      </c>
      <c r="C68" s="298"/>
      <c r="D68" s="724">
        <f t="shared" si="0"/>
        <v>0</v>
      </c>
      <c r="E68" s="723">
        <f t="shared" si="1"/>
        <v>0</v>
      </c>
      <c r="F68" s="723">
        <f t="shared" si="2"/>
        <v>0</v>
      </c>
    </row>
    <row r="69" spans="1:6" s="393" customFormat="1" ht="12" customHeight="1">
      <c r="A69" s="14" t="s">
        <v>505</v>
      </c>
      <c r="B69" s="395" t="s">
        <v>686</v>
      </c>
      <c r="C69" s="298"/>
      <c r="D69" s="725">
        <f t="shared" si="0"/>
        <v>0</v>
      </c>
      <c r="E69" s="726">
        <f t="shared" si="1"/>
        <v>0</v>
      </c>
      <c r="F69" s="726">
        <f t="shared" si="2"/>
        <v>0</v>
      </c>
    </row>
    <row r="70" spans="1:6" s="393" customFormat="1" ht="12" customHeight="1">
      <c r="A70" s="14" t="s">
        <v>13</v>
      </c>
      <c r="B70" s="395" t="s">
        <v>687</v>
      </c>
      <c r="C70" s="298"/>
      <c r="D70" s="725">
        <f aca="true" t="shared" si="3" ref="D70:D86">C70*102%</f>
        <v>0</v>
      </c>
      <c r="E70" s="726">
        <f aca="true" t="shared" si="4" ref="E70:E86">C70*104%</f>
        <v>0</v>
      </c>
      <c r="F70" s="726">
        <f aca="true" t="shared" si="5" ref="F70:F86">C70*106%</f>
        <v>0</v>
      </c>
    </row>
    <row r="71" spans="1:6" s="393" customFormat="1" ht="12" customHeight="1" thickBot="1">
      <c r="A71" s="18" t="s">
        <v>14</v>
      </c>
      <c r="B71" s="756" t="s">
        <v>688</v>
      </c>
      <c r="C71" s="757"/>
      <c r="D71" s="727">
        <f t="shared" si="3"/>
        <v>0</v>
      </c>
      <c r="E71" s="728">
        <f t="shared" si="4"/>
        <v>0</v>
      </c>
      <c r="F71" s="728">
        <f t="shared" si="5"/>
        <v>0</v>
      </c>
    </row>
    <row r="72" spans="1:6" s="393" customFormat="1" ht="12" customHeight="1" thickBot="1">
      <c r="A72" s="397" t="s">
        <v>689</v>
      </c>
      <c r="B72" s="288" t="s">
        <v>690</v>
      </c>
      <c r="C72" s="293">
        <f>C73</f>
        <v>500000000</v>
      </c>
      <c r="D72" s="293">
        <f t="shared" si="3"/>
        <v>510000000</v>
      </c>
      <c r="E72" s="293">
        <f t="shared" si="4"/>
        <v>520000000</v>
      </c>
      <c r="F72" s="293">
        <f t="shared" si="5"/>
        <v>530000000</v>
      </c>
    </row>
    <row r="73" spans="1:6" s="393" customFormat="1" ht="12" customHeight="1">
      <c r="A73" s="15" t="s">
        <v>15</v>
      </c>
      <c r="B73" s="394" t="s">
        <v>691</v>
      </c>
      <c r="C73" s="746">
        <v>500000000</v>
      </c>
      <c r="D73" s="724">
        <f t="shared" si="3"/>
        <v>510000000</v>
      </c>
      <c r="E73" s="723">
        <f t="shared" si="4"/>
        <v>520000000</v>
      </c>
      <c r="F73" s="723">
        <f t="shared" si="5"/>
        <v>530000000</v>
      </c>
    </row>
    <row r="74" spans="1:6" s="393" customFormat="1" ht="12" customHeight="1" thickBot="1">
      <c r="A74" s="16" t="s">
        <v>16</v>
      </c>
      <c r="B74" s="396" t="s">
        <v>692</v>
      </c>
      <c r="C74" s="298"/>
      <c r="D74" s="727">
        <f t="shared" si="3"/>
        <v>0</v>
      </c>
      <c r="E74" s="728">
        <f t="shared" si="4"/>
        <v>0</v>
      </c>
      <c r="F74" s="728">
        <f t="shared" si="5"/>
        <v>0</v>
      </c>
    </row>
    <row r="75" spans="1:6" s="393" customFormat="1" ht="12" customHeight="1" thickBot="1">
      <c r="A75" s="397" t="s">
        <v>693</v>
      </c>
      <c r="B75" s="288" t="s">
        <v>694</v>
      </c>
      <c r="C75" s="293">
        <f>SUM(C76:C78)</f>
        <v>0</v>
      </c>
      <c r="D75" s="293">
        <f t="shared" si="3"/>
        <v>0</v>
      </c>
      <c r="E75" s="293">
        <f t="shared" si="4"/>
        <v>0</v>
      </c>
      <c r="F75" s="293">
        <f t="shared" si="5"/>
        <v>0</v>
      </c>
    </row>
    <row r="76" spans="1:6" s="393" customFormat="1" ht="12" customHeight="1">
      <c r="A76" s="15" t="s">
        <v>17</v>
      </c>
      <c r="B76" s="394" t="s">
        <v>695</v>
      </c>
      <c r="C76" s="298"/>
      <c r="D76" s="735">
        <f t="shared" si="3"/>
        <v>0</v>
      </c>
      <c r="E76" s="724">
        <f t="shared" si="4"/>
        <v>0</v>
      </c>
      <c r="F76" s="738">
        <f t="shared" si="5"/>
        <v>0</v>
      </c>
    </row>
    <row r="77" spans="1:6" s="393" customFormat="1" ht="12" customHeight="1">
      <c r="A77" s="14" t="s">
        <v>18</v>
      </c>
      <c r="B77" s="395" t="s">
        <v>696</v>
      </c>
      <c r="C77" s="298"/>
      <c r="D77" s="736">
        <f t="shared" si="3"/>
        <v>0</v>
      </c>
      <c r="E77" s="725">
        <f t="shared" si="4"/>
        <v>0</v>
      </c>
      <c r="F77" s="739">
        <f t="shared" si="5"/>
        <v>0</v>
      </c>
    </row>
    <row r="78" spans="1:6" s="393" customFormat="1" ht="12" customHeight="1" thickBot="1">
      <c r="A78" s="16" t="s">
        <v>19</v>
      </c>
      <c r="B78" s="396" t="s">
        <v>697</v>
      </c>
      <c r="C78" s="298"/>
      <c r="D78" s="737">
        <f t="shared" si="3"/>
        <v>0</v>
      </c>
      <c r="E78" s="727">
        <f t="shared" si="4"/>
        <v>0</v>
      </c>
      <c r="F78" s="740">
        <f t="shared" si="5"/>
        <v>0</v>
      </c>
    </row>
    <row r="79" spans="1:6" s="393" customFormat="1" ht="12" customHeight="1" thickBot="1">
      <c r="A79" s="397" t="s">
        <v>698</v>
      </c>
      <c r="B79" s="288" t="s">
        <v>20</v>
      </c>
      <c r="C79" s="293">
        <f>SUM(C80:C83)</f>
        <v>0</v>
      </c>
      <c r="D79" s="293">
        <f t="shared" si="3"/>
        <v>0</v>
      </c>
      <c r="E79" s="293">
        <f t="shared" si="4"/>
        <v>0</v>
      </c>
      <c r="F79" s="293">
        <f t="shared" si="5"/>
        <v>0</v>
      </c>
    </row>
    <row r="80" spans="1:6" s="393" customFormat="1" ht="12" customHeight="1">
      <c r="A80" s="399" t="s">
        <v>699</v>
      </c>
      <c r="B80" s="394" t="s">
        <v>0</v>
      </c>
      <c r="C80" s="741"/>
      <c r="D80" s="724">
        <f t="shared" si="3"/>
        <v>0</v>
      </c>
      <c r="E80" s="724">
        <f t="shared" si="4"/>
        <v>0</v>
      </c>
      <c r="F80" s="738">
        <f t="shared" si="5"/>
        <v>0</v>
      </c>
    </row>
    <row r="81" spans="1:6" s="393" customFormat="1" ht="12" customHeight="1">
      <c r="A81" s="400" t="s">
        <v>1</v>
      </c>
      <c r="B81" s="395" t="s">
        <v>2</v>
      </c>
      <c r="C81" s="741"/>
      <c r="D81" s="725">
        <f t="shared" si="3"/>
        <v>0</v>
      </c>
      <c r="E81" s="725">
        <f t="shared" si="4"/>
        <v>0</v>
      </c>
      <c r="F81" s="739">
        <f t="shared" si="5"/>
        <v>0</v>
      </c>
    </row>
    <row r="82" spans="1:6" s="393" customFormat="1" ht="12" customHeight="1">
      <c r="A82" s="400" t="s">
        <v>3</v>
      </c>
      <c r="B82" s="395" t="s">
        <v>4</v>
      </c>
      <c r="C82" s="741"/>
      <c r="D82" s="725">
        <f t="shared" si="3"/>
        <v>0</v>
      </c>
      <c r="E82" s="725">
        <f t="shared" si="4"/>
        <v>0</v>
      </c>
      <c r="F82" s="739">
        <f t="shared" si="5"/>
        <v>0</v>
      </c>
    </row>
    <row r="83" spans="1:6" s="393" customFormat="1" ht="12" customHeight="1" thickBot="1">
      <c r="A83" s="401" t="s">
        <v>5</v>
      </c>
      <c r="B83" s="396" t="s">
        <v>6</v>
      </c>
      <c r="C83" s="741"/>
      <c r="D83" s="727">
        <f t="shared" si="3"/>
        <v>0</v>
      </c>
      <c r="E83" s="727">
        <f t="shared" si="4"/>
        <v>0</v>
      </c>
      <c r="F83" s="740">
        <f t="shared" si="5"/>
        <v>0</v>
      </c>
    </row>
    <row r="84" spans="1:6" s="393" customFormat="1" ht="13.5" customHeight="1" thickBot="1">
      <c r="A84" s="397" t="s">
        <v>7</v>
      </c>
      <c r="B84" s="288" t="s">
        <v>8</v>
      </c>
      <c r="C84" s="437"/>
      <c r="D84" s="293">
        <f t="shared" si="3"/>
        <v>0</v>
      </c>
      <c r="E84" s="293">
        <f t="shared" si="4"/>
        <v>0</v>
      </c>
      <c r="F84" s="293">
        <f t="shared" si="5"/>
        <v>0</v>
      </c>
    </row>
    <row r="85" spans="1:6" s="393" customFormat="1" ht="15.75" customHeight="1" thickBot="1">
      <c r="A85" s="397" t="s">
        <v>9</v>
      </c>
      <c r="B85" s="402" t="s">
        <v>10</v>
      </c>
      <c r="C85" s="299">
        <f>+C63+C67+C72+C75+C79+C84</f>
        <v>500000000</v>
      </c>
      <c r="D85" s="293">
        <f t="shared" si="3"/>
        <v>510000000</v>
      </c>
      <c r="E85" s="293">
        <f t="shared" si="4"/>
        <v>520000000</v>
      </c>
      <c r="F85" s="293">
        <f t="shared" si="5"/>
        <v>530000000</v>
      </c>
    </row>
    <row r="86" spans="1:6" s="393" customFormat="1" ht="16.5" customHeight="1" thickBot="1">
      <c r="A86" s="403" t="s">
        <v>23</v>
      </c>
      <c r="B86" s="404" t="s">
        <v>11</v>
      </c>
      <c r="C86" s="299">
        <f>+C62+C85</f>
        <v>1546453996</v>
      </c>
      <c r="D86" s="293">
        <f t="shared" si="3"/>
        <v>1577383075.92</v>
      </c>
      <c r="E86" s="293">
        <f t="shared" si="4"/>
        <v>1608312155.8400002</v>
      </c>
      <c r="F86" s="293">
        <f t="shared" si="5"/>
        <v>1639241235.76</v>
      </c>
    </row>
    <row r="87" spans="1:6" s="393" customFormat="1" ht="16.5" customHeight="1">
      <c r="A87" s="662"/>
      <c r="B87" s="662"/>
      <c r="C87" s="663"/>
      <c r="D87" s="663"/>
      <c r="E87" s="663"/>
      <c r="F87" s="663"/>
    </row>
    <row r="88" spans="1:3" ht="16.5" customHeight="1">
      <c r="A88" s="1095" t="s">
        <v>403</v>
      </c>
      <c r="B88" s="1095"/>
      <c r="C88" s="1095"/>
    </row>
    <row r="89" spans="1:6" s="405" customFormat="1" ht="16.5" customHeight="1" thickBot="1">
      <c r="A89" s="1096" t="s">
        <v>508</v>
      </c>
      <c r="B89" s="1096"/>
      <c r="C89" s="134"/>
      <c r="D89" s="134"/>
      <c r="E89" s="134"/>
      <c r="F89" s="134"/>
    </row>
    <row r="90" spans="1:6" ht="37.5" customHeight="1" thickBot="1">
      <c r="A90" s="23" t="s">
        <v>428</v>
      </c>
      <c r="B90" s="24" t="s">
        <v>404</v>
      </c>
      <c r="C90" s="38" t="s">
        <v>722</v>
      </c>
      <c r="D90" s="38" t="s">
        <v>322</v>
      </c>
      <c r="E90" s="38" t="s">
        <v>701</v>
      </c>
      <c r="F90" s="38" t="s">
        <v>723</v>
      </c>
    </row>
    <row r="91" spans="1:6" s="392" customFormat="1" ht="12" customHeight="1" thickBot="1">
      <c r="A91" s="31">
        <v>1</v>
      </c>
      <c r="B91" s="32">
        <v>2</v>
      </c>
      <c r="C91" s="33">
        <v>3</v>
      </c>
      <c r="D91" s="33">
        <v>4</v>
      </c>
      <c r="E91" s="33">
        <v>5</v>
      </c>
      <c r="F91" s="33">
        <v>6</v>
      </c>
    </row>
    <row r="92" spans="1:6" ht="12" customHeight="1" thickBot="1">
      <c r="A92" s="22" t="s">
        <v>375</v>
      </c>
      <c r="B92" s="30" t="s">
        <v>26</v>
      </c>
      <c r="C92" s="292">
        <f>C93+C94+C95+C96+C97</f>
        <v>660585872</v>
      </c>
      <c r="D92" s="292">
        <f>C92*102%</f>
        <v>673797589.44</v>
      </c>
      <c r="E92" s="292">
        <f>C92*104%</f>
        <v>687009306.88</v>
      </c>
      <c r="F92" s="292">
        <f>C92*106%</f>
        <v>700221024.32</v>
      </c>
    </row>
    <row r="93" spans="1:6" ht="12" customHeight="1">
      <c r="A93" s="17" t="s">
        <v>458</v>
      </c>
      <c r="B93" s="10" t="s">
        <v>405</v>
      </c>
      <c r="C93" s="745">
        <v>217652213</v>
      </c>
      <c r="D93" s="724">
        <f aca="true" t="shared" si="6" ref="D93:D148">C93*102%</f>
        <v>222005257.26</v>
      </c>
      <c r="E93" s="723">
        <f aca="true" t="shared" si="7" ref="E93:E146">C93*104%</f>
        <v>226358301.52</v>
      </c>
      <c r="F93" s="723">
        <f aca="true" t="shared" si="8" ref="F93:F146">C93*106%</f>
        <v>230711345.78</v>
      </c>
    </row>
    <row r="94" spans="1:6" ht="12" customHeight="1">
      <c r="A94" s="14" t="s">
        <v>459</v>
      </c>
      <c r="B94" s="8" t="s">
        <v>538</v>
      </c>
      <c r="C94" s="746">
        <v>46894323</v>
      </c>
      <c r="D94" s="725">
        <f t="shared" si="6"/>
        <v>47832209.46</v>
      </c>
      <c r="E94" s="726">
        <f t="shared" si="7"/>
        <v>48770095.92</v>
      </c>
      <c r="F94" s="726">
        <f t="shared" si="8"/>
        <v>49707982.38</v>
      </c>
    </row>
    <row r="95" spans="1:6" ht="12" customHeight="1">
      <c r="A95" s="14" t="s">
        <v>460</v>
      </c>
      <c r="B95" s="8" t="s">
        <v>495</v>
      </c>
      <c r="C95" s="747">
        <v>223354547</v>
      </c>
      <c r="D95" s="725">
        <f t="shared" si="6"/>
        <v>227821637.94</v>
      </c>
      <c r="E95" s="726">
        <f t="shared" si="7"/>
        <v>232288728.88</v>
      </c>
      <c r="F95" s="726">
        <f t="shared" si="8"/>
        <v>236755819.82000002</v>
      </c>
    </row>
    <row r="96" spans="1:6" ht="12" customHeight="1">
      <c r="A96" s="14" t="s">
        <v>461</v>
      </c>
      <c r="B96" s="11" t="s">
        <v>539</v>
      </c>
      <c r="C96" s="747">
        <v>3700000</v>
      </c>
      <c r="D96" s="725">
        <f t="shared" si="6"/>
        <v>3774000</v>
      </c>
      <c r="E96" s="726">
        <f t="shared" si="7"/>
        <v>3848000</v>
      </c>
      <c r="F96" s="726">
        <f t="shared" si="8"/>
        <v>3922000</v>
      </c>
    </row>
    <row r="97" spans="1:6" ht="12" customHeight="1">
      <c r="A97" s="14" t="s">
        <v>472</v>
      </c>
      <c r="B97" s="19" t="s">
        <v>540</v>
      </c>
      <c r="C97" s="747">
        <v>168984789</v>
      </c>
      <c r="D97" s="725">
        <f t="shared" si="6"/>
        <v>172364484.78</v>
      </c>
      <c r="E97" s="726">
        <f t="shared" si="7"/>
        <v>175744180.56</v>
      </c>
      <c r="F97" s="726">
        <f t="shared" si="8"/>
        <v>179123876.34</v>
      </c>
    </row>
    <row r="98" spans="1:6" ht="12" customHeight="1">
      <c r="A98" s="14" t="s">
        <v>462</v>
      </c>
      <c r="B98" s="8" t="s">
        <v>27</v>
      </c>
      <c r="C98" s="747"/>
      <c r="D98" s="725">
        <f t="shared" si="6"/>
        <v>0</v>
      </c>
      <c r="E98" s="726">
        <f t="shared" si="7"/>
        <v>0</v>
      </c>
      <c r="F98" s="726">
        <f t="shared" si="8"/>
        <v>0</v>
      </c>
    </row>
    <row r="99" spans="1:6" ht="12" customHeight="1">
      <c r="A99" s="14" t="s">
        <v>463</v>
      </c>
      <c r="B99" s="136" t="s">
        <v>28</v>
      </c>
      <c r="C99" s="747"/>
      <c r="D99" s="725">
        <f t="shared" si="6"/>
        <v>0</v>
      </c>
      <c r="E99" s="726">
        <f t="shared" si="7"/>
        <v>0</v>
      </c>
      <c r="F99" s="726">
        <f t="shared" si="8"/>
        <v>0</v>
      </c>
    </row>
    <row r="100" spans="1:6" ht="12" customHeight="1">
      <c r="A100" s="14" t="s">
        <v>473</v>
      </c>
      <c r="B100" s="137" t="s">
        <v>29</v>
      </c>
      <c r="C100" s="747"/>
      <c r="D100" s="725">
        <f t="shared" si="6"/>
        <v>0</v>
      </c>
      <c r="E100" s="726">
        <f t="shared" si="7"/>
        <v>0</v>
      </c>
      <c r="F100" s="726">
        <f t="shared" si="8"/>
        <v>0</v>
      </c>
    </row>
    <row r="101" spans="1:6" ht="12" customHeight="1">
      <c r="A101" s="14" t="s">
        <v>474</v>
      </c>
      <c r="B101" s="137" t="s">
        <v>30</v>
      </c>
      <c r="C101" s="747"/>
      <c r="D101" s="725">
        <f t="shared" si="6"/>
        <v>0</v>
      </c>
      <c r="E101" s="726">
        <f t="shared" si="7"/>
        <v>0</v>
      </c>
      <c r="F101" s="726">
        <f t="shared" si="8"/>
        <v>0</v>
      </c>
    </row>
    <row r="102" spans="1:6" ht="12" customHeight="1">
      <c r="A102" s="14" t="s">
        <v>475</v>
      </c>
      <c r="B102" s="136" t="s">
        <v>175</v>
      </c>
      <c r="C102" s="747">
        <v>164784789</v>
      </c>
      <c r="D102" s="725">
        <f t="shared" si="6"/>
        <v>168080484.78</v>
      </c>
      <c r="E102" s="726">
        <f t="shared" si="7"/>
        <v>171376180.56</v>
      </c>
      <c r="F102" s="726">
        <f t="shared" si="8"/>
        <v>174671876.34</v>
      </c>
    </row>
    <row r="103" spans="1:6" ht="12" customHeight="1">
      <c r="A103" s="14" t="s">
        <v>476</v>
      </c>
      <c r="B103" s="136" t="s">
        <v>243</v>
      </c>
      <c r="C103" s="747">
        <v>1000000</v>
      </c>
      <c r="D103" s="725">
        <f t="shared" si="6"/>
        <v>1020000</v>
      </c>
      <c r="E103" s="726">
        <f t="shared" si="7"/>
        <v>1040000</v>
      </c>
      <c r="F103" s="726">
        <f t="shared" si="8"/>
        <v>1060000</v>
      </c>
    </row>
    <row r="104" spans="1:6" ht="12" customHeight="1">
      <c r="A104" s="14" t="s">
        <v>478</v>
      </c>
      <c r="B104" s="137" t="s">
        <v>33</v>
      </c>
      <c r="C104" s="747"/>
      <c r="D104" s="725">
        <f t="shared" si="6"/>
        <v>0</v>
      </c>
      <c r="E104" s="726">
        <f t="shared" si="7"/>
        <v>0</v>
      </c>
      <c r="F104" s="726">
        <f t="shared" si="8"/>
        <v>0</v>
      </c>
    </row>
    <row r="105" spans="1:6" ht="12" customHeight="1">
      <c r="A105" s="13" t="s">
        <v>541</v>
      </c>
      <c r="B105" s="138" t="s">
        <v>34</v>
      </c>
      <c r="C105" s="747"/>
      <c r="D105" s="725">
        <f t="shared" si="6"/>
        <v>0</v>
      </c>
      <c r="E105" s="726">
        <f t="shared" si="7"/>
        <v>0</v>
      </c>
      <c r="F105" s="726">
        <f t="shared" si="8"/>
        <v>0</v>
      </c>
    </row>
    <row r="106" spans="1:6" ht="12" customHeight="1">
      <c r="A106" s="14" t="s">
        <v>24</v>
      </c>
      <c r="B106" s="137" t="s">
        <v>236</v>
      </c>
      <c r="C106" s="747"/>
      <c r="D106" s="725">
        <f t="shared" si="6"/>
        <v>0</v>
      </c>
      <c r="E106" s="726">
        <f t="shared" si="7"/>
        <v>0</v>
      </c>
      <c r="F106" s="726">
        <f t="shared" si="8"/>
        <v>0</v>
      </c>
    </row>
    <row r="107" spans="1:6" ht="12" customHeight="1" thickBot="1">
      <c r="A107" s="18" t="s">
        <v>25</v>
      </c>
      <c r="B107" s="635" t="s">
        <v>36</v>
      </c>
      <c r="C107" s="748">
        <v>3200000</v>
      </c>
      <c r="D107" s="727">
        <f t="shared" si="6"/>
        <v>3264000</v>
      </c>
      <c r="E107" s="728">
        <f t="shared" si="7"/>
        <v>3328000</v>
      </c>
      <c r="F107" s="728">
        <f t="shared" si="8"/>
        <v>3392000</v>
      </c>
    </row>
    <row r="108" spans="1:6" ht="12" customHeight="1" thickBot="1">
      <c r="A108" s="20" t="s">
        <v>376</v>
      </c>
      <c r="B108" s="29" t="s">
        <v>37</v>
      </c>
      <c r="C108" s="299">
        <v>520038407</v>
      </c>
      <c r="D108" s="292">
        <f t="shared" si="6"/>
        <v>530439175.14</v>
      </c>
      <c r="E108" s="292">
        <f t="shared" si="7"/>
        <v>540839943.28</v>
      </c>
      <c r="F108" s="292">
        <f t="shared" si="8"/>
        <v>551240711.4200001</v>
      </c>
    </row>
    <row r="109" spans="1:6" ht="12" customHeight="1">
      <c r="A109" s="15" t="s">
        <v>464</v>
      </c>
      <c r="B109" s="8" t="s">
        <v>244</v>
      </c>
      <c r="C109" s="749">
        <v>455680964</v>
      </c>
      <c r="D109" s="724">
        <f t="shared" si="6"/>
        <v>464794583.28000003</v>
      </c>
      <c r="E109" s="724">
        <f t="shared" si="7"/>
        <v>473908202.56</v>
      </c>
      <c r="F109" s="724">
        <f t="shared" si="8"/>
        <v>483021821.84000003</v>
      </c>
    </row>
    <row r="110" spans="1:6" ht="12" customHeight="1">
      <c r="A110" s="15" t="s">
        <v>465</v>
      </c>
      <c r="B110" s="12" t="s">
        <v>41</v>
      </c>
      <c r="C110" s="749"/>
      <c r="D110" s="725">
        <f t="shared" si="6"/>
        <v>0</v>
      </c>
      <c r="E110" s="725">
        <f t="shared" si="7"/>
        <v>0</v>
      </c>
      <c r="F110" s="725">
        <f t="shared" si="8"/>
        <v>0</v>
      </c>
    </row>
    <row r="111" spans="1:6" ht="12" customHeight="1">
      <c r="A111" s="15" t="s">
        <v>466</v>
      </c>
      <c r="B111" s="12" t="s">
        <v>542</v>
      </c>
      <c r="C111" s="746">
        <v>64357443</v>
      </c>
      <c r="D111" s="725">
        <f t="shared" si="6"/>
        <v>65644591.86</v>
      </c>
      <c r="E111" s="725">
        <f t="shared" si="7"/>
        <v>66931740.72</v>
      </c>
      <c r="F111" s="725">
        <f t="shared" si="8"/>
        <v>68218889.58</v>
      </c>
    </row>
    <row r="112" spans="1:6" ht="12" customHeight="1">
      <c r="A112" s="15" t="s">
        <v>467</v>
      </c>
      <c r="B112" s="12" t="s">
        <v>42</v>
      </c>
      <c r="C112" s="750"/>
      <c r="D112" s="725">
        <f t="shared" si="6"/>
        <v>0</v>
      </c>
      <c r="E112" s="725">
        <f t="shared" si="7"/>
        <v>0</v>
      </c>
      <c r="F112" s="725">
        <f t="shared" si="8"/>
        <v>0</v>
      </c>
    </row>
    <row r="113" spans="1:6" ht="12" customHeight="1">
      <c r="A113" s="15" t="s">
        <v>468</v>
      </c>
      <c r="B113" s="290" t="s">
        <v>590</v>
      </c>
      <c r="C113" s="750"/>
      <c r="D113" s="725">
        <f t="shared" si="6"/>
        <v>0</v>
      </c>
      <c r="E113" s="725">
        <f t="shared" si="7"/>
        <v>0</v>
      </c>
      <c r="F113" s="725">
        <f t="shared" si="8"/>
        <v>0</v>
      </c>
    </row>
    <row r="114" spans="1:6" ht="12" customHeight="1">
      <c r="A114" s="15" t="s">
        <v>477</v>
      </c>
      <c r="B114" s="289" t="s">
        <v>153</v>
      </c>
      <c r="C114" s="750"/>
      <c r="D114" s="725">
        <f t="shared" si="6"/>
        <v>0</v>
      </c>
      <c r="E114" s="725">
        <f t="shared" si="7"/>
        <v>0</v>
      </c>
      <c r="F114" s="725">
        <f t="shared" si="8"/>
        <v>0</v>
      </c>
    </row>
    <row r="115" spans="1:6" ht="12" customHeight="1">
      <c r="A115" s="15" t="s">
        <v>479</v>
      </c>
      <c r="B115" s="390" t="s">
        <v>47</v>
      </c>
      <c r="C115" s="750"/>
      <c r="D115" s="725">
        <f t="shared" si="6"/>
        <v>0</v>
      </c>
      <c r="E115" s="725">
        <f t="shared" si="7"/>
        <v>0</v>
      </c>
      <c r="F115" s="725">
        <f t="shared" si="8"/>
        <v>0</v>
      </c>
    </row>
    <row r="116" spans="1:6" ht="15.75">
      <c r="A116" s="15" t="s">
        <v>543</v>
      </c>
      <c r="B116" s="137" t="s">
        <v>274</v>
      </c>
      <c r="C116" s="750"/>
      <c r="D116" s="725">
        <f t="shared" si="6"/>
        <v>0</v>
      </c>
      <c r="E116" s="725">
        <f t="shared" si="7"/>
        <v>0</v>
      </c>
      <c r="F116" s="725">
        <f t="shared" si="8"/>
        <v>0</v>
      </c>
    </row>
    <row r="117" spans="1:6" ht="12" customHeight="1">
      <c r="A117" s="15" t="s">
        <v>544</v>
      </c>
      <c r="B117" s="137" t="s">
        <v>240</v>
      </c>
      <c r="C117" s="750"/>
      <c r="D117" s="725">
        <f t="shared" si="6"/>
        <v>0</v>
      </c>
      <c r="E117" s="725">
        <f t="shared" si="7"/>
        <v>0</v>
      </c>
      <c r="F117" s="725">
        <f t="shared" si="8"/>
        <v>0</v>
      </c>
    </row>
    <row r="118" spans="1:6" ht="12" customHeight="1">
      <c r="A118" s="15" t="s">
        <v>545</v>
      </c>
      <c r="B118" s="137" t="s">
        <v>45</v>
      </c>
      <c r="C118" s="750"/>
      <c r="D118" s="725">
        <f t="shared" si="6"/>
        <v>0</v>
      </c>
      <c r="E118" s="725">
        <f t="shared" si="7"/>
        <v>0</v>
      </c>
      <c r="F118" s="725">
        <f t="shared" si="8"/>
        <v>0</v>
      </c>
    </row>
    <row r="119" spans="1:6" ht="12" customHeight="1">
      <c r="A119" s="15" t="s">
        <v>38</v>
      </c>
      <c r="B119" s="137" t="s">
        <v>33</v>
      </c>
      <c r="C119" s="750"/>
      <c r="D119" s="725">
        <f t="shared" si="6"/>
        <v>0</v>
      </c>
      <c r="E119" s="725">
        <f t="shared" si="7"/>
        <v>0</v>
      </c>
      <c r="F119" s="725">
        <f t="shared" si="8"/>
        <v>0</v>
      </c>
    </row>
    <row r="120" spans="1:6" ht="12" customHeight="1">
      <c r="A120" s="15" t="s">
        <v>39</v>
      </c>
      <c r="B120" s="137" t="s">
        <v>44</v>
      </c>
      <c r="C120" s="750"/>
      <c r="D120" s="725">
        <f t="shared" si="6"/>
        <v>0</v>
      </c>
      <c r="E120" s="725">
        <f t="shared" si="7"/>
        <v>0</v>
      </c>
      <c r="F120" s="725">
        <f t="shared" si="8"/>
        <v>0</v>
      </c>
    </row>
    <row r="121" spans="1:6" ht="16.5" thickBot="1">
      <c r="A121" s="13" t="s">
        <v>40</v>
      </c>
      <c r="B121" s="137" t="s">
        <v>176</v>
      </c>
      <c r="C121" s="751">
        <v>3000000</v>
      </c>
      <c r="D121" s="727">
        <f t="shared" si="6"/>
        <v>3060000</v>
      </c>
      <c r="E121" s="727">
        <f t="shared" si="7"/>
        <v>3120000</v>
      </c>
      <c r="F121" s="727">
        <f t="shared" si="8"/>
        <v>3180000</v>
      </c>
    </row>
    <row r="122" spans="1:6" ht="12" customHeight="1" thickBot="1">
      <c r="A122" s="20" t="s">
        <v>377</v>
      </c>
      <c r="B122" s="119" t="s">
        <v>48</v>
      </c>
      <c r="C122" s="299">
        <v>242302220</v>
      </c>
      <c r="D122" s="292">
        <f t="shared" si="6"/>
        <v>247148264.4</v>
      </c>
      <c r="E122" s="292">
        <f t="shared" si="7"/>
        <v>251994308.8</v>
      </c>
      <c r="F122" s="292">
        <f t="shared" si="8"/>
        <v>256840353.20000002</v>
      </c>
    </row>
    <row r="123" spans="1:6" ht="12" customHeight="1">
      <c r="A123" s="15" t="s">
        <v>447</v>
      </c>
      <c r="B123" s="9" t="s">
        <v>416</v>
      </c>
      <c r="C123" s="296">
        <v>59348561</v>
      </c>
      <c r="D123" s="723">
        <f t="shared" si="6"/>
        <v>60535532.22</v>
      </c>
      <c r="E123" s="723">
        <f t="shared" si="7"/>
        <v>61722503.440000005</v>
      </c>
      <c r="F123" s="723">
        <f t="shared" si="8"/>
        <v>62909474.660000004</v>
      </c>
    </row>
    <row r="124" spans="1:6" ht="12" customHeight="1" thickBot="1">
      <c r="A124" s="16" t="s">
        <v>448</v>
      </c>
      <c r="B124" s="12" t="s">
        <v>417</v>
      </c>
      <c r="C124" s="296">
        <v>182953659</v>
      </c>
      <c r="D124" s="728">
        <f t="shared" si="6"/>
        <v>186612732.18</v>
      </c>
      <c r="E124" s="728">
        <f t="shared" si="7"/>
        <v>190271805.36</v>
      </c>
      <c r="F124" s="728">
        <f t="shared" si="8"/>
        <v>193930878.54000002</v>
      </c>
    </row>
    <row r="125" spans="1:6" ht="12" customHeight="1" thickBot="1">
      <c r="A125" s="20" t="s">
        <v>378</v>
      </c>
      <c r="B125" s="119" t="s">
        <v>49</v>
      </c>
      <c r="C125" s="293">
        <v>1422926499</v>
      </c>
      <c r="D125" s="292">
        <f t="shared" si="6"/>
        <v>1451385028.98</v>
      </c>
      <c r="E125" s="292">
        <f t="shared" si="7"/>
        <v>1479843558.96</v>
      </c>
      <c r="F125" s="292">
        <f t="shared" si="8"/>
        <v>1508302088.94</v>
      </c>
    </row>
    <row r="126" spans="1:6" ht="12" customHeight="1" thickBot="1">
      <c r="A126" s="20" t="s">
        <v>379</v>
      </c>
      <c r="B126" s="119" t="s">
        <v>50</v>
      </c>
      <c r="C126" s="293">
        <f>+C127+C128+C129</f>
        <v>0</v>
      </c>
      <c r="D126" s="292">
        <f t="shared" si="6"/>
        <v>0</v>
      </c>
      <c r="E126" s="292">
        <f t="shared" si="7"/>
        <v>0</v>
      </c>
      <c r="F126" s="292">
        <f t="shared" si="8"/>
        <v>0</v>
      </c>
    </row>
    <row r="127" spans="1:6" ht="12" customHeight="1">
      <c r="A127" s="15" t="s">
        <v>451</v>
      </c>
      <c r="B127" s="9" t="s">
        <v>51</v>
      </c>
      <c r="C127" s="266"/>
      <c r="D127" s="724">
        <f t="shared" si="6"/>
        <v>0</v>
      </c>
      <c r="E127" s="723">
        <f t="shared" si="7"/>
        <v>0</v>
      </c>
      <c r="F127" s="723">
        <f t="shared" si="8"/>
        <v>0</v>
      </c>
    </row>
    <row r="128" spans="1:6" ht="12" customHeight="1">
      <c r="A128" s="15" t="s">
        <v>452</v>
      </c>
      <c r="B128" s="9" t="s">
        <v>52</v>
      </c>
      <c r="C128" s="266"/>
      <c r="D128" s="725">
        <f t="shared" si="6"/>
        <v>0</v>
      </c>
      <c r="E128" s="726">
        <f t="shared" si="7"/>
        <v>0</v>
      </c>
      <c r="F128" s="726">
        <f t="shared" si="8"/>
        <v>0</v>
      </c>
    </row>
    <row r="129" spans="1:6" ht="12" customHeight="1" thickBot="1">
      <c r="A129" s="13" t="s">
        <v>453</v>
      </c>
      <c r="B129" s="7" t="s">
        <v>53</v>
      </c>
      <c r="C129" s="266"/>
      <c r="D129" s="727">
        <f t="shared" si="6"/>
        <v>0</v>
      </c>
      <c r="E129" s="728">
        <f t="shared" si="7"/>
        <v>0</v>
      </c>
      <c r="F129" s="728">
        <f t="shared" si="8"/>
        <v>0</v>
      </c>
    </row>
    <row r="130" spans="1:6" ht="12" customHeight="1" thickBot="1">
      <c r="A130" s="20" t="s">
        <v>380</v>
      </c>
      <c r="B130" s="119" t="s">
        <v>112</v>
      </c>
      <c r="C130" s="293">
        <f>+C131+C132+C133+C134</f>
        <v>108254481</v>
      </c>
      <c r="D130" s="292">
        <f t="shared" si="6"/>
        <v>110419570.62</v>
      </c>
      <c r="E130" s="292">
        <f t="shared" si="7"/>
        <v>112584660.24000001</v>
      </c>
      <c r="F130" s="292">
        <f t="shared" si="8"/>
        <v>114749749.86</v>
      </c>
    </row>
    <row r="131" spans="1:6" ht="12" customHeight="1">
      <c r="A131" s="15" t="s">
        <v>454</v>
      </c>
      <c r="B131" s="9" t="s">
        <v>54</v>
      </c>
      <c r="C131" s="266">
        <v>108254481</v>
      </c>
      <c r="D131" s="724">
        <f t="shared" si="6"/>
        <v>110419570.62</v>
      </c>
      <c r="E131" s="723">
        <f t="shared" si="7"/>
        <v>112584660.24000001</v>
      </c>
      <c r="F131" s="723">
        <f t="shared" si="8"/>
        <v>114749749.86</v>
      </c>
    </row>
    <row r="132" spans="1:6" ht="12" customHeight="1">
      <c r="A132" s="15" t="s">
        <v>455</v>
      </c>
      <c r="B132" s="9" t="s">
        <v>55</v>
      </c>
      <c r="C132" s="266"/>
      <c r="D132" s="725">
        <f t="shared" si="6"/>
        <v>0</v>
      </c>
      <c r="E132" s="726">
        <f t="shared" si="7"/>
        <v>0</v>
      </c>
      <c r="F132" s="726">
        <f t="shared" si="8"/>
        <v>0</v>
      </c>
    </row>
    <row r="133" spans="1:6" ht="12" customHeight="1">
      <c r="A133" s="14" t="s">
        <v>658</v>
      </c>
      <c r="B133" s="8" t="s">
        <v>56</v>
      </c>
      <c r="C133" s="266"/>
      <c r="D133" s="725">
        <f t="shared" si="6"/>
        <v>0</v>
      </c>
      <c r="E133" s="726">
        <f t="shared" si="7"/>
        <v>0</v>
      </c>
      <c r="F133" s="726">
        <f t="shared" si="8"/>
        <v>0</v>
      </c>
    </row>
    <row r="134" spans="1:6" ht="12" customHeight="1" thickBot="1">
      <c r="A134" s="753" t="s">
        <v>659</v>
      </c>
      <c r="B134" s="754" t="s">
        <v>57</v>
      </c>
      <c r="C134" s="755"/>
      <c r="D134" s="727">
        <f t="shared" si="6"/>
        <v>0</v>
      </c>
      <c r="E134" s="728">
        <f t="shared" si="7"/>
        <v>0</v>
      </c>
      <c r="F134" s="728">
        <f t="shared" si="8"/>
        <v>0</v>
      </c>
    </row>
    <row r="135" spans="1:6" ht="12" customHeight="1" thickBot="1">
      <c r="A135" s="20" t="s">
        <v>381</v>
      </c>
      <c r="B135" s="119" t="s">
        <v>58</v>
      </c>
      <c r="C135" s="299">
        <f>+C136+C137+C138+C139</f>
        <v>15273016</v>
      </c>
      <c r="D135" s="292">
        <f t="shared" si="6"/>
        <v>15578476.32</v>
      </c>
      <c r="E135" s="292">
        <f t="shared" si="7"/>
        <v>15883936.64</v>
      </c>
      <c r="F135" s="292">
        <f t="shared" si="8"/>
        <v>16189396.96</v>
      </c>
    </row>
    <row r="136" spans="1:6" ht="12" customHeight="1">
      <c r="A136" s="15" t="s">
        <v>456</v>
      </c>
      <c r="B136" s="9" t="s">
        <v>59</v>
      </c>
      <c r="C136" s="266">
        <v>15273016</v>
      </c>
      <c r="D136" s="724">
        <f t="shared" si="6"/>
        <v>15578476.32</v>
      </c>
      <c r="E136" s="724">
        <f t="shared" si="7"/>
        <v>15883936.64</v>
      </c>
      <c r="F136" s="724">
        <f t="shared" si="8"/>
        <v>16189396.96</v>
      </c>
    </row>
    <row r="137" spans="1:6" ht="12" customHeight="1">
      <c r="A137" s="15" t="s">
        <v>457</v>
      </c>
      <c r="B137" s="9" t="s">
        <v>69</v>
      </c>
      <c r="C137" s="266"/>
      <c r="D137" s="725">
        <f t="shared" si="6"/>
        <v>0</v>
      </c>
      <c r="E137" s="725">
        <f t="shared" si="7"/>
        <v>0</v>
      </c>
      <c r="F137" s="725">
        <f t="shared" si="8"/>
        <v>0</v>
      </c>
    </row>
    <row r="138" spans="1:6" ht="12" customHeight="1">
      <c r="A138" s="15" t="s">
        <v>670</v>
      </c>
      <c r="B138" s="9" t="s">
        <v>60</v>
      </c>
      <c r="C138" s="266"/>
      <c r="D138" s="725">
        <f t="shared" si="6"/>
        <v>0</v>
      </c>
      <c r="E138" s="725">
        <f t="shared" si="7"/>
        <v>0</v>
      </c>
      <c r="F138" s="725">
        <f t="shared" si="8"/>
        <v>0</v>
      </c>
    </row>
    <row r="139" spans="1:6" ht="12" customHeight="1" thickBot="1">
      <c r="A139" s="13" t="s">
        <v>671</v>
      </c>
      <c r="B139" s="7" t="s">
        <v>61</v>
      </c>
      <c r="C139" s="266"/>
      <c r="D139" s="727">
        <f t="shared" si="6"/>
        <v>0</v>
      </c>
      <c r="E139" s="727">
        <f t="shared" si="7"/>
        <v>0</v>
      </c>
      <c r="F139" s="727">
        <f t="shared" si="8"/>
        <v>0</v>
      </c>
    </row>
    <row r="140" spans="1:6" ht="12" customHeight="1" thickBot="1">
      <c r="A140" s="20" t="s">
        <v>382</v>
      </c>
      <c r="B140" s="119" t="s">
        <v>62</v>
      </c>
      <c r="C140" s="302">
        <f>+C141+C142+C143+C144</f>
        <v>0</v>
      </c>
      <c r="D140" s="292">
        <f t="shared" si="6"/>
        <v>0</v>
      </c>
      <c r="E140" s="292">
        <f t="shared" si="7"/>
        <v>0</v>
      </c>
      <c r="F140" s="292">
        <f t="shared" si="8"/>
        <v>0</v>
      </c>
    </row>
    <row r="141" spans="1:6" ht="12" customHeight="1">
      <c r="A141" s="15" t="s">
        <v>536</v>
      </c>
      <c r="B141" s="9" t="s">
        <v>63</v>
      </c>
      <c r="C141" s="266"/>
      <c r="D141" s="729">
        <f t="shared" si="6"/>
        <v>0</v>
      </c>
      <c r="E141" s="730">
        <f t="shared" si="7"/>
        <v>0</v>
      </c>
      <c r="F141" s="723">
        <f t="shared" si="8"/>
        <v>0</v>
      </c>
    </row>
    <row r="142" spans="1:6" ht="12" customHeight="1">
      <c r="A142" s="15" t="s">
        <v>537</v>
      </c>
      <c r="B142" s="9" t="s">
        <v>64</v>
      </c>
      <c r="C142" s="266"/>
      <c r="D142" s="731">
        <f t="shared" si="6"/>
        <v>0</v>
      </c>
      <c r="E142" s="732">
        <f t="shared" si="7"/>
        <v>0</v>
      </c>
      <c r="F142" s="726">
        <f t="shared" si="8"/>
        <v>0</v>
      </c>
    </row>
    <row r="143" spans="1:6" ht="12" customHeight="1">
      <c r="A143" s="15" t="s">
        <v>589</v>
      </c>
      <c r="B143" s="9" t="s">
        <v>65</v>
      </c>
      <c r="C143" s="266"/>
      <c r="D143" s="731">
        <f t="shared" si="6"/>
        <v>0</v>
      </c>
      <c r="E143" s="732">
        <f t="shared" si="7"/>
        <v>0</v>
      </c>
      <c r="F143" s="726">
        <f t="shared" si="8"/>
        <v>0</v>
      </c>
    </row>
    <row r="144" spans="1:6" ht="12" customHeight="1" thickBot="1">
      <c r="A144" s="15" t="s">
        <v>673</v>
      </c>
      <c r="B144" s="9" t="s">
        <v>66</v>
      </c>
      <c r="C144" s="266"/>
      <c r="D144" s="733">
        <f t="shared" si="6"/>
        <v>0</v>
      </c>
      <c r="E144" s="734">
        <f t="shared" si="7"/>
        <v>0</v>
      </c>
      <c r="F144" s="728">
        <f t="shared" si="8"/>
        <v>0</v>
      </c>
    </row>
    <row r="145" spans="1:9" ht="15" customHeight="1" thickBot="1">
      <c r="A145" s="20" t="s">
        <v>383</v>
      </c>
      <c r="B145" s="119" t="s">
        <v>67</v>
      </c>
      <c r="C145" s="406">
        <f>+C126+C130+C135+C140</f>
        <v>123527497</v>
      </c>
      <c r="D145" s="292">
        <f t="shared" si="6"/>
        <v>125998046.94</v>
      </c>
      <c r="E145" s="292">
        <f t="shared" si="7"/>
        <v>128468596.88000001</v>
      </c>
      <c r="F145" s="292">
        <f t="shared" si="8"/>
        <v>130939146.82000001</v>
      </c>
      <c r="G145" s="408"/>
      <c r="H145" s="408"/>
      <c r="I145" s="408"/>
    </row>
    <row r="146" spans="1:6" s="393" customFormat="1" ht="12.75" customHeight="1" thickBot="1">
      <c r="A146" s="291" t="s">
        <v>384</v>
      </c>
      <c r="B146" s="370" t="s">
        <v>68</v>
      </c>
      <c r="C146" s="406">
        <f>+C125+C145</f>
        <v>1546453996</v>
      </c>
      <c r="D146" s="292">
        <f t="shared" si="6"/>
        <v>1577383075.92</v>
      </c>
      <c r="E146" s="292">
        <f t="shared" si="7"/>
        <v>1608312155.8400002</v>
      </c>
      <c r="F146" s="292">
        <f t="shared" si="8"/>
        <v>1639241235.76</v>
      </c>
    </row>
    <row r="147" spans="4:6" ht="7.5" customHeight="1">
      <c r="D147" s="742">
        <f t="shared" si="6"/>
        <v>0</v>
      </c>
      <c r="E147" s="743"/>
      <c r="F147" s="743"/>
    </row>
    <row r="148" spans="1:6" ht="15.75">
      <c r="A148" s="1093" t="s">
        <v>70</v>
      </c>
      <c r="B148" s="1093"/>
      <c r="C148" s="1093"/>
      <c r="D148" s="744">
        <f t="shared" si="6"/>
        <v>0</v>
      </c>
      <c r="E148" s="409"/>
      <c r="F148" s="409"/>
    </row>
    <row r="149" spans="1:6" ht="15" customHeight="1" thickBot="1">
      <c r="A149" s="1094" t="s">
        <v>509</v>
      </c>
      <c r="B149" s="1094"/>
      <c r="C149" s="303"/>
      <c r="D149" s="303"/>
      <c r="E149" s="303"/>
      <c r="F149" s="303"/>
    </row>
    <row r="150" spans="1:6" ht="13.5" customHeight="1" thickBot="1">
      <c r="A150" s="20">
        <v>1</v>
      </c>
      <c r="B150" s="29" t="s">
        <v>71</v>
      </c>
      <c r="C150" s="293">
        <f>+C62-C125</f>
        <v>-376472503</v>
      </c>
      <c r="D150" s="293">
        <f>+D62-D125</f>
        <v>-384001953.05999994</v>
      </c>
      <c r="E150" s="293">
        <f>+E62-E125</f>
        <v>-391531403.1199999</v>
      </c>
      <c r="F150" s="293">
        <f>+F62-F125</f>
        <v>-399060853.18000007</v>
      </c>
    </row>
    <row r="151" spans="1:6" ht="18" customHeight="1" thickBot="1">
      <c r="A151" s="20" t="s">
        <v>376</v>
      </c>
      <c r="B151" s="29" t="s">
        <v>72</v>
      </c>
      <c r="C151" s="293">
        <f>+C85-C145</f>
        <v>376472503</v>
      </c>
      <c r="D151" s="293">
        <f>+D85-D145</f>
        <v>384001953.06</v>
      </c>
      <c r="E151" s="293">
        <f>+E85-E145</f>
        <v>391531403.12</v>
      </c>
      <c r="F151" s="293">
        <f>+F85-F145</f>
        <v>399060853.18</v>
      </c>
    </row>
  </sheetData>
  <sheetProtection/>
  <mergeCells count="6">
    <mergeCell ref="A149:B149"/>
    <mergeCell ref="A88:C88"/>
    <mergeCell ref="A1:C1"/>
    <mergeCell ref="A2:B2"/>
    <mergeCell ref="A89:B89"/>
    <mergeCell ref="A148:C148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landscape" paperSize="9" scale="39" r:id="rId1"/>
  <headerFooter alignWithMargins="0">
    <oddHeader>&amp;C&amp;"Times New Roman CE,Félkövér"&amp;12
Tát Város Önkormányzat
&amp;10
&amp;R&amp;"Times New Roman CE,Félkövér dőlt"&amp;11 10.tájékoztató tábla</oddHeader>
  </headerFooter>
  <rowBreaks count="1" manualBreakCount="1">
    <brk id="87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9"/>
  <sheetViews>
    <sheetView view="pageLayout" zoomScaleNormal="120" zoomScaleSheetLayoutView="100" workbookViewId="0" topLeftCell="A1">
      <selection activeCell="C88" sqref="C88"/>
    </sheetView>
  </sheetViews>
  <sheetFormatPr defaultColWidth="9.00390625" defaultRowHeight="12.75"/>
  <cols>
    <col min="1" max="1" width="9.50390625" style="371" customWidth="1"/>
    <col min="2" max="2" width="91.625" style="371" customWidth="1"/>
    <col min="3" max="3" width="21.625" style="372" customWidth="1"/>
    <col min="4" max="4" width="9.00390625" style="391" customWidth="1"/>
    <col min="5" max="16384" width="9.375" style="391" customWidth="1"/>
  </cols>
  <sheetData>
    <row r="1" spans="1:3" ht="15.75" customHeight="1">
      <c r="A1" s="1095" t="s">
        <v>372</v>
      </c>
      <c r="B1" s="1095"/>
      <c r="C1" s="1095"/>
    </row>
    <row r="2" spans="1:3" ht="15.75" customHeight="1" thickBot="1">
      <c r="A2" s="1094" t="s">
        <v>507</v>
      </c>
      <c r="B2" s="1094"/>
      <c r="C2" s="303"/>
    </row>
    <row r="3" spans="1:3" ht="37.5" customHeight="1" thickBot="1">
      <c r="A3" s="23" t="s">
        <v>428</v>
      </c>
      <c r="B3" s="24" t="s">
        <v>374</v>
      </c>
      <c r="C3" s="38" t="s">
        <v>322</v>
      </c>
    </row>
    <row r="4" spans="1:3" s="392" customFormat="1" ht="12" customHeight="1" thickBot="1">
      <c r="A4" s="386">
        <v>1</v>
      </c>
      <c r="B4" s="387">
        <v>2</v>
      </c>
      <c r="C4" s="388">
        <v>3</v>
      </c>
    </row>
    <row r="5" spans="1:3" s="393" customFormat="1" ht="12" customHeight="1" thickBot="1">
      <c r="A5" s="20" t="s">
        <v>375</v>
      </c>
      <c r="B5" s="21" t="s">
        <v>614</v>
      </c>
      <c r="C5" s="293">
        <f>+C6+C7+C8+C9+C10+C11</f>
        <v>0</v>
      </c>
    </row>
    <row r="6" spans="1:3" s="393" customFormat="1" ht="12" customHeight="1">
      <c r="A6" s="15" t="s">
        <v>458</v>
      </c>
      <c r="B6" s="394" t="s">
        <v>615</v>
      </c>
      <c r="C6" s="296"/>
    </row>
    <row r="7" spans="1:3" s="393" customFormat="1" ht="12" customHeight="1">
      <c r="A7" s="14" t="s">
        <v>459</v>
      </c>
      <c r="B7" s="395" t="s">
        <v>616</v>
      </c>
      <c r="C7" s="295"/>
    </row>
    <row r="8" spans="1:3" s="393" customFormat="1" ht="12" customHeight="1">
      <c r="A8" s="14" t="s">
        <v>460</v>
      </c>
      <c r="B8" s="395" t="s">
        <v>617</v>
      </c>
      <c r="C8" s="295"/>
    </row>
    <row r="9" spans="1:3" s="393" customFormat="1" ht="12" customHeight="1">
      <c r="A9" s="14" t="s">
        <v>461</v>
      </c>
      <c r="B9" s="395" t="s">
        <v>618</v>
      </c>
      <c r="C9" s="295"/>
    </row>
    <row r="10" spans="1:3" s="393" customFormat="1" ht="12" customHeight="1">
      <c r="A10" s="14" t="s">
        <v>503</v>
      </c>
      <c r="B10" s="395" t="s">
        <v>619</v>
      </c>
      <c r="C10" s="295"/>
    </row>
    <row r="11" spans="1:3" s="393" customFormat="1" ht="12" customHeight="1" thickBot="1">
      <c r="A11" s="16" t="s">
        <v>462</v>
      </c>
      <c r="B11" s="396" t="s">
        <v>620</v>
      </c>
      <c r="C11" s="295"/>
    </row>
    <row r="12" spans="1:3" s="393" customFormat="1" ht="12" customHeight="1" thickBot="1">
      <c r="A12" s="20" t="s">
        <v>376</v>
      </c>
      <c r="B12" s="288" t="s">
        <v>621</v>
      </c>
      <c r="C12" s="293">
        <f>+C13+C14+C15+C16+C17</f>
        <v>0</v>
      </c>
    </row>
    <row r="13" spans="1:3" s="393" customFormat="1" ht="12" customHeight="1">
      <c r="A13" s="15" t="s">
        <v>464</v>
      </c>
      <c r="B13" s="394" t="s">
        <v>622</v>
      </c>
      <c r="C13" s="296"/>
    </row>
    <row r="14" spans="1:3" s="393" customFormat="1" ht="12" customHeight="1">
      <c r="A14" s="14" t="s">
        <v>465</v>
      </c>
      <c r="B14" s="395" t="s">
        <v>623</v>
      </c>
      <c r="C14" s="295"/>
    </row>
    <row r="15" spans="1:3" s="393" customFormat="1" ht="12" customHeight="1">
      <c r="A15" s="14" t="s">
        <v>466</v>
      </c>
      <c r="B15" s="395" t="s">
        <v>147</v>
      </c>
      <c r="C15" s="295"/>
    </row>
    <row r="16" spans="1:3" s="393" customFormat="1" ht="12" customHeight="1">
      <c r="A16" s="14" t="s">
        <v>467</v>
      </c>
      <c r="B16" s="395" t="s">
        <v>148</v>
      </c>
      <c r="C16" s="295"/>
    </row>
    <row r="17" spans="1:3" s="393" customFormat="1" ht="12" customHeight="1">
      <c r="A17" s="14" t="s">
        <v>468</v>
      </c>
      <c r="B17" s="395" t="s">
        <v>624</v>
      </c>
      <c r="C17" s="295"/>
    </row>
    <row r="18" spans="1:3" s="393" customFormat="1" ht="12" customHeight="1" thickBot="1">
      <c r="A18" s="16" t="s">
        <v>477</v>
      </c>
      <c r="B18" s="396" t="s">
        <v>625</v>
      </c>
      <c r="C18" s="297"/>
    </row>
    <row r="19" spans="1:3" s="393" customFormat="1" ht="12" customHeight="1" thickBot="1">
      <c r="A19" s="20" t="s">
        <v>377</v>
      </c>
      <c r="B19" s="21" t="s">
        <v>626</v>
      </c>
      <c r="C19" s="293">
        <f>+C20+C21+C22+C23+C24</f>
        <v>0</v>
      </c>
    </row>
    <row r="20" spans="1:3" s="393" customFormat="1" ht="12" customHeight="1">
      <c r="A20" s="15" t="s">
        <v>447</v>
      </c>
      <c r="B20" s="394" t="s">
        <v>627</v>
      </c>
      <c r="C20" s="296"/>
    </row>
    <row r="21" spans="1:3" s="393" customFormat="1" ht="12" customHeight="1">
      <c r="A21" s="14" t="s">
        <v>448</v>
      </c>
      <c r="B21" s="395" t="s">
        <v>628</v>
      </c>
      <c r="C21" s="295"/>
    </row>
    <row r="22" spans="1:3" s="393" customFormat="1" ht="12" customHeight="1">
      <c r="A22" s="14" t="s">
        <v>449</v>
      </c>
      <c r="B22" s="395" t="s">
        <v>149</v>
      </c>
      <c r="C22" s="295"/>
    </row>
    <row r="23" spans="1:3" s="393" customFormat="1" ht="12" customHeight="1">
      <c r="A23" s="14" t="s">
        <v>450</v>
      </c>
      <c r="B23" s="395" t="s">
        <v>150</v>
      </c>
      <c r="C23" s="295"/>
    </row>
    <row r="24" spans="1:3" s="393" customFormat="1" ht="12" customHeight="1">
      <c r="A24" s="14" t="s">
        <v>526</v>
      </c>
      <c r="B24" s="395" t="s">
        <v>629</v>
      </c>
      <c r="C24" s="295"/>
    </row>
    <row r="25" spans="1:3" s="393" customFormat="1" ht="12" customHeight="1" thickBot="1">
      <c r="A25" s="16" t="s">
        <v>527</v>
      </c>
      <c r="B25" s="396" t="s">
        <v>630</v>
      </c>
      <c r="C25" s="297"/>
    </row>
    <row r="26" spans="1:3" s="393" customFormat="1" ht="12" customHeight="1" thickBot="1">
      <c r="A26" s="20" t="s">
        <v>528</v>
      </c>
      <c r="B26" s="21" t="s">
        <v>631</v>
      </c>
      <c r="C26" s="299">
        <f>+C27+C30+C31+C32</f>
        <v>0</v>
      </c>
    </row>
    <row r="27" spans="1:3" s="393" customFormat="1" ht="12" customHeight="1">
      <c r="A27" s="15" t="s">
        <v>632</v>
      </c>
      <c r="B27" s="394" t="s">
        <v>638</v>
      </c>
      <c r="C27" s="389">
        <f>+C28+C29</f>
        <v>0</v>
      </c>
    </row>
    <row r="28" spans="1:3" s="393" customFormat="1" ht="12" customHeight="1">
      <c r="A28" s="14" t="s">
        <v>633</v>
      </c>
      <c r="B28" s="395" t="s">
        <v>639</v>
      </c>
      <c r="C28" s="295"/>
    </row>
    <row r="29" spans="1:3" s="393" customFormat="1" ht="12" customHeight="1">
      <c r="A29" s="14" t="s">
        <v>634</v>
      </c>
      <c r="B29" s="395" t="s">
        <v>640</v>
      </c>
      <c r="C29" s="295"/>
    </row>
    <row r="30" spans="1:3" s="393" customFormat="1" ht="12" customHeight="1">
      <c r="A30" s="14" t="s">
        <v>635</v>
      </c>
      <c r="B30" s="395" t="s">
        <v>641</v>
      </c>
      <c r="C30" s="295"/>
    </row>
    <row r="31" spans="1:3" s="393" customFormat="1" ht="12" customHeight="1">
      <c r="A31" s="14" t="s">
        <v>636</v>
      </c>
      <c r="B31" s="395" t="s">
        <v>642</v>
      </c>
      <c r="C31" s="295"/>
    </row>
    <row r="32" spans="1:3" s="393" customFormat="1" ht="12" customHeight="1" thickBot="1">
      <c r="A32" s="16" t="s">
        <v>637</v>
      </c>
      <c r="B32" s="396" t="s">
        <v>643</v>
      </c>
      <c r="C32" s="297"/>
    </row>
    <row r="33" spans="1:3" s="393" customFormat="1" ht="12" customHeight="1" thickBot="1">
      <c r="A33" s="20" t="s">
        <v>379</v>
      </c>
      <c r="B33" s="21" t="s">
        <v>644</v>
      </c>
      <c r="C33" s="293">
        <f>SUM(C34:C43)</f>
        <v>2450000</v>
      </c>
    </row>
    <row r="34" spans="1:3" s="393" customFormat="1" ht="12" customHeight="1">
      <c r="A34" s="15" t="s">
        <v>451</v>
      </c>
      <c r="B34" s="394" t="s">
        <v>647</v>
      </c>
      <c r="C34" s="296"/>
    </row>
    <row r="35" spans="1:3" s="393" customFormat="1" ht="12" customHeight="1">
      <c r="A35" s="14" t="s">
        <v>452</v>
      </c>
      <c r="B35" s="395" t="s">
        <v>648</v>
      </c>
      <c r="C35" s="295">
        <v>2450000</v>
      </c>
    </row>
    <row r="36" spans="1:3" s="393" customFormat="1" ht="12" customHeight="1">
      <c r="A36" s="14" t="s">
        <v>453</v>
      </c>
      <c r="B36" s="395" t="s">
        <v>649</v>
      </c>
      <c r="C36" s="295"/>
    </row>
    <row r="37" spans="1:3" s="393" customFormat="1" ht="12" customHeight="1">
      <c r="A37" s="14" t="s">
        <v>530</v>
      </c>
      <c r="B37" s="395" t="s">
        <v>650</v>
      </c>
      <c r="C37" s="295"/>
    </row>
    <row r="38" spans="1:3" s="393" customFormat="1" ht="12" customHeight="1">
      <c r="A38" s="14" t="s">
        <v>531</v>
      </c>
      <c r="B38" s="395" t="s">
        <v>651</v>
      </c>
      <c r="C38" s="295"/>
    </row>
    <row r="39" spans="1:3" s="393" customFormat="1" ht="12" customHeight="1">
      <c r="A39" s="14" t="s">
        <v>532</v>
      </c>
      <c r="B39" s="395" t="s">
        <v>652</v>
      </c>
      <c r="C39" s="295"/>
    </row>
    <row r="40" spans="1:3" s="393" customFormat="1" ht="12" customHeight="1">
      <c r="A40" s="14" t="s">
        <v>533</v>
      </c>
      <c r="B40" s="395" t="s">
        <v>653</v>
      </c>
      <c r="C40" s="295"/>
    </row>
    <row r="41" spans="1:3" s="393" customFormat="1" ht="12" customHeight="1">
      <c r="A41" s="14" t="s">
        <v>534</v>
      </c>
      <c r="B41" s="395" t="s">
        <v>654</v>
      </c>
      <c r="C41" s="295"/>
    </row>
    <row r="42" spans="1:3" s="393" customFormat="1" ht="12" customHeight="1">
      <c r="A42" s="14" t="s">
        <v>645</v>
      </c>
      <c r="B42" s="395" t="s">
        <v>655</v>
      </c>
      <c r="C42" s="298"/>
    </row>
    <row r="43" spans="1:3" s="393" customFormat="1" ht="12" customHeight="1" thickBot="1">
      <c r="A43" s="16" t="s">
        <v>646</v>
      </c>
      <c r="B43" s="396" t="s">
        <v>656</v>
      </c>
      <c r="C43" s="383"/>
    </row>
    <row r="44" spans="1:3" s="393" customFormat="1" ht="12" customHeight="1" thickBot="1">
      <c r="A44" s="20" t="s">
        <v>380</v>
      </c>
      <c r="B44" s="21" t="s">
        <v>657</v>
      </c>
      <c r="C44" s="293">
        <f>SUM(C45:C49)</f>
        <v>0</v>
      </c>
    </row>
    <row r="45" spans="1:3" s="393" customFormat="1" ht="12" customHeight="1">
      <c r="A45" s="15" t="s">
        <v>454</v>
      </c>
      <c r="B45" s="394" t="s">
        <v>661</v>
      </c>
      <c r="C45" s="436"/>
    </row>
    <row r="46" spans="1:3" s="393" customFormat="1" ht="12" customHeight="1">
      <c r="A46" s="14" t="s">
        <v>455</v>
      </c>
      <c r="B46" s="395" t="s">
        <v>662</v>
      </c>
      <c r="C46" s="298"/>
    </row>
    <row r="47" spans="1:3" s="393" customFormat="1" ht="12" customHeight="1">
      <c r="A47" s="14" t="s">
        <v>658</v>
      </c>
      <c r="B47" s="395" t="s">
        <v>663</v>
      </c>
      <c r="C47" s="298"/>
    </row>
    <row r="48" spans="1:3" s="393" customFormat="1" ht="12" customHeight="1">
      <c r="A48" s="14" t="s">
        <v>659</v>
      </c>
      <c r="B48" s="395" t="s">
        <v>664</v>
      </c>
      <c r="C48" s="298"/>
    </row>
    <row r="49" spans="1:3" s="393" customFormat="1" ht="12" customHeight="1" thickBot="1">
      <c r="A49" s="16" t="s">
        <v>660</v>
      </c>
      <c r="B49" s="396" t="s">
        <v>665</v>
      </c>
      <c r="C49" s="383"/>
    </row>
    <row r="50" spans="1:3" s="393" customFormat="1" ht="12" customHeight="1" thickBot="1">
      <c r="A50" s="20" t="s">
        <v>535</v>
      </c>
      <c r="B50" s="21" t="s">
        <v>666</v>
      </c>
      <c r="C50" s="293">
        <f>SUM(C51:C53)</f>
        <v>0</v>
      </c>
    </row>
    <row r="51" spans="1:3" s="393" customFormat="1" ht="12" customHeight="1">
      <c r="A51" s="15" t="s">
        <v>456</v>
      </c>
      <c r="B51" s="394" t="s">
        <v>667</v>
      </c>
      <c r="C51" s="296"/>
    </row>
    <row r="52" spans="1:3" s="393" customFormat="1" ht="12" customHeight="1">
      <c r="A52" s="14" t="s">
        <v>457</v>
      </c>
      <c r="B52" s="395" t="s">
        <v>151</v>
      </c>
      <c r="C52" s="295"/>
    </row>
    <row r="53" spans="1:3" s="393" customFormat="1" ht="12" customHeight="1">
      <c r="A53" s="14" t="s">
        <v>670</v>
      </c>
      <c r="B53" s="395" t="s">
        <v>668</v>
      </c>
      <c r="C53" s="295"/>
    </row>
    <row r="54" spans="1:3" s="393" customFormat="1" ht="12" customHeight="1" thickBot="1">
      <c r="A54" s="16" t="s">
        <v>671</v>
      </c>
      <c r="B54" s="396" t="s">
        <v>669</v>
      </c>
      <c r="C54" s="297"/>
    </row>
    <row r="55" spans="1:3" s="393" customFormat="1" ht="12" customHeight="1" thickBot="1">
      <c r="A55" s="20" t="s">
        <v>382</v>
      </c>
      <c r="B55" s="288" t="s">
        <v>672</v>
      </c>
      <c r="C55" s="293">
        <f>SUM(C56:C58)</f>
        <v>0</v>
      </c>
    </row>
    <row r="56" spans="1:3" s="393" customFormat="1" ht="12" customHeight="1">
      <c r="A56" s="15" t="s">
        <v>536</v>
      </c>
      <c r="B56" s="394" t="s">
        <v>674</v>
      </c>
      <c r="C56" s="298"/>
    </row>
    <row r="57" spans="1:3" s="393" customFormat="1" ht="12" customHeight="1">
      <c r="A57" s="14" t="s">
        <v>537</v>
      </c>
      <c r="B57" s="395" t="s">
        <v>152</v>
      </c>
      <c r="C57" s="298"/>
    </row>
    <row r="58" spans="1:3" s="393" customFormat="1" ht="12" customHeight="1">
      <c r="A58" s="14" t="s">
        <v>589</v>
      </c>
      <c r="B58" s="395" t="s">
        <v>675</v>
      </c>
      <c r="C58" s="298"/>
    </row>
    <row r="59" spans="1:3" s="393" customFormat="1" ht="12" customHeight="1" thickBot="1">
      <c r="A59" s="16" t="s">
        <v>673</v>
      </c>
      <c r="B59" s="396" t="s">
        <v>676</v>
      </c>
      <c r="C59" s="298"/>
    </row>
    <row r="60" spans="1:3" s="393" customFormat="1" ht="12" customHeight="1" thickBot="1">
      <c r="A60" s="20" t="s">
        <v>383</v>
      </c>
      <c r="B60" s="21" t="s">
        <v>677</v>
      </c>
      <c r="C60" s="299">
        <f>+C5+C12+C19+C26+C33+C44+C50+C55</f>
        <v>2450000</v>
      </c>
    </row>
    <row r="61" spans="1:3" s="393" customFormat="1" ht="12" customHeight="1" thickBot="1">
      <c r="A61" s="397" t="s">
        <v>678</v>
      </c>
      <c r="B61" s="288" t="s">
        <v>679</v>
      </c>
      <c r="C61" s="293">
        <f>SUM(C62:C64)</f>
        <v>0</v>
      </c>
    </row>
    <row r="62" spans="1:3" s="393" customFormat="1" ht="12" customHeight="1">
      <c r="A62" s="15" t="s">
        <v>12</v>
      </c>
      <c r="B62" s="394" t="s">
        <v>680</v>
      </c>
      <c r="C62" s="298"/>
    </row>
    <row r="63" spans="1:3" s="393" customFormat="1" ht="12" customHeight="1">
      <c r="A63" s="14" t="s">
        <v>21</v>
      </c>
      <c r="B63" s="395" t="s">
        <v>681</v>
      </c>
      <c r="C63" s="298"/>
    </row>
    <row r="64" spans="1:3" s="393" customFormat="1" ht="12" customHeight="1" thickBot="1">
      <c r="A64" s="16" t="s">
        <v>22</v>
      </c>
      <c r="B64" s="398" t="s">
        <v>682</v>
      </c>
      <c r="C64" s="298"/>
    </row>
    <row r="65" spans="1:3" s="393" customFormat="1" ht="12" customHeight="1" thickBot="1">
      <c r="A65" s="397" t="s">
        <v>683</v>
      </c>
      <c r="B65" s="288" t="s">
        <v>684</v>
      </c>
      <c r="C65" s="293">
        <f>SUM(C66:C69)</f>
        <v>0</v>
      </c>
    </row>
    <row r="66" spans="1:3" s="393" customFormat="1" ht="12" customHeight="1">
      <c r="A66" s="15" t="s">
        <v>504</v>
      </c>
      <c r="B66" s="394" t="s">
        <v>685</v>
      </c>
      <c r="C66" s="298"/>
    </row>
    <row r="67" spans="1:3" s="393" customFormat="1" ht="12" customHeight="1">
      <c r="A67" s="14" t="s">
        <v>505</v>
      </c>
      <c r="B67" s="395" t="s">
        <v>686</v>
      </c>
      <c r="C67" s="298"/>
    </row>
    <row r="68" spans="1:3" s="393" customFormat="1" ht="12" customHeight="1">
      <c r="A68" s="14" t="s">
        <v>13</v>
      </c>
      <c r="B68" s="395" t="s">
        <v>687</v>
      </c>
      <c r="C68" s="298"/>
    </row>
    <row r="69" spans="1:3" s="393" customFormat="1" ht="12" customHeight="1" thickBot="1">
      <c r="A69" s="16" t="s">
        <v>14</v>
      </c>
      <c r="B69" s="396" t="s">
        <v>688</v>
      </c>
      <c r="C69" s="298"/>
    </row>
    <row r="70" spans="1:3" s="393" customFormat="1" ht="12" customHeight="1" thickBot="1">
      <c r="A70" s="397" t="s">
        <v>689</v>
      </c>
      <c r="B70" s="288" t="s">
        <v>690</v>
      </c>
      <c r="C70" s="293">
        <f>SUM(C71:C72)</f>
        <v>0</v>
      </c>
    </row>
    <row r="71" spans="1:3" s="393" customFormat="1" ht="12" customHeight="1">
      <c r="A71" s="15" t="s">
        <v>15</v>
      </c>
      <c r="B71" s="394" t="s">
        <v>691</v>
      </c>
      <c r="C71" s="298"/>
    </row>
    <row r="72" spans="1:3" s="393" customFormat="1" ht="12" customHeight="1" thickBot="1">
      <c r="A72" s="16" t="s">
        <v>16</v>
      </c>
      <c r="B72" s="396" t="s">
        <v>692</v>
      </c>
      <c r="C72" s="298"/>
    </row>
    <row r="73" spans="1:3" s="393" customFormat="1" ht="12" customHeight="1" thickBot="1">
      <c r="A73" s="397" t="s">
        <v>693</v>
      </c>
      <c r="B73" s="288" t="s">
        <v>694</v>
      </c>
      <c r="C73" s="293">
        <f>SUM(C74:C76)</f>
        <v>0</v>
      </c>
    </row>
    <row r="74" spans="1:3" s="393" customFormat="1" ht="12" customHeight="1">
      <c r="A74" s="15" t="s">
        <v>17</v>
      </c>
      <c r="B74" s="394" t="s">
        <v>695</v>
      </c>
      <c r="C74" s="298"/>
    </row>
    <row r="75" spans="1:3" s="393" customFormat="1" ht="12" customHeight="1">
      <c r="A75" s="14" t="s">
        <v>18</v>
      </c>
      <c r="B75" s="395" t="s">
        <v>696</v>
      </c>
      <c r="C75" s="298"/>
    </row>
    <row r="76" spans="1:3" s="393" customFormat="1" ht="12" customHeight="1" thickBot="1">
      <c r="A76" s="16" t="s">
        <v>19</v>
      </c>
      <c r="B76" s="396" t="s">
        <v>697</v>
      </c>
      <c r="C76" s="298"/>
    </row>
    <row r="77" spans="1:3" s="393" customFormat="1" ht="12" customHeight="1" thickBot="1">
      <c r="A77" s="397" t="s">
        <v>698</v>
      </c>
      <c r="B77" s="288" t="s">
        <v>20</v>
      </c>
      <c r="C77" s="293">
        <f>SUM(C78:C81)</f>
        <v>0</v>
      </c>
    </row>
    <row r="78" spans="1:3" s="393" customFormat="1" ht="12" customHeight="1">
      <c r="A78" s="399" t="s">
        <v>699</v>
      </c>
      <c r="B78" s="394" t="s">
        <v>0</v>
      </c>
      <c r="C78" s="298"/>
    </row>
    <row r="79" spans="1:3" s="393" customFormat="1" ht="12" customHeight="1">
      <c r="A79" s="400" t="s">
        <v>1</v>
      </c>
      <c r="B79" s="395" t="s">
        <v>2</v>
      </c>
      <c r="C79" s="298"/>
    </row>
    <row r="80" spans="1:3" s="393" customFormat="1" ht="12" customHeight="1">
      <c r="A80" s="400" t="s">
        <v>3</v>
      </c>
      <c r="B80" s="395" t="s">
        <v>4</v>
      </c>
      <c r="C80" s="298"/>
    </row>
    <row r="81" spans="1:3" s="393" customFormat="1" ht="12" customHeight="1" thickBot="1">
      <c r="A81" s="401" t="s">
        <v>5</v>
      </c>
      <c r="B81" s="396" t="s">
        <v>6</v>
      </c>
      <c r="C81" s="298"/>
    </row>
    <row r="82" spans="1:3" s="393" customFormat="1" ht="13.5" customHeight="1" thickBot="1">
      <c r="A82" s="397" t="s">
        <v>7</v>
      </c>
      <c r="B82" s="288" t="s">
        <v>8</v>
      </c>
      <c r="C82" s="437"/>
    </row>
    <row r="83" spans="1:3" s="393" customFormat="1" ht="15.75" customHeight="1" thickBot="1">
      <c r="A83" s="397" t="s">
        <v>9</v>
      </c>
      <c r="B83" s="402" t="s">
        <v>10</v>
      </c>
      <c r="C83" s="299">
        <f>+C61+C65+C70+C73+C77+C82</f>
        <v>0</v>
      </c>
    </row>
    <row r="84" spans="1:3" s="393" customFormat="1" ht="16.5" customHeight="1" thickBot="1">
      <c r="A84" s="403" t="s">
        <v>23</v>
      </c>
      <c r="B84" s="404" t="s">
        <v>11</v>
      </c>
      <c r="C84" s="299">
        <f>+C60+C83</f>
        <v>2450000</v>
      </c>
    </row>
    <row r="85" spans="1:3" s="393" customFormat="1" ht="83.25" customHeight="1">
      <c r="A85" s="5"/>
      <c r="B85" s="6"/>
      <c r="C85" s="300"/>
    </row>
    <row r="86" spans="1:3" ht="16.5" customHeight="1">
      <c r="A86" s="1095" t="s">
        <v>403</v>
      </c>
      <c r="B86" s="1095"/>
      <c r="C86" s="1095"/>
    </row>
    <row r="87" spans="1:3" s="405" customFormat="1" ht="16.5" customHeight="1" thickBot="1">
      <c r="A87" s="1096" t="s">
        <v>508</v>
      </c>
      <c r="B87" s="1096"/>
      <c r="C87" s="134"/>
    </row>
    <row r="88" spans="1:3" ht="37.5" customHeight="1" thickBot="1">
      <c r="A88" s="23" t="s">
        <v>428</v>
      </c>
      <c r="B88" s="24" t="s">
        <v>404</v>
      </c>
      <c r="C88" s="38" t="s">
        <v>322</v>
      </c>
    </row>
    <row r="89" spans="1:3" s="392" customFormat="1" ht="12" customHeight="1" thickBot="1">
      <c r="A89" s="31">
        <v>1</v>
      </c>
      <c r="B89" s="32">
        <v>2</v>
      </c>
      <c r="C89" s="33">
        <v>3</v>
      </c>
    </row>
    <row r="90" spans="1:3" ht="12" customHeight="1" thickBot="1">
      <c r="A90" s="22" t="s">
        <v>375</v>
      </c>
      <c r="B90" s="30" t="s">
        <v>26</v>
      </c>
      <c r="C90" s="292">
        <f>SUM(C91:C95)</f>
        <v>2450000</v>
      </c>
    </row>
    <row r="91" spans="1:3" ht="12" customHeight="1">
      <c r="A91" s="17" t="s">
        <v>458</v>
      </c>
      <c r="B91" s="10" t="s">
        <v>405</v>
      </c>
      <c r="C91" s="294"/>
    </row>
    <row r="92" spans="1:3" ht="12" customHeight="1">
      <c r="A92" s="14" t="s">
        <v>459</v>
      </c>
      <c r="B92" s="8" t="s">
        <v>538</v>
      </c>
      <c r="C92" s="295"/>
    </row>
    <row r="93" spans="1:3" ht="12" customHeight="1">
      <c r="A93" s="14" t="s">
        <v>460</v>
      </c>
      <c r="B93" s="8" t="s">
        <v>495</v>
      </c>
      <c r="C93" s="297"/>
    </row>
    <row r="94" spans="1:3" ht="12" customHeight="1">
      <c r="A94" s="14" t="s">
        <v>461</v>
      </c>
      <c r="B94" s="11" t="s">
        <v>539</v>
      </c>
      <c r="C94" s="297"/>
    </row>
    <row r="95" spans="1:3" ht="12" customHeight="1">
      <c r="A95" s="14" t="s">
        <v>472</v>
      </c>
      <c r="B95" s="19" t="s">
        <v>540</v>
      </c>
      <c r="C95" s="297">
        <v>2450000</v>
      </c>
    </row>
    <row r="96" spans="1:3" ht="12" customHeight="1">
      <c r="A96" s="14" t="s">
        <v>462</v>
      </c>
      <c r="B96" s="8" t="s">
        <v>27</v>
      </c>
      <c r="C96" s="297"/>
    </row>
    <row r="97" spans="1:3" ht="12" customHeight="1">
      <c r="A97" s="14" t="s">
        <v>463</v>
      </c>
      <c r="B97" s="136" t="s">
        <v>28</v>
      </c>
      <c r="C97" s="297"/>
    </row>
    <row r="98" spans="1:3" ht="12" customHeight="1">
      <c r="A98" s="14" t="s">
        <v>473</v>
      </c>
      <c r="B98" s="137" t="s">
        <v>29</v>
      </c>
      <c r="C98" s="297"/>
    </row>
    <row r="99" spans="1:3" ht="12" customHeight="1">
      <c r="A99" s="14" t="s">
        <v>474</v>
      </c>
      <c r="B99" s="137" t="s">
        <v>30</v>
      </c>
      <c r="C99" s="297"/>
    </row>
    <row r="100" spans="1:3" ht="12" customHeight="1">
      <c r="A100" s="14" t="s">
        <v>475</v>
      </c>
      <c r="B100" s="136" t="s">
        <v>31</v>
      </c>
      <c r="C100" s="297">
        <v>1000000</v>
      </c>
    </row>
    <row r="101" spans="1:3" ht="12" customHeight="1">
      <c r="A101" s="14" t="s">
        <v>476</v>
      </c>
      <c r="B101" s="136" t="s">
        <v>32</v>
      </c>
      <c r="C101" s="297"/>
    </row>
    <row r="102" spans="1:3" ht="12" customHeight="1">
      <c r="A102" s="14" t="s">
        <v>478</v>
      </c>
      <c r="B102" s="137" t="s">
        <v>33</v>
      </c>
      <c r="C102" s="297"/>
    </row>
    <row r="103" spans="1:3" ht="12" customHeight="1">
      <c r="A103" s="13" t="s">
        <v>541</v>
      </c>
      <c r="B103" s="138" t="s">
        <v>34</v>
      </c>
      <c r="C103" s="297"/>
    </row>
    <row r="104" spans="1:3" ht="12" customHeight="1">
      <c r="A104" s="14" t="s">
        <v>24</v>
      </c>
      <c r="B104" s="138" t="s">
        <v>35</v>
      </c>
      <c r="C104" s="297"/>
    </row>
    <row r="105" spans="1:3" ht="12" customHeight="1" thickBot="1">
      <c r="A105" s="18" t="s">
        <v>25</v>
      </c>
      <c r="B105" s="139" t="s">
        <v>36</v>
      </c>
      <c r="C105" s="301">
        <v>1450000</v>
      </c>
    </row>
    <row r="106" spans="1:3" ht="12" customHeight="1" thickBot="1">
      <c r="A106" s="20" t="s">
        <v>376</v>
      </c>
      <c r="B106" s="29" t="s">
        <v>37</v>
      </c>
      <c r="C106" s="293">
        <f>+C107+C109+C111</f>
        <v>0</v>
      </c>
    </row>
    <row r="107" spans="1:3" ht="12" customHeight="1">
      <c r="A107" s="15" t="s">
        <v>464</v>
      </c>
      <c r="B107" s="8" t="s">
        <v>587</v>
      </c>
      <c r="C107" s="296"/>
    </row>
    <row r="108" spans="1:3" ht="12" customHeight="1">
      <c r="A108" s="15" t="s">
        <v>465</v>
      </c>
      <c r="B108" s="12" t="s">
        <v>41</v>
      </c>
      <c r="C108" s="296"/>
    </row>
    <row r="109" spans="1:3" ht="12" customHeight="1">
      <c r="A109" s="15" t="s">
        <v>466</v>
      </c>
      <c r="B109" s="12" t="s">
        <v>542</v>
      </c>
      <c r="C109" s="295"/>
    </row>
    <row r="110" spans="1:3" ht="12" customHeight="1">
      <c r="A110" s="15" t="s">
        <v>467</v>
      </c>
      <c r="B110" s="12" t="s">
        <v>42</v>
      </c>
      <c r="C110" s="266"/>
    </row>
    <row r="111" spans="1:3" ht="12" customHeight="1">
      <c r="A111" s="15" t="s">
        <v>468</v>
      </c>
      <c r="B111" s="290" t="s">
        <v>590</v>
      </c>
      <c r="C111" s="266"/>
    </row>
    <row r="112" spans="1:3" ht="12" customHeight="1">
      <c r="A112" s="15" t="s">
        <v>477</v>
      </c>
      <c r="B112" s="289" t="s">
        <v>153</v>
      </c>
      <c r="C112" s="266"/>
    </row>
    <row r="113" spans="1:3" ht="12" customHeight="1">
      <c r="A113" s="15" t="s">
        <v>479</v>
      </c>
      <c r="B113" s="390" t="s">
        <v>47</v>
      </c>
      <c r="C113" s="266"/>
    </row>
    <row r="114" spans="1:3" ht="15.75">
      <c r="A114" s="15" t="s">
        <v>543</v>
      </c>
      <c r="B114" s="137" t="s">
        <v>30</v>
      </c>
      <c r="C114" s="266"/>
    </row>
    <row r="115" spans="1:3" ht="12" customHeight="1">
      <c r="A115" s="15" t="s">
        <v>544</v>
      </c>
      <c r="B115" s="137" t="s">
        <v>46</v>
      </c>
      <c r="C115" s="266"/>
    </row>
    <row r="116" spans="1:3" ht="12" customHeight="1">
      <c r="A116" s="15" t="s">
        <v>545</v>
      </c>
      <c r="B116" s="137" t="s">
        <v>45</v>
      </c>
      <c r="C116" s="266"/>
    </row>
    <row r="117" spans="1:3" ht="12" customHeight="1">
      <c r="A117" s="15" t="s">
        <v>38</v>
      </c>
      <c r="B117" s="137" t="s">
        <v>33</v>
      </c>
      <c r="C117" s="266"/>
    </row>
    <row r="118" spans="1:3" ht="12" customHeight="1">
      <c r="A118" s="15" t="s">
        <v>39</v>
      </c>
      <c r="B118" s="137" t="s">
        <v>44</v>
      </c>
      <c r="C118" s="266"/>
    </row>
    <row r="119" spans="1:3" ht="16.5" thickBot="1">
      <c r="A119" s="13" t="s">
        <v>40</v>
      </c>
      <c r="B119" s="137" t="s">
        <v>43</v>
      </c>
      <c r="C119" s="267"/>
    </row>
    <row r="120" spans="1:3" ht="12" customHeight="1" thickBot="1">
      <c r="A120" s="20" t="s">
        <v>377</v>
      </c>
      <c r="B120" s="119" t="s">
        <v>48</v>
      </c>
      <c r="C120" s="293">
        <f>+C121+C122</f>
        <v>0</v>
      </c>
    </row>
    <row r="121" spans="1:3" ht="12" customHeight="1">
      <c r="A121" s="15" t="s">
        <v>447</v>
      </c>
      <c r="B121" s="9" t="s">
        <v>416</v>
      </c>
      <c r="C121" s="296"/>
    </row>
    <row r="122" spans="1:3" ht="12" customHeight="1" thickBot="1">
      <c r="A122" s="16" t="s">
        <v>448</v>
      </c>
      <c r="B122" s="12" t="s">
        <v>417</v>
      </c>
      <c r="C122" s="297"/>
    </row>
    <row r="123" spans="1:3" ht="12" customHeight="1" thickBot="1">
      <c r="A123" s="20" t="s">
        <v>378</v>
      </c>
      <c r="B123" s="119" t="s">
        <v>49</v>
      </c>
      <c r="C123" s="293">
        <f>+C90+C106+C120</f>
        <v>2450000</v>
      </c>
    </row>
    <row r="124" spans="1:3" ht="12" customHeight="1" thickBot="1">
      <c r="A124" s="20" t="s">
        <v>379</v>
      </c>
      <c r="B124" s="119" t="s">
        <v>50</v>
      </c>
      <c r="C124" s="293">
        <f>+C125+C126+C127</f>
        <v>0</v>
      </c>
    </row>
    <row r="125" spans="1:3" ht="12" customHeight="1">
      <c r="A125" s="15" t="s">
        <v>451</v>
      </c>
      <c r="B125" s="9" t="s">
        <v>51</v>
      </c>
      <c r="C125" s="266"/>
    </row>
    <row r="126" spans="1:3" ht="12" customHeight="1">
      <c r="A126" s="15" t="s">
        <v>452</v>
      </c>
      <c r="B126" s="9" t="s">
        <v>52</v>
      </c>
      <c r="C126" s="266"/>
    </row>
    <row r="127" spans="1:3" ht="12" customHeight="1" thickBot="1">
      <c r="A127" s="13" t="s">
        <v>453</v>
      </c>
      <c r="B127" s="7" t="s">
        <v>53</v>
      </c>
      <c r="C127" s="266"/>
    </row>
    <row r="128" spans="1:3" ht="12" customHeight="1" thickBot="1">
      <c r="A128" s="20" t="s">
        <v>380</v>
      </c>
      <c r="B128" s="119" t="s">
        <v>112</v>
      </c>
      <c r="C128" s="293">
        <f>+C129+C130+C131+C132</f>
        <v>0</v>
      </c>
    </row>
    <row r="129" spans="1:3" ht="12" customHeight="1">
      <c r="A129" s="15" t="s">
        <v>454</v>
      </c>
      <c r="B129" s="9" t="s">
        <v>54</v>
      </c>
      <c r="C129" s="266"/>
    </row>
    <row r="130" spans="1:3" ht="12" customHeight="1">
      <c r="A130" s="15" t="s">
        <v>455</v>
      </c>
      <c r="B130" s="9" t="s">
        <v>55</v>
      </c>
      <c r="C130" s="266"/>
    </row>
    <row r="131" spans="1:3" ht="12" customHeight="1">
      <c r="A131" s="15" t="s">
        <v>658</v>
      </c>
      <c r="B131" s="9" t="s">
        <v>56</v>
      </c>
      <c r="C131" s="266"/>
    </row>
    <row r="132" spans="1:3" ht="12" customHeight="1" thickBot="1">
      <c r="A132" s="13" t="s">
        <v>659</v>
      </c>
      <c r="B132" s="7" t="s">
        <v>57</v>
      </c>
      <c r="C132" s="266"/>
    </row>
    <row r="133" spans="1:3" ht="12" customHeight="1" thickBot="1">
      <c r="A133" s="20" t="s">
        <v>381</v>
      </c>
      <c r="B133" s="119" t="s">
        <v>58</v>
      </c>
      <c r="C133" s="299">
        <f>+C134+C135+C136+C137</f>
        <v>0</v>
      </c>
    </row>
    <row r="134" spans="1:3" ht="12" customHeight="1">
      <c r="A134" s="15" t="s">
        <v>456</v>
      </c>
      <c r="B134" s="9" t="s">
        <v>59</v>
      </c>
      <c r="C134" s="266"/>
    </row>
    <row r="135" spans="1:3" ht="12" customHeight="1">
      <c r="A135" s="15" t="s">
        <v>457</v>
      </c>
      <c r="B135" s="9" t="s">
        <v>69</v>
      </c>
      <c r="C135" s="266"/>
    </row>
    <row r="136" spans="1:3" ht="12" customHeight="1">
      <c r="A136" s="15" t="s">
        <v>670</v>
      </c>
      <c r="B136" s="9" t="s">
        <v>60</v>
      </c>
      <c r="C136" s="266"/>
    </row>
    <row r="137" spans="1:3" ht="12" customHeight="1" thickBot="1">
      <c r="A137" s="13" t="s">
        <v>671</v>
      </c>
      <c r="B137" s="7" t="s">
        <v>61</v>
      </c>
      <c r="C137" s="266"/>
    </row>
    <row r="138" spans="1:3" ht="12" customHeight="1" thickBot="1">
      <c r="A138" s="20" t="s">
        <v>382</v>
      </c>
      <c r="B138" s="119" t="s">
        <v>62</v>
      </c>
      <c r="C138" s="302">
        <f>+C139+C140+C141+C142</f>
        <v>0</v>
      </c>
    </row>
    <row r="139" spans="1:3" ht="12" customHeight="1">
      <c r="A139" s="15" t="s">
        <v>536</v>
      </c>
      <c r="B139" s="9" t="s">
        <v>63</v>
      </c>
      <c r="C139" s="266"/>
    </row>
    <row r="140" spans="1:3" ht="12" customHeight="1">
      <c r="A140" s="15" t="s">
        <v>537</v>
      </c>
      <c r="B140" s="9" t="s">
        <v>64</v>
      </c>
      <c r="C140" s="266"/>
    </row>
    <row r="141" spans="1:3" ht="12" customHeight="1">
      <c r="A141" s="15" t="s">
        <v>589</v>
      </c>
      <c r="B141" s="9" t="s">
        <v>65</v>
      </c>
      <c r="C141" s="266"/>
    </row>
    <row r="142" spans="1:3" ht="12" customHeight="1" thickBot="1">
      <c r="A142" s="15" t="s">
        <v>673</v>
      </c>
      <c r="B142" s="9" t="s">
        <v>66</v>
      </c>
      <c r="C142" s="266"/>
    </row>
    <row r="143" spans="1:9" ht="15" customHeight="1" thickBot="1">
      <c r="A143" s="20" t="s">
        <v>383</v>
      </c>
      <c r="B143" s="119" t="s">
        <v>67</v>
      </c>
      <c r="C143" s="406">
        <f>+C124+C128+C133+C138</f>
        <v>0</v>
      </c>
      <c r="F143" s="407"/>
      <c r="G143" s="408"/>
      <c r="H143" s="408"/>
      <c r="I143" s="408"/>
    </row>
    <row r="144" spans="1:3" s="393" customFormat="1" ht="12.75" customHeight="1" thickBot="1">
      <c r="A144" s="291" t="s">
        <v>384</v>
      </c>
      <c r="B144" s="370" t="s">
        <v>68</v>
      </c>
      <c r="C144" s="406">
        <f>+C123+C143</f>
        <v>2450000</v>
      </c>
    </row>
    <row r="145" ht="7.5" customHeight="1"/>
    <row r="146" spans="1:3" ht="15.75">
      <c r="A146" s="1093" t="s">
        <v>70</v>
      </c>
      <c r="B146" s="1093"/>
      <c r="C146" s="1093"/>
    </row>
    <row r="147" spans="1:3" ht="15" customHeight="1" thickBot="1">
      <c r="A147" s="1094" t="s">
        <v>509</v>
      </c>
      <c r="B147" s="1094"/>
      <c r="C147" s="303"/>
    </row>
    <row r="148" spans="1:4" ht="13.5" customHeight="1" thickBot="1">
      <c r="A148" s="20">
        <v>1</v>
      </c>
      <c r="B148" s="29" t="s">
        <v>71</v>
      </c>
      <c r="C148" s="293">
        <f>+C60-C123</f>
        <v>0</v>
      </c>
      <c r="D148" s="409"/>
    </row>
    <row r="149" spans="1:3" ht="27.75" customHeight="1" thickBot="1">
      <c r="A149" s="20" t="s">
        <v>376</v>
      </c>
      <c r="B149" s="29" t="s">
        <v>72</v>
      </c>
      <c r="C149" s="293">
        <f>+C83-C143</f>
        <v>0</v>
      </c>
    </row>
  </sheetData>
  <sheetProtection/>
  <mergeCells count="6">
    <mergeCell ref="A146:C146"/>
    <mergeCell ref="A147:B147"/>
    <mergeCell ref="A1:C1"/>
    <mergeCell ref="A2:B2"/>
    <mergeCell ref="A86:C86"/>
    <mergeCell ref="A87:B8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Tát Város Önkormányzat
2019. ÉVI KÖLTSÉGVETÉS
ÖNKÉNT VÁLLALT FELADATAINAK MÉRLEGE
&amp;R&amp;"Times New Roman CE,Félkövér dőlt"&amp;11 1.3. melléklet az  2/2019. (I.29.) önkormányzati rendelethez</oddHeader>
  </headerFooter>
  <rowBreaks count="1" manualBreakCount="1">
    <brk id="85" max="2" man="1"/>
  </rowBreaks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92D050"/>
  </sheetPr>
  <dimension ref="A1:F34"/>
  <sheetViews>
    <sheetView view="pageBreakPreview" zoomScaleNormal="115" zoomScaleSheetLayoutView="100" zoomScalePageLayoutView="0" workbookViewId="0" topLeftCell="A1">
      <selection activeCell="E12" sqref="E12"/>
    </sheetView>
  </sheetViews>
  <sheetFormatPr defaultColWidth="9.00390625" defaultRowHeight="12.75"/>
  <cols>
    <col min="1" max="1" width="6.875" style="55" customWidth="1"/>
    <col min="2" max="2" width="55.125" style="190" customWidth="1"/>
    <col min="3" max="3" width="16.375" style="55" customWidth="1"/>
    <col min="4" max="4" width="55.125" style="55" customWidth="1"/>
    <col min="5" max="5" width="16.375" style="55" customWidth="1"/>
    <col min="6" max="6" width="4.875" style="55" customWidth="1"/>
    <col min="7" max="16384" width="9.375" style="55" customWidth="1"/>
  </cols>
  <sheetData>
    <row r="1" spans="2:6" ht="39.75" customHeight="1">
      <c r="B1" s="313" t="s">
        <v>85</v>
      </c>
      <c r="C1" s="314"/>
      <c r="D1" s="314"/>
      <c r="E1" s="314"/>
      <c r="F1" s="1176"/>
    </row>
    <row r="2" spans="5:6" ht="14.25" thickBot="1">
      <c r="E2" s="315"/>
      <c r="F2" s="1176"/>
    </row>
    <row r="3" spans="1:6" ht="18" customHeight="1" thickBot="1">
      <c r="A3" s="1174" t="s">
        <v>428</v>
      </c>
      <c r="B3" s="316" t="s">
        <v>412</v>
      </c>
      <c r="C3" s="317"/>
      <c r="D3" s="316" t="s">
        <v>414</v>
      </c>
      <c r="E3" s="318"/>
      <c r="F3" s="1176"/>
    </row>
    <row r="4" spans="1:6" s="319" customFormat="1" ht="35.25" customHeight="1" thickBot="1">
      <c r="A4" s="1175"/>
      <c r="B4" s="191" t="s">
        <v>420</v>
      </c>
      <c r="C4" s="192" t="s">
        <v>322</v>
      </c>
      <c r="D4" s="191" t="s">
        <v>420</v>
      </c>
      <c r="E4" s="51" t="s">
        <v>322</v>
      </c>
      <c r="F4" s="1176"/>
    </row>
    <row r="5" spans="1:6" s="324" customFormat="1" ht="12" customHeight="1" thickBot="1">
      <c r="A5" s="320">
        <v>1</v>
      </c>
      <c r="B5" s="321">
        <v>2</v>
      </c>
      <c r="C5" s="322" t="s">
        <v>377</v>
      </c>
      <c r="D5" s="321" t="s">
        <v>378</v>
      </c>
      <c r="E5" s="323" t="s">
        <v>379</v>
      </c>
      <c r="F5" s="1176"/>
    </row>
    <row r="6" spans="1:6" ht="12.75" customHeight="1">
      <c r="A6" s="325" t="s">
        <v>375</v>
      </c>
      <c r="B6" s="326" t="s">
        <v>73</v>
      </c>
      <c r="C6" s="761">
        <v>427600905</v>
      </c>
      <c r="D6" s="326" t="s">
        <v>421</v>
      </c>
      <c r="E6" s="763">
        <f>'1.1.melléklet'!C92</f>
        <v>217652213</v>
      </c>
      <c r="F6" s="1176"/>
    </row>
    <row r="7" spans="1:6" ht="12.75" customHeight="1">
      <c r="A7" s="327" t="s">
        <v>376</v>
      </c>
      <c r="B7" s="328" t="s">
        <v>74</v>
      </c>
      <c r="C7" s="762">
        <f>'1.1.melléklet'!C12</f>
        <v>13958344</v>
      </c>
      <c r="D7" s="328" t="s">
        <v>538</v>
      </c>
      <c r="E7" s="764">
        <f>'1.1.melléklet'!C93</f>
        <v>46894323</v>
      </c>
      <c r="F7" s="1176"/>
    </row>
    <row r="8" spans="1:6" ht="12.75" customHeight="1">
      <c r="A8" s="327" t="s">
        <v>377</v>
      </c>
      <c r="B8" s="328" t="s">
        <v>114</v>
      </c>
      <c r="C8" s="304">
        <f>'1.1.melléklet'!C18</f>
        <v>0</v>
      </c>
      <c r="D8" s="328" t="s">
        <v>592</v>
      </c>
      <c r="E8" s="764">
        <f>'1.1.melléklet'!C94</f>
        <v>223354547</v>
      </c>
      <c r="F8" s="1176"/>
    </row>
    <row r="9" spans="1:6" ht="12.75" customHeight="1">
      <c r="A9" s="327" t="s">
        <v>378</v>
      </c>
      <c r="B9" s="328" t="s">
        <v>529</v>
      </c>
      <c r="C9" s="762">
        <f>'1.1.melléklet'!C26</f>
        <v>170700000</v>
      </c>
      <c r="D9" s="328" t="s">
        <v>539</v>
      </c>
      <c r="E9" s="764">
        <f>'1.1.melléklet'!C95</f>
        <v>3700000</v>
      </c>
      <c r="F9" s="1176"/>
    </row>
    <row r="10" spans="1:6" ht="12.75" customHeight="1">
      <c r="A10" s="327" t="s">
        <v>379</v>
      </c>
      <c r="B10" s="329" t="s">
        <v>75</v>
      </c>
      <c r="C10" s="304"/>
      <c r="D10" s="328" t="s">
        <v>540</v>
      </c>
      <c r="E10" s="764">
        <f>'1.1.melléklet'!C96</f>
        <v>168984789</v>
      </c>
      <c r="F10" s="1176"/>
    </row>
    <row r="11" spans="1:6" ht="12.75" customHeight="1">
      <c r="A11" s="327" t="s">
        <v>380</v>
      </c>
      <c r="B11" s="328" t="s">
        <v>76</v>
      </c>
      <c r="C11" s="305">
        <f>'1.1.melléklet'!C52</f>
        <v>0</v>
      </c>
      <c r="D11" s="328" t="s">
        <v>406</v>
      </c>
      <c r="E11" s="764">
        <v>242302220</v>
      </c>
      <c r="F11" s="1176"/>
    </row>
    <row r="12" spans="1:6" ht="12.75" customHeight="1">
      <c r="A12" s="327" t="s">
        <v>381</v>
      </c>
      <c r="B12" s="328" t="s">
        <v>656</v>
      </c>
      <c r="C12" s="762">
        <f>'1.1.melléklet'!C34</f>
        <v>122948200</v>
      </c>
      <c r="D12" s="326" t="s">
        <v>587</v>
      </c>
      <c r="E12" s="763" t="str">
        <f>'2.2.melléklet '!E6</f>
        <v>Beruházások</v>
      </c>
      <c r="F12" s="1176"/>
    </row>
    <row r="13" spans="1:6" ht="12.75" customHeight="1">
      <c r="A13" s="327" t="s">
        <v>382</v>
      </c>
      <c r="B13" s="326" t="s">
        <v>711</v>
      </c>
      <c r="C13" s="761">
        <v>311246547</v>
      </c>
      <c r="D13" s="328" t="s">
        <v>93</v>
      </c>
      <c r="E13" s="308" t="str">
        <f>'2.2.melléklet '!E7</f>
        <v>1.-ből EU-s forrásból megvalósuló beruházás</v>
      </c>
      <c r="F13" s="1176"/>
    </row>
    <row r="14" spans="1:6" ht="12.75" customHeight="1">
      <c r="A14" s="327" t="s">
        <v>383</v>
      </c>
      <c r="B14" s="328" t="s">
        <v>88</v>
      </c>
      <c r="C14" s="304">
        <f>'1.1.melléklet'!C25</f>
        <v>0</v>
      </c>
      <c r="D14" s="328" t="s">
        <v>542</v>
      </c>
      <c r="E14" s="763" t="str">
        <f>'2.2.melléklet '!E8</f>
        <v>Felújítások</v>
      </c>
      <c r="F14" s="1176"/>
    </row>
    <row r="15" spans="1:6" ht="12.75" customHeight="1">
      <c r="A15" s="327" t="s">
        <v>384</v>
      </c>
      <c r="B15" s="328" t="s">
        <v>370</v>
      </c>
      <c r="C15" s="304"/>
      <c r="D15" s="328" t="s">
        <v>94</v>
      </c>
      <c r="E15" s="308"/>
      <c r="F15" s="1176"/>
    </row>
    <row r="16" spans="1:6" ht="12.75" customHeight="1">
      <c r="A16" s="327" t="s">
        <v>385</v>
      </c>
      <c r="B16" s="328" t="s">
        <v>89</v>
      </c>
      <c r="C16" s="304">
        <f>'1.1.melléklet'!C59</f>
        <v>0</v>
      </c>
      <c r="D16" s="328" t="s">
        <v>590</v>
      </c>
      <c r="E16" s="763"/>
      <c r="F16" s="1176"/>
    </row>
    <row r="17" spans="1:6" ht="12.75" customHeight="1">
      <c r="A17" s="327" t="s">
        <v>386</v>
      </c>
      <c r="B17" s="328" t="s">
        <v>90</v>
      </c>
      <c r="C17" s="304"/>
      <c r="D17" s="45" t="s">
        <v>416</v>
      </c>
      <c r="E17" s="309"/>
      <c r="F17" s="1176"/>
    </row>
    <row r="18" spans="1:6" ht="12.75" customHeight="1" thickBot="1">
      <c r="A18" s="327" t="s">
        <v>387</v>
      </c>
      <c r="B18" s="328" t="s">
        <v>91</v>
      </c>
      <c r="C18" s="306"/>
      <c r="D18" s="45" t="s">
        <v>417</v>
      </c>
      <c r="E18" s="764">
        <f>'2.2.melléklet '!E12</f>
        <v>0</v>
      </c>
      <c r="F18" s="1176"/>
    </row>
    <row r="19" spans="1:6" ht="15.75" customHeight="1" thickBot="1">
      <c r="A19" s="330" t="s">
        <v>388</v>
      </c>
      <c r="B19" s="121" t="s">
        <v>266</v>
      </c>
      <c r="C19" s="307">
        <f>+C6+C7+C9+C10+C12+C13+C14+C15+C16+C17+C18</f>
        <v>1046453996</v>
      </c>
      <c r="D19" s="121" t="s">
        <v>265</v>
      </c>
      <c r="E19" s="311">
        <f>SUM(E6:E18)</f>
        <v>902888092</v>
      </c>
      <c r="F19" s="1176"/>
    </row>
    <row r="20" spans="1:6" ht="15.75" customHeight="1">
      <c r="A20" s="331" t="s">
        <v>389</v>
      </c>
      <c r="B20" s="338" t="s">
        <v>267</v>
      </c>
      <c r="C20" s="665">
        <f>C21</f>
        <v>500000000</v>
      </c>
      <c r="D20" s="667" t="s">
        <v>546</v>
      </c>
      <c r="E20" s="666">
        <v>108254481</v>
      </c>
      <c r="F20" s="1176"/>
    </row>
    <row r="21" spans="1:6" ht="15.75" customHeight="1">
      <c r="A21" s="331" t="s">
        <v>390</v>
      </c>
      <c r="B21" s="339" t="s">
        <v>596</v>
      </c>
      <c r="C21" s="669">
        <v>500000000</v>
      </c>
      <c r="D21" s="668" t="s">
        <v>83</v>
      </c>
      <c r="E21" s="670"/>
      <c r="F21" s="1176"/>
    </row>
    <row r="22" spans="1:6" ht="15.75" customHeight="1">
      <c r="A22" s="331" t="s">
        <v>391</v>
      </c>
      <c r="B22" s="339" t="s">
        <v>597</v>
      </c>
      <c r="C22" s="670"/>
      <c r="D22" s="333" t="s">
        <v>511</v>
      </c>
      <c r="E22" s="666"/>
      <c r="F22" s="1176"/>
    </row>
    <row r="23" spans="1:6" ht="15.75" customHeight="1">
      <c r="A23" s="331" t="s">
        <v>392</v>
      </c>
      <c r="B23" s="339" t="s">
        <v>598</v>
      </c>
      <c r="C23" s="670"/>
      <c r="D23" s="333" t="s">
        <v>512</v>
      </c>
      <c r="E23" s="670"/>
      <c r="F23" s="1176"/>
    </row>
    <row r="24" spans="1:6" ht="15.75" customHeight="1">
      <c r="A24" s="331" t="s">
        <v>393</v>
      </c>
      <c r="B24" s="339" t="s">
        <v>599</v>
      </c>
      <c r="C24" s="665"/>
      <c r="D24" s="332" t="s">
        <v>593</v>
      </c>
      <c r="E24" s="670"/>
      <c r="F24" s="1176"/>
    </row>
    <row r="25" spans="1:6" ht="15.75" customHeight="1">
      <c r="A25" s="331" t="s">
        <v>394</v>
      </c>
      <c r="B25" s="340" t="s">
        <v>600</v>
      </c>
      <c r="C25" s="670"/>
      <c r="D25" s="333" t="s">
        <v>547</v>
      </c>
      <c r="E25" s="666"/>
      <c r="F25" s="1176"/>
    </row>
    <row r="26" spans="1:6" ht="15.75" customHeight="1">
      <c r="A26" s="331" t="s">
        <v>395</v>
      </c>
      <c r="B26" s="341" t="s">
        <v>268</v>
      </c>
      <c r="C26" s="670"/>
      <c r="D26" s="326" t="s">
        <v>548</v>
      </c>
      <c r="E26" s="670"/>
      <c r="F26" s="1176"/>
    </row>
    <row r="27" spans="1:6" ht="15.75" customHeight="1">
      <c r="A27" s="331" t="s">
        <v>396</v>
      </c>
      <c r="B27" s="340" t="s">
        <v>602</v>
      </c>
      <c r="C27" s="670"/>
      <c r="D27" s="664" t="s">
        <v>69</v>
      </c>
      <c r="E27" s="671">
        <v>15273016</v>
      </c>
      <c r="F27" s="1176"/>
    </row>
    <row r="28" spans="1:6" ht="12.75" customHeight="1">
      <c r="A28" s="331" t="s">
        <v>397</v>
      </c>
      <c r="B28" s="340" t="s">
        <v>603</v>
      </c>
      <c r="C28" s="344"/>
      <c r="D28" s="333"/>
      <c r="E28" s="74"/>
      <c r="F28" s="1176"/>
    </row>
    <row r="29" spans="1:6" ht="12.75" customHeight="1">
      <c r="A29" s="334" t="s">
        <v>323</v>
      </c>
      <c r="B29" s="339" t="s">
        <v>604</v>
      </c>
      <c r="C29" s="76"/>
      <c r="D29" s="333"/>
      <c r="E29" s="77"/>
      <c r="F29" s="1176"/>
    </row>
    <row r="30" spans="1:6" ht="12.75" customHeight="1">
      <c r="A30" s="334" t="s">
        <v>399</v>
      </c>
      <c r="B30" s="342" t="s">
        <v>605</v>
      </c>
      <c r="C30" s="76"/>
      <c r="D30" s="333"/>
      <c r="E30" s="77"/>
      <c r="F30" s="1176"/>
    </row>
    <row r="31" spans="1:6" ht="12.75" customHeight="1" thickBot="1">
      <c r="A31" s="334" t="s">
        <v>400</v>
      </c>
      <c r="B31" s="343" t="s">
        <v>606</v>
      </c>
      <c r="C31" s="76"/>
      <c r="D31" s="333"/>
      <c r="E31" s="77"/>
      <c r="F31" s="1176"/>
    </row>
    <row r="32" spans="1:6" ht="15.75" customHeight="1" thickBot="1">
      <c r="A32" s="330" t="s">
        <v>401</v>
      </c>
      <c r="B32" s="121" t="s">
        <v>269</v>
      </c>
      <c r="C32" s="307">
        <f>C21+C24</f>
        <v>500000000</v>
      </c>
      <c r="D32" s="121" t="s">
        <v>270</v>
      </c>
      <c r="E32" s="311">
        <f>E27+E20</f>
        <v>123527497</v>
      </c>
      <c r="F32" s="1176"/>
    </row>
    <row r="33" spans="1:6" ht="13.5" thickBot="1">
      <c r="A33" s="330" t="s">
        <v>402</v>
      </c>
      <c r="B33" s="335" t="s">
        <v>271</v>
      </c>
      <c r="C33" s="336">
        <f>+C19+C32</f>
        <v>1546453996</v>
      </c>
      <c r="D33" s="335" t="s">
        <v>272</v>
      </c>
      <c r="E33" s="336">
        <f>+E19+E32</f>
        <v>1026415589</v>
      </c>
      <c r="F33" s="1176"/>
    </row>
    <row r="34" spans="2:4" ht="18.75">
      <c r="B34" s="1177"/>
      <c r="C34" s="1177"/>
      <c r="D34" s="1177"/>
    </row>
  </sheetData>
  <sheetProtection/>
  <mergeCells count="3">
    <mergeCell ref="A3:A4"/>
    <mergeCell ref="F1:F33"/>
    <mergeCell ref="B34:D34"/>
  </mergeCells>
  <printOptions horizontalCentered="1"/>
  <pageMargins left="0.33" right="0.48" top="0.9055118110236221" bottom="0.5" header="0.6692913385826772" footer="0.28"/>
  <pageSetup horizontalDpi="600" verticalDpi="600" orientation="landscape" paperSize="9" scale="93" r:id="rId1"/>
  <headerFooter alignWithMargins="0">
    <oddHeader xml:space="preserve">&amp;R&amp;"Times New Roman CE,Félkövér dőlt"&amp;11 11. tájékoztató tábla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9"/>
  <sheetViews>
    <sheetView view="pageLayout" zoomScaleNormal="120" zoomScaleSheetLayoutView="100" workbookViewId="0" topLeftCell="C85">
      <selection activeCell="D94" sqref="D94"/>
    </sheetView>
  </sheetViews>
  <sheetFormatPr defaultColWidth="9.00390625" defaultRowHeight="12.75"/>
  <cols>
    <col min="1" max="1" width="9.50390625" style="796" customWidth="1"/>
    <col min="2" max="2" width="91.625" style="796" customWidth="1"/>
    <col min="3" max="4" width="21.625" style="871" customWidth="1"/>
    <col min="5" max="16384" width="9.375" style="796" customWidth="1"/>
  </cols>
  <sheetData>
    <row r="1" spans="1:4" ht="15.75" customHeight="1">
      <c r="A1" s="1090" t="s">
        <v>372</v>
      </c>
      <c r="B1" s="1090"/>
      <c r="C1" s="1090"/>
      <c r="D1" s="796"/>
    </row>
    <row r="2" spans="1:4" ht="15.75" customHeight="1" thickBot="1">
      <c r="A2" s="1089" t="s">
        <v>507</v>
      </c>
      <c r="B2" s="1089"/>
      <c r="C2" s="797"/>
      <c r="D2" s="797"/>
    </row>
    <row r="3" spans="1:4" ht="37.5" customHeight="1" thickBot="1">
      <c r="A3" s="798" t="s">
        <v>428</v>
      </c>
      <c r="B3" s="799" t="s">
        <v>374</v>
      </c>
      <c r="C3" s="800" t="s">
        <v>322</v>
      </c>
      <c r="D3" s="800" t="s">
        <v>757</v>
      </c>
    </row>
    <row r="4" spans="1:4" s="804" customFormat="1" ht="12" customHeight="1" thickBot="1">
      <c r="A4" s="801">
        <v>1</v>
      </c>
      <c r="B4" s="802">
        <v>2</v>
      </c>
      <c r="C4" s="803">
        <v>3</v>
      </c>
      <c r="D4" s="803">
        <v>4</v>
      </c>
    </row>
    <row r="5" spans="1:4" s="808" customFormat="1" ht="12" customHeight="1" thickBot="1">
      <c r="A5" s="805" t="s">
        <v>375</v>
      </c>
      <c r="B5" s="806" t="s">
        <v>614</v>
      </c>
      <c r="C5" s="807">
        <f>+C6+C7+C8+C9+C10+C11</f>
        <v>99706600</v>
      </c>
      <c r="D5" s="807">
        <f>+D6+D7+D8+D9+D10+D11</f>
        <v>112768600</v>
      </c>
    </row>
    <row r="6" spans="1:4" s="808" customFormat="1" ht="12" customHeight="1">
      <c r="A6" s="809" t="s">
        <v>458</v>
      </c>
      <c r="B6" s="810" t="s">
        <v>615</v>
      </c>
      <c r="C6" s="811">
        <v>99706600</v>
      </c>
      <c r="D6" s="811">
        <v>99706600</v>
      </c>
    </row>
    <row r="7" spans="1:4" s="808" customFormat="1" ht="12" customHeight="1">
      <c r="A7" s="812" t="s">
        <v>459</v>
      </c>
      <c r="B7" s="813" t="s">
        <v>616</v>
      </c>
      <c r="C7" s="820"/>
      <c r="D7" s="820"/>
    </row>
    <row r="8" spans="1:4" s="808" customFormat="1" ht="12" customHeight="1">
      <c r="A8" s="812" t="s">
        <v>460</v>
      </c>
      <c r="B8" s="813" t="s">
        <v>617</v>
      </c>
      <c r="C8" s="820"/>
      <c r="D8" s="820"/>
    </row>
    <row r="9" spans="1:4" s="808" customFormat="1" ht="12" customHeight="1">
      <c r="A9" s="812" t="s">
        <v>461</v>
      </c>
      <c r="B9" s="813" t="s">
        <v>618</v>
      </c>
      <c r="C9" s="820"/>
      <c r="D9" s="820"/>
    </row>
    <row r="10" spans="1:4" s="808" customFormat="1" ht="12" customHeight="1">
      <c r="A10" s="812" t="s">
        <v>503</v>
      </c>
      <c r="B10" s="813" t="s">
        <v>619</v>
      </c>
      <c r="C10" s="820"/>
      <c r="D10" s="820">
        <v>13062000</v>
      </c>
    </row>
    <row r="11" spans="1:4" s="808" customFormat="1" ht="12" customHeight="1" thickBot="1">
      <c r="A11" s="814" t="s">
        <v>462</v>
      </c>
      <c r="B11" s="815" t="s">
        <v>620</v>
      </c>
      <c r="C11" s="820"/>
      <c r="D11" s="820"/>
    </row>
    <row r="12" spans="1:4" s="808" customFormat="1" ht="12" customHeight="1" thickBot="1">
      <c r="A12" s="805" t="s">
        <v>376</v>
      </c>
      <c r="B12" s="817" t="s">
        <v>621</v>
      </c>
      <c r="C12" s="807">
        <f>+C13+C14+C15+C16+C17</f>
        <v>0</v>
      </c>
      <c r="D12" s="807">
        <f>+D13+D14+D15+D16+D17</f>
        <v>2002777</v>
      </c>
    </row>
    <row r="13" spans="1:4" s="808" customFormat="1" ht="12" customHeight="1">
      <c r="A13" s="809" t="s">
        <v>464</v>
      </c>
      <c r="B13" s="810" t="s">
        <v>622</v>
      </c>
      <c r="C13" s="811"/>
      <c r="D13" s="811"/>
    </row>
    <row r="14" spans="1:4" s="808" customFormat="1" ht="12" customHeight="1">
      <c r="A14" s="812" t="s">
        <v>465</v>
      </c>
      <c r="B14" s="813" t="s">
        <v>623</v>
      </c>
      <c r="C14" s="820"/>
      <c r="D14" s="820"/>
    </row>
    <row r="15" spans="1:4" s="808" customFormat="1" ht="12" customHeight="1">
      <c r="A15" s="812" t="s">
        <v>466</v>
      </c>
      <c r="B15" s="813" t="s">
        <v>147</v>
      </c>
      <c r="C15" s="820"/>
      <c r="D15" s="820"/>
    </row>
    <row r="16" spans="1:4" s="808" customFormat="1" ht="12" customHeight="1">
      <c r="A16" s="812" t="s">
        <v>467</v>
      </c>
      <c r="B16" s="813" t="s">
        <v>148</v>
      </c>
      <c r="C16" s="820"/>
      <c r="D16" s="820"/>
    </row>
    <row r="17" spans="1:4" s="808" customFormat="1" ht="12" customHeight="1">
      <c r="A17" s="812" t="s">
        <v>468</v>
      </c>
      <c r="B17" s="813" t="s">
        <v>624</v>
      </c>
      <c r="C17" s="820"/>
      <c r="D17" s="820">
        <v>2002777</v>
      </c>
    </row>
    <row r="18" spans="1:4" s="808" customFormat="1" ht="12" customHeight="1" thickBot="1">
      <c r="A18" s="814" t="s">
        <v>477</v>
      </c>
      <c r="B18" s="815" t="s">
        <v>625</v>
      </c>
      <c r="C18" s="827"/>
      <c r="D18" s="827"/>
    </row>
    <row r="19" spans="1:4" s="808" customFormat="1" ht="12" customHeight="1" thickBot="1">
      <c r="A19" s="805" t="s">
        <v>377</v>
      </c>
      <c r="B19" s="806" t="s">
        <v>626</v>
      </c>
      <c r="C19" s="807">
        <f>+C20+C21+C22+C23+C24</f>
        <v>0</v>
      </c>
      <c r="D19" s="807">
        <f>+D20+D21+D22+D23+D24</f>
        <v>0</v>
      </c>
    </row>
    <row r="20" spans="1:4" s="808" customFormat="1" ht="12" customHeight="1">
      <c r="A20" s="809" t="s">
        <v>447</v>
      </c>
      <c r="B20" s="810" t="s">
        <v>627</v>
      </c>
      <c r="C20" s="811"/>
      <c r="D20" s="811"/>
    </row>
    <row r="21" spans="1:4" s="808" customFormat="1" ht="12" customHeight="1">
      <c r="A21" s="812" t="s">
        <v>448</v>
      </c>
      <c r="B21" s="813" t="s">
        <v>628</v>
      </c>
      <c r="C21" s="820"/>
      <c r="D21" s="820"/>
    </row>
    <row r="22" spans="1:4" s="808" customFormat="1" ht="12" customHeight="1">
      <c r="A22" s="812" t="s">
        <v>449</v>
      </c>
      <c r="B22" s="813" t="s">
        <v>149</v>
      </c>
      <c r="C22" s="820"/>
      <c r="D22" s="820"/>
    </row>
    <row r="23" spans="1:4" s="808" customFormat="1" ht="12" customHeight="1">
      <c r="A23" s="812" t="s">
        <v>450</v>
      </c>
      <c r="B23" s="813" t="s">
        <v>150</v>
      </c>
      <c r="C23" s="820"/>
      <c r="D23" s="820"/>
    </row>
    <row r="24" spans="1:4" s="808" customFormat="1" ht="12" customHeight="1">
      <c r="A24" s="812" t="s">
        <v>526</v>
      </c>
      <c r="B24" s="813" t="s">
        <v>629</v>
      </c>
      <c r="C24" s="820"/>
      <c r="D24" s="820"/>
    </row>
    <row r="25" spans="1:4" s="808" customFormat="1" ht="12" customHeight="1" thickBot="1">
      <c r="A25" s="814" t="s">
        <v>527</v>
      </c>
      <c r="B25" s="815" t="s">
        <v>630</v>
      </c>
      <c r="C25" s="827"/>
      <c r="D25" s="827"/>
    </row>
    <row r="26" spans="1:4" s="808" customFormat="1" ht="12" customHeight="1" thickBot="1">
      <c r="A26" s="805" t="s">
        <v>528</v>
      </c>
      <c r="B26" s="806" t="s">
        <v>631</v>
      </c>
      <c r="C26" s="828">
        <f>+C27+C30+C31+C32</f>
        <v>0</v>
      </c>
      <c r="D26" s="828">
        <f>+D27+D30+D31+D32</f>
        <v>0</v>
      </c>
    </row>
    <row r="27" spans="1:4" s="808" customFormat="1" ht="12" customHeight="1">
      <c r="A27" s="809" t="s">
        <v>632</v>
      </c>
      <c r="B27" s="810" t="s">
        <v>638</v>
      </c>
      <c r="C27" s="879">
        <f>+C28+C29</f>
        <v>0</v>
      </c>
      <c r="D27" s="879">
        <f>+D28+D29</f>
        <v>0</v>
      </c>
    </row>
    <row r="28" spans="1:4" s="808" customFormat="1" ht="12" customHeight="1">
      <c r="A28" s="812" t="s">
        <v>633</v>
      </c>
      <c r="B28" s="813" t="s">
        <v>639</v>
      </c>
      <c r="C28" s="820"/>
      <c r="D28" s="820"/>
    </row>
    <row r="29" spans="1:4" s="808" customFormat="1" ht="12" customHeight="1">
      <c r="A29" s="812" t="s">
        <v>634</v>
      </c>
      <c r="B29" s="813" t="s">
        <v>640</v>
      </c>
      <c r="C29" s="820"/>
      <c r="D29" s="820"/>
    </row>
    <row r="30" spans="1:4" s="808" customFormat="1" ht="12" customHeight="1">
      <c r="A30" s="812" t="s">
        <v>635</v>
      </c>
      <c r="B30" s="813" t="s">
        <v>641</v>
      </c>
      <c r="C30" s="820"/>
      <c r="D30" s="820"/>
    </row>
    <row r="31" spans="1:4" s="808" customFormat="1" ht="12" customHeight="1">
      <c r="A31" s="812" t="s">
        <v>636</v>
      </c>
      <c r="B31" s="813" t="s">
        <v>642</v>
      </c>
      <c r="C31" s="820"/>
      <c r="D31" s="820"/>
    </row>
    <row r="32" spans="1:4" s="808" customFormat="1" ht="12" customHeight="1" thickBot="1">
      <c r="A32" s="814" t="s">
        <v>637</v>
      </c>
      <c r="B32" s="815" t="s">
        <v>643</v>
      </c>
      <c r="C32" s="827"/>
      <c r="D32" s="827"/>
    </row>
    <row r="33" spans="1:4" s="808" customFormat="1" ht="12" customHeight="1" thickBot="1">
      <c r="A33" s="805" t="s">
        <v>379</v>
      </c>
      <c r="B33" s="806" t="s">
        <v>644</v>
      </c>
      <c r="C33" s="807">
        <f>SUM(C34:C43)</f>
        <v>0</v>
      </c>
      <c r="D33" s="807">
        <f>SUM(D34:D43)</f>
        <v>0</v>
      </c>
    </row>
    <row r="34" spans="1:4" s="808" customFormat="1" ht="12" customHeight="1">
      <c r="A34" s="809" t="s">
        <v>451</v>
      </c>
      <c r="B34" s="810" t="s">
        <v>647</v>
      </c>
      <c r="C34" s="811"/>
      <c r="D34" s="811"/>
    </row>
    <row r="35" spans="1:4" s="808" customFormat="1" ht="12" customHeight="1">
      <c r="A35" s="812" t="s">
        <v>452</v>
      </c>
      <c r="B35" s="813" t="s">
        <v>648</v>
      </c>
      <c r="C35" s="820"/>
      <c r="D35" s="820"/>
    </row>
    <row r="36" spans="1:4" s="808" customFormat="1" ht="12" customHeight="1">
      <c r="A36" s="812" t="s">
        <v>453</v>
      </c>
      <c r="B36" s="813" t="s">
        <v>649</v>
      </c>
      <c r="C36" s="820"/>
      <c r="D36" s="820"/>
    </row>
    <row r="37" spans="1:4" s="808" customFormat="1" ht="12" customHeight="1">
      <c r="A37" s="812" t="s">
        <v>530</v>
      </c>
      <c r="B37" s="813" t="s">
        <v>650</v>
      </c>
      <c r="C37" s="820"/>
      <c r="D37" s="820"/>
    </row>
    <row r="38" spans="1:4" s="808" customFormat="1" ht="12" customHeight="1">
      <c r="A38" s="812" t="s">
        <v>531</v>
      </c>
      <c r="B38" s="813" t="s">
        <v>651</v>
      </c>
      <c r="C38" s="820"/>
      <c r="D38" s="820"/>
    </row>
    <row r="39" spans="1:4" s="808" customFormat="1" ht="12" customHeight="1">
      <c r="A39" s="812" t="s">
        <v>532</v>
      </c>
      <c r="B39" s="813" t="s">
        <v>652</v>
      </c>
      <c r="C39" s="820"/>
      <c r="D39" s="820"/>
    </row>
    <row r="40" spans="1:4" s="808" customFormat="1" ht="12" customHeight="1">
      <c r="A40" s="812" t="s">
        <v>533</v>
      </c>
      <c r="B40" s="813" t="s">
        <v>653</v>
      </c>
      <c r="C40" s="820"/>
      <c r="D40" s="820"/>
    </row>
    <row r="41" spans="1:4" s="808" customFormat="1" ht="12" customHeight="1">
      <c r="A41" s="812" t="s">
        <v>534</v>
      </c>
      <c r="B41" s="813" t="s">
        <v>654</v>
      </c>
      <c r="C41" s="820"/>
      <c r="D41" s="820"/>
    </row>
    <row r="42" spans="1:4" s="808" customFormat="1" ht="12" customHeight="1">
      <c r="A42" s="812" t="s">
        <v>645</v>
      </c>
      <c r="B42" s="813" t="s">
        <v>655</v>
      </c>
      <c r="C42" s="821"/>
      <c r="D42" s="821"/>
    </row>
    <row r="43" spans="1:4" s="808" customFormat="1" ht="12" customHeight="1" thickBot="1">
      <c r="A43" s="814" t="s">
        <v>646</v>
      </c>
      <c r="B43" s="815" t="s">
        <v>656</v>
      </c>
      <c r="C43" s="822"/>
      <c r="D43" s="822"/>
    </row>
    <row r="44" spans="1:4" s="808" customFormat="1" ht="12" customHeight="1" thickBot="1">
      <c r="A44" s="805" t="s">
        <v>380</v>
      </c>
      <c r="B44" s="806" t="s">
        <v>657</v>
      </c>
      <c r="C44" s="807">
        <f>SUM(C45:C49)</f>
        <v>0</v>
      </c>
      <c r="D44" s="807">
        <f>SUM(D45:D49)</f>
        <v>0</v>
      </c>
    </row>
    <row r="45" spans="1:4" s="808" customFormat="1" ht="12" customHeight="1">
      <c r="A45" s="809" t="s">
        <v>454</v>
      </c>
      <c r="B45" s="810" t="s">
        <v>661</v>
      </c>
      <c r="C45" s="823"/>
      <c r="D45" s="823"/>
    </row>
    <row r="46" spans="1:4" s="808" customFormat="1" ht="12" customHeight="1">
      <c r="A46" s="812" t="s">
        <v>455</v>
      </c>
      <c r="B46" s="813" t="s">
        <v>662</v>
      </c>
      <c r="C46" s="821"/>
      <c r="D46" s="821"/>
    </row>
    <row r="47" spans="1:4" s="808" customFormat="1" ht="12" customHeight="1">
      <c r="A47" s="812" t="s">
        <v>658</v>
      </c>
      <c r="B47" s="813" t="s">
        <v>663</v>
      </c>
      <c r="C47" s="821"/>
      <c r="D47" s="821"/>
    </row>
    <row r="48" spans="1:4" s="808" customFormat="1" ht="12" customHeight="1">
      <c r="A48" s="812" t="s">
        <v>659</v>
      </c>
      <c r="B48" s="813" t="s">
        <v>664</v>
      </c>
      <c r="C48" s="821"/>
      <c r="D48" s="821"/>
    </row>
    <row r="49" spans="1:4" s="808" customFormat="1" ht="12" customHeight="1" thickBot="1">
      <c r="A49" s="814" t="s">
        <v>660</v>
      </c>
      <c r="B49" s="815" t="s">
        <v>665</v>
      </c>
      <c r="C49" s="822"/>
      <c r="D49" s="822"/>
    </row>
    <row r="50" spans="1:4" s="808" customFormat="1" ht="12" customHeight="1" thickBot="1">
      <c r="A50" s="805" t="s">
        <v>535</v>
      </c>
      <c r="B50" s="806" t="s">
        <v>666</v>
      </c>
      <c r="C50" s="807">
        <f>SUM(C51:C53)</f>
        <v>0</v>
      </c>
      <c r="D50" s="807">
        <f>SUM(D51:D53)</f>
        <v>0</v>
      </c>
    </row>
    <row r="51" spans="1:4" s="808" customFormat="1" ht="12" customHeight="1">
      <c r="A51" s="809" t="s">
        <v>456</v>
      </c>
      <c r="B51" s="810" t="s">
        <v>667</v>
      </c>
      <c r="C51" s="811"/>
      <c r="D51" s="811"/>
    </row>
    <row r="52" spans="1:4" s="808" customFormat="1" ht="12" customHeight="1">
      <c r="A52" s="812" t="s">
        <v>457</v>
      </c>
      <c r="B52" s="813" t="s">
        <v>151</v>
      </c>
      <c r="C52" s="820"/>
      <c r="D52" s="820"/>
    </row>
    <row r="53" spans="1:4" s="808" customFormat="1" ht="12" customHeight="1">
      <c r="A53" s="812" t="s">
        <v>670</v>
      </c>
      <c r="B53" s="813" t="s">
        <v>668</v>
      </c>
      <c r="C53" s="820"/>
      <c r="D53" s="820"/>
    </row>
    <row r="54" spans="1:4" s="808" customFormat="1" ht="12" customHeight="1" thickBot="1">
      <c r="A54" s="814" t="s">
        <v>671</v>
      </c>
      <c r="B54" s="815" t="s">
        <v>669</v>
      </c>
      <c r="C54" s="827"/>
      <c r="D54" s="827"/>
    </row>
    <row r="55" spans="1:4" s="808" customFormat="1" ht="12" customHeight="1" thickBot="1">
      <c r="A55" s="805" t="s">
        <v>382</v>
      </c>
      <c r="B55" s="817" t="s">
        <v>672</v>
      </c>
      <c r="C55" s="807">
        <f>SUM(C56:C58)</f>
        <v>0</v>
      </c>
      <c r="D55" s="807">
        <f>SUM(D56:D58)</f>
        <v>0</v>
      </c>
    </row>
    <row r="56" spans="1:4" s="808" customFormat="1" ht="12" customHeight="1">
      <c r="A56" s="809" t="s">
        <v>536</v>
      </c>
      <c r="B56" s="810" t="s">
        <v>674</v>
      </c>
      <c r="C56" s="821"/>
      <c r="D56" s="821"/>
    </row>
    <row r="57" spans="1:4" s="808" customFormat="1" ht="12" customHeight="1">
      <c r="A57" s="812" t="s">
        <v>537</v>
      </c>
      <c r="B57" s="813" t="s">
        <v>152</v>
      </c>
      <c r="C57" s="821"/>
      <c r="D57" s="821"/>
    </row>
    <row r="58" spans="1:4" s="808" customFormat="1" ht="12" customHeight="1">
      <c r="A58" s="812" t="s">
        <v>589</v>
      </c>
      <c r="B58" s="813" t="s">
        <v>675</v>
      </c>
      <c r="C58" s="821"/>
      <c r="D58" s="821"/>
    </row>
    <row r="59" spans="1:4" s="808" customFormat="1" ht="12" customHeight="1" thickBot="1">
      <c r="A59" s="814" t="s">
        <v>673</v>
      </c>
      <c r="B59" s="815" t="s">
        <v>676</v>
      </c>
      <c r="C59" s="821"/>
      <c r="D59" s="821"/>
    </row>
    <row r="60" spans="1:4" s="808" customFormat="1" ht="12" customHeight="1" thickBot="1">
      <c r="A60" s="805" t="s">
        <v>383</v>
      </c>
      <c r="B60" s="806" t="s">
        <v>677</v>
      </c>
      <c r="C60" s="828">
        <f>+C5+C12+C19+C26+C33+C44+C50+C55</f>
        <v>99706600</v>
      </c>
      <c r="D60" s="828">
        <f>+D5+D12+D19+D26+D33+D44+D50+D55</f>
        <v>114771377</v>
      </c>
    </row>
    <row r="61" spans="1:4" s="808" customFormat="1" ht="12" customHeight="1" thickBot="1">
      <c r="A61" s="829" t="s">
        <v>678</v>
      </c>
      <c r="B61" s="817" t="s">
        <v>679</v>
      </c>
      <c r="C61" s="807">
        <f>SUM(C62:C64)</f>
        <v>0</v>
      </c>
      <c r="D61" s="807">
        <f>SUM(D62:D64)</f>
        <v>0</v>
      </c>
    </row>
    <row r="62" spans="1:4" s="808" customFormat="1" ht="12" customHeight="1">
      <c r="A62" s="809" t="s">
        <v>12</v>
      </c>
      <c r="B62" s="810" t="s">
        <v>680</v>
      </c>
      <c r="C62" s="821"/>
      <c r="D62" s="821"/>
    </row>
    <row r="63" spans="1:4" s="808" customFormat="1" ht="12" customHeight="1">
      <c r="A63" s="812" t="s">
        <v>21</v>
      </c>
      <c r="B63" s="813" t="s">
        <v>681</v>
      </c>
      <c r="C63" s="821"/>
      <c r="D63" s="821"/>
    </row>
    <row r="64" spans="1:4" s="808" customFormat="1" ht="12" customHeight="1" thickBot="1">
      <c r="A64" s="814" t="s">
        <v>22</v>
      </c>
      <c r="B64" s="830" t="s">
        <v>682</v>
      </c>
      <c r="C64" s="821"/>
      <c r="D64" s="821"/>
    </row>
    <row r="65" spans="1:4" s="808" customFormat="1" ht="12" customHeight="1" thickBot="1">
      <c r="A65" s="829" t="s">
        <v>683</v>
      </c>
      <c r="B65" s="817" t="s">
        <v>684</v>
      </c>
      <c r="C65" s="807">
        <f>SUM(C66:C69)</f>
        <v>0</v>
      </c>
      <c r="D65" s="807">
        <f>SUM(D66:D69)</f>
        <v>0</v>
      </c>
    </row>
    <row r="66" spans="1:4" s="808" customFormat="1" ht="12" customHeight="1">
      <c r="A66" s="809" t="s">
        <v>504</v>
      </c>
      <c r="B66" s="810" t="s">
        <v>685</v>
      </c>
      <c r="C66" s="821"/>
      <c r="D66" s="821"/>
    </row>
    <row r="67" spans="1:4" s="808" customFormat="1" ht="12" customHeight="1">
      <c r="A67" s="812" t="s">
        <v>505</v>
      </c>
      <c r="B67" s="813" t="s">
        <v>686</v>
      </c>
      <c r="C67" s="821"/>
      <c r="D67" s="821"/>
    </row>
    <row r="68" spans="1:4" s="808" customFormat="1" ht="12" customHeight="1">
      <c r="A68" s="812" t="s">
        <v>13</v>
      </c>
      <c r="B68" s="813" t="s">
        <v>687</v>
      </c>
      <c r="C68" s="821"/>
      <c r="D68" s="821"/>
    </row>
    <row r="69" spans="1:4" s="808" customFormat="1" ht="12" customHeight="1" thickBot="1">
      <c r="A69" s="814" t="s">
        <v>14</v>
      </c>
      <c r="B69" s="815" t="s">
        <v>688</v>
      </c>
      <c r="C69" s="821"/>
      <c r="D69" s="821"/>
    </row>
    <row r="70" spans="1:4" s="808" customFormat="1" ht="12" customHeight="1" thickBot="1">
      <c r="A70" s="829" t="s">
        <v>689</v>
      </c>
      <c r="B70" s="817" t="s">
        <v>690</v>
      </c>
      <c r="C70" s="807">
        <f>SUM(C71:C72)</f>
        <v>0</v>
      </c>
      <c r="D70" s="807">
        <f>SUM(D71:D72)</f>
        <v>0</v>
      </c>
    </row>
    <row r="71" spans="1:4" s="808" customFormat="1" ht="12" customHeight="1">
      <c r="A71" s="809" t="s">
        <v>15</v>
      </c>
      <c r="B71" s="810" t="s">
        <v>691</v>
      </c>
      <c r="C71" s="821"/>
      <c r="D71" s="821"/>
    </row>
    <row r="72" spans="1:4" s="808" customFormat="1" ht="12" customHeight="1" thickBot="1">
      <c r="A72" s="814" t="s">
        <v>16</v>
      </c>
      <c r="B72" s="815" t="s">
        <v>692</v>
      </c>
      <c r="C72" s="821"/>
      <c r="D72" s="821"/>
    </row>
    <row r="73" spans="1:4" s="808" customFormat="1" ht="12" customHeight="1" thickBot="1">
      <c r="A73" s="829" t="s">
        <v>693</v>
      </c>
      <c r="B73" s="817" t="s">
        <v>694</v>
      </c>
      <c r="C73" s="807">
        <f>SUM(C74:C76)</f>
        <v>0</v>
      </c>
      <c r="D73" s="807">
        <f>SUM(D74:D76)</f>
        <v>0</v>
      </c>
    </row>
    <row r="74" spans="1:4" s="808" customFormat="1" ht="12" customHeight="1">
      <c r="A74" s="809" t="s">
        <v>17</v>
      </c>
      <c r="B74" s="810" t="s">
        <v>695</v>
      </c>
      <c r="C74" s="821"/>
      <c r="D74" s="821"/>
    </row>
    <row r="75" spans="1:4" s="808" customFormat="1" ht="12" customHeight="1">
      <c r="A75" s="812" t="s">
        <v>18</v>
      </c>
      <c r="B75" s="813" t="s">
        <v>696</v>
      </c>
      <c r="C75" s="821"/>
      <c r="D75" s="821"/>
    </row>
    <row r="76" spans="1:4" s="808" customFormat="1" ht="12" customHeight="1" thickBot="1">
      <c r="A76" s="814" t="s">
        <v>19</v>
      </c>
      <c r="B76" s="815" t="s">
        <v>697</v>
      </c>
      <c r="C76" s="821"/>
      <c r="D76" s="821"/>
    </row>
    <row r="77" spans="1:4" s="808" customFormat="1" ht="12" customHeight="1" thickBot="1">
      <c r="A77" s="829" t="s">
        <v>698</v>
      </c>
      <c r="B77" s="817" t="s">
        <v>20</v>
      </c>
      <c r="C77" s="807">
        <f>SUM(C78:C81)</f>
        <v>0</v>
      </c>
      <c r="D77" s="807">
        <f>SUM(D78:D81)</f>
        <v>0</v>
      </c>
    </row>
    <row r="78" spans="1:4" s="808" customFormat="1" ht="12" customHeight="1">
      <c r="A78" s="831" t="s">
        <v>699</v>
      </c>
      <c r="B78" s="810" t="s">
        <v>0</v>
      </c>
      <c r="C78" s="821"/>
      <c r="D78" s="821"/>
    </row>
    <row r="79" spans="1:4" s="808" customFormat="1" ht="12" customHeight="1">
      <c r="A79" s="832" t="s">
        <v>1</v>
      </c>
      <c r="B79" s="813" t="s">
        <v>2</v>
      </c>
      <c r="C79" s="821"/>
      <c r="D79" s="821"/>
    </row>
    <row r="80" spans="1:4" s="808" customFormat="1" ht="12" customHeight="1">
      <c r="A80" s="832" t="s">
        <v>3</v>
      </c>
      <c r="B80" s="813" t="s">
        <v>4</v>
      </c>
      <c r="C80" s="821"/>
      <c r="D80" s="821"/>
    </row>
    <row r="81" spans="1:4" s="808" customFormat="1" ht="12" customHeight="1" thickBot="1">
      <c r="A81" s="833" t="s">
        <v>5</v>
      </c>
      <c r="B81" s="815" t="s">
        <v>6</v>
      </c>
      <c r="C81" s="821"/>
      <c r="D81" s="821"/>
    </row>
    <row r="82" spans="1:4" s="808" customFormat="1" ht="13.5" customHeight="1" thickBot="1">
      <c r="A82" s="829" t="s">
        <v>7</v>
      </c>
      <c r="B82" s="817" t="s">
        <v>8</v>
      </c>
      <c r="C82" s="834"/>
      <c r="D82" s="834"/>
    </row>
    <row r="83" spans="1:4" s="808" customFormat="1" ht="15.75" customHeight="1" thickBot="1">
      <c r="A83" s="829" t="s">
        <v>9</v>
      </c>
      <c r="B83" s="835" t="s">
        <v>10</v>
      </c>
      <c r="C83" s="828">
        <f>+C61+C65+C70+C73+C77+C82</f>
        <v>0</v>
      </c>
      <c r="D83" s="828">
        <f>+D61+D65+D70+D73+D77+D82</f>
        <v>0</v>
      </c>
    </row>
    <row r="84" spans="1:4" s="808" customFormat="1" ht="16.5" customHeight="1" thickBot="1">
      <c r="A84" s="836" t="s">
        <v>23</v>
      </c>
      <c r="B84" s="837" t="s">
        <v>11</v>
      </c>
      <c r="C84" s="828">
        <f>+C60+C83</f>
        <v>99706600</v>
      </c>
      <c r="D84" s="828">
        <f>+D60+D83</f>
        <v>114771377</v>
      </c>
    </row>
    <row r="85" spans="1:4" s="808" customFormat="1" ht="83.25" customHeight="1">
      <c r="A85" s="796" t="s">
        <v>789</v>
      </c>
      <c r="B85" s="874"/>
      <c r="C85" s="875"/>
      <c r="D85" s="875"/>
    </row>
    <row r="86" spans="1:4" ht="16.5" customHeight="1">
      <c r="A86" s="1090" t="s">
        <v>403</v>
      </c>
      <c r="B86" s="1090"/>
      <c r="C86" s="1090"/>
      <c r="D86" s="796"/>
    </row>
    <row r="87" spans="1:4" ht="16.5" customHeight="1" thickBot="1">
      <c r="A87" s="1091" t="s">
        <v>508</v>
      </c>
      <c r="B87" s="1091"/>
      <c r="C87" s="838" t="s">
        <v>588</v>
      </c>
      <c r="D87" s="838" t="s">
        <v>588</v>
      </c>
    </row>
    <row r="88" spans="1:4" ht="37.5" customHeight="1" thickBot="1">
      <c r="A88" s="798" t="s">
        <v>428</v>
      </c>
      <c r="B88" s="799" t="s">
        <v>404</v>
      </c>
      <c r="C88" s="800" t="s">
        <v>322</v>
      </c>
      <c r="D88" s="800" t="s">
        <v>760</v>
      </c>
    </row>
    <row r="89" spans="1:4" s="804" customFormat="1" ht="12" customHeight="1" thickBot="1">
      <c r="A89" s="839">
        <v>1</v>
      </c>
      <c r="B89" s="840">
        <v>2</v>
      </c>
      <c r="C89" s="841">
        <v>3</v>
      </c>
      <c r="D89" s="841">
        <v>4</v>
      </c>
    </row>
    <row r="90" spans="1:4" ht="12" customHeight="1" thickBot="1">
      <c r="A90" s="842" t="s">
        <v>375</v>
      </c>
      <c r="B90" s="843" t="s">
        <v>26</v>
      </c>
      <c r="C90" s="844">
        <f>SUM(C91:C95)</f>
        <v>99706600</v>
      </c>
      <c r="D90" s="844">
        <f>SUM(D91:D95)</f>
        <v>113679397</v>
      </c>
    </row>
    <row r="91" spans="1:4" ht="12" customHeight="1">
      <c r="A91" s="845" t="s">
        <v>458</v>
      </c>
      <c r="B91" s="846" t="s">
        <v>405</v>
      </c>
      <c r="C91" s="847">
        <v>66923308</v>
      </c>
      <c r="D91" s="847">
        <v>79552403</v>
      </c>
    </row>
    <row r="92" spans="1:4" ht="12" customHeight="1">
      <c r="A92" s="812" t="s">
        <v>459</v>
      </c>
      <c r="B92" s="848" t="s">
        <v>538</v>
      </c>
      <c r="C92" s="820">
        <v>13598745</v>
      </c>
      <c r="D92" s="820">
        <v>15753618</v>
      </c>
    </row>
    <row r="93" spans="1:4" ht="12" customHeight="1">
      <c r="A93" s="812" t="s">
        <v>460</v>
      </c>
      <c r="B93" s="848" t="s">
        <v>495</v>
      </c>
      <c r="C93" s="827">
        <v>19184547</v>
      </c>
      <c r="D93" s="827">
        <v>18373376</v>
      </c>
    </row>
    <row r="94" spans="1:4" ht="12" customHeight="1">
      <c r="A94" s="812" t="s">
        <v>461</v>
      </c>
      <c r="B94" s="849" t="s">
        <v>539</v>
      </c>
      <c r="C94" s="820"/>
      <c r="D94" s="820"/>
    </row>
    <row r="95" spans="1:4" ht="12" customHeight="1">
      <c r="A95" s="812" t="s">
        <v>472</v>
      </c>
      <c r="B95" s="850" t="s">
        <v>540</v>
      </c>
      <c r="C95" s="827"/>
      <c r="D95" s="827"/>
    </row>
    <row r="96" spans="1:4" ht="12" customHeight="1">
      <c r="A96" s="812" t="s">
        <v>462</v>
      </c>
      <c r="B96" s="848" t="s">
        <v>27</v>
      </c>
      <c r="C96" s="827"/>
      <c r="D96" s="827"/>
    </row>
    <row r="97" spans="1:4" ht="12" customHeight="1">
      <c r="A97" s="812" t="s">
        <v>463</v>
      </c>
      <c r="B97" s="851" t="s">
        <v>28</v>
      </c>
      <c r="C97" s="827"/>
      <c r="D97" s="827"/>
    </row>
    <row r="98" spans="1:4" ht="12" customHeight="1">
      <c r="A98" s="812" t="s">
        <v>473</v>
      </c>
      <c r="B98" s="852" t="s">
        <v>29</v>
      </c>
      <c r="C98" s="827"/>
      <c r="D98" s="827"/>
    </row>
    <row r="99" spans="1:4" ht="12" customHeight="1">
      <c r="A99" s="812" t="s">
        <v>474</v>
      </c>
      <c r="B99" s="852" t="s">
        <v>30</v>
      </c>
      <c r="C99" s="827"/>
      <c r="D99" s="827"/>
    </row>
    <row r="100" spans="1:4" ht="12" customHeight="1">
      <c r="A100" s="812" t="s">
        <v>475</v>
      </c>
      <c r="B100" s="851" t="s">
        <v>31</v>
      </c>
      <c r="C100" s="827"/>
      <c r="D100" s="827"/>
    </row>
    <row r="101" spans="1:4" ht="12" customHeight="1">
      <c r="A101" s="812" t="s">
        <v>476</v>
      </c>
      <c r="B101" s="851" t="s">
        <v>32</v>
      </c>
      <c r="C101" s="827"/>
      <c r="D101" s="827"/>
    </row>
    <row r="102" spans="1:4" ht="12" customHeight="1">
      <c r="A102" s="812" t="s">
        <v>478</v>
      </c>
      <c r="B102" s="852" t="s">
        <v>33</v>
      </c>
      <c r="C102" s="827"/>
      <c r="D102" s="827"/>
    </row>
    <row r="103" spans="1:4" ht="12" customHeight="1">
      <c r="A103" s="824" t="s">
        <v>541</v>
      </c>
      <c r="B103" s="853" t="s">
        <v>34</v>
      </c>
      <c r="C103" s="827"/>
      <c r="D103" s="827"/>
    </row>
    <row r="104" spans="1:4" ht="12" customHeight="1">
      <c r="A104" s="812" t="s">
        <v>24</v>
      </c>
      <c r="B104" s="853" t="s">
        <v>35</v>
      </c>
      <c r="C104" s="827"/>
      <c r="D104" s="827"/>
    </row>
    <row r="105" spans="1:4" ht="12" customHeight="1" thickBot="1">
      <c r="A105" s="854" t="s">
        <v>25</v>
      </c>
      <c r="B105" s="876" t="s">
        <v>36</v>
      </c>
      <c r="C105" s="877"/>
      <c r="D105" s="877"/>
    </row>
    <row r="106" spans="1:4" ht="12" customHeight="1" thickBot="1">
      <c r="A106" s="805" t="s">
        <v>376</v>
      </c>
      <c r="B106" s="856" t="s">
        <v>37</v>
      </c>
      <c r="C106" s="807">
        <f>+C107+C109+C111</f>
        <v>0</v>
      </c>
      <c r="D106" s="807">
        <f>+D107+D109+D111</f>
        <v>1091980</v>
      </c>
    </row>
    <row r="107" spans="1:4" ht="12" customHeight="1">
      <c r="A107" s="809" t="s">
        <v>464</v>
      </c>
      <c r="B107" s="848" t="s">
        <v>587</v>
      </c>
      <c r="C107" s="811"/>
      <c r="D107" s="811">
        <v>1091980</v>
      </c>
    </row>
    <row r="108" spans="1:4" ht="12" customHeight="1">
      <c r="A108" s="809" t="s">
        <v>465</v>
      </c>
      <c r="B108" s="857" t="s">
        <v>41</v>
      </c>
      <c r="C108" s="811"/>
      <c r="D108" s="811"/>
    </row>
    <row r="109" spans="1:4" ht="12" customHeight="1">
      <c r="A109" s="809" t="s">
        <v>466</v>
      </c>
      <c r="B109" s="857" t="s">
        <v>542</v>
      </c>
      <c r="C109" s="820"/>
      <c r="D109" s="820"/>
    </row>
    <row r="110" spans="1:4" ht="12" customHeight="1">
      <c r="A110" s="809" t="s">
        <v>467</v>
      </c>
      <c r="B110" s="857" t="s">
        <v>42</v>
      </c>
      <c r="C110" s="863"/>
      <c r="D110" s="863"/>
    </row>
    <row r="111" spans="1:4" ht="12" customHeight="1">
      <c r="A111" s="809" t="s">
        <v>468</v>
      </c>
      <c r="B111" s="858" t="s">
        <v>590</v>
      </c>
      <c r="C111" s="863"/>
      <c r="D111" s="863"/>
    </row>
    <row r="112" spans="1:4" ht="12" customHeight="1">
      <c r="A112" s="809" t="s">
        <v>477</v>
      </c>
      <c r="B112" s="859" t="s">
        <v>153</v>
      </c>
      <c r="C112" s="863"/>
      <c r="D112" s="863"/>
    </row>
    <row r="113" spans="1:4" ht="12" customHeight="1">
      <c r="A113" s="809" t="s">
        <v>479</v>
      </c>
      <c r="B113" s="860" t="s">
        <v>47</v>
      </c>
      <c r="C113" s="863"/>
      <c r="D113" s="863"/>
    </row>
    <row r="114" spans="1:4" ht="15.75">
      <c r="A114" s="809" t="s">
        <v>543</v>
      </c>
      <c r="B114" s="852" t="s">
        <v>30</v>
      </c>
      <c r="C114" s="863"/>
      <c r="D114" s="863"/>
    </row>
    <row r="115" spans="1:4" ht="12" customHeight="1">
      <c r="A115" s="809" t="s">
        <v>544</v>
      </c>
      <c r="B115" s="852" t="s">
        <v>46</v>
      </c>
      <c r="C115" s="863"/>
      <c r="D115" s="863"/>
    </row>
    <row r="116" spans="1:4" ht="12" customHeight="1">
      <c r="A116" s="809" t="s">
        <v>545</v>
      </c>
      <c r="B116" s="852" t="s">
        <v>45</v>
      </c>
      <c r="C116" s="863"/>
      <c r="D116" s="863"/>
    </row>
    <row r="117" spans="1:4" ht="12" customHeight="1">
      <c r="A117" s="809" t="s">
        <v>38</v>
      </c>
      <c r="B117" s="852" t="s">
        <v>33</v>
      </c>
      <c r="C117" s="863"/>
      <c r="D117" s="863"/>
    </row>
    <row r="118" spans="1:4" ht="12" customHeight="1">
      <c r="A118" s="809" t="s">
        <v>39</v>
      </c>
      <c r="B118" s="852" t="s">
        <v>44</v>
      </c>
      <c r="C118" s="863"/>
      <c r="D118" s="863"/>
    </row>
    <row r="119" spans="1:4" ht="16.5" thickBot="1">
      <c r="A119" s="824" t="s">
        <v>40</v>
      </c>
      <c r="B119" s="852" t="s">
        <v>43</v>
      </c>
      <c r="C119" s="878"/>
      <c r="D119" s="878"/>
    </row>
    <row r="120" spans="1:4" ht="12" customHeight="1" thickBot="1">
      <c r="A120" s="805" t="s">
        <v>377</v>
      </c>
      <c r="B120" s="861" t="s">
        <v>48</v>
      </c>
      <c r="C120" s="807">
        <f>+C121+C122</f>
        <v>0</v>
      </c>
      <c r="D120" s="807">
        <f>+D121+D122</f>
        <v>0</v>
      </c>
    </row>
    <row r="121" spans="1:4" ht="12" customHeight="1">
      <c r="A121" s="809" t="s">
        <v>447</v>
      </c>
      <c r="B121" s="862" t="s">
        <v>416</v>
      </c>
      <c r="C121" s="811"/>
      <c r="D121" s="811"/>
    </row>
    <row r="122" spans="1:4" ht="12" customHeight="1" thickBot="1">
      <c r="A122" s="814" t="s">
        <v>448</v>
      </c>
      <c r="B122" s="857" t="s">
        <v>417</v>
      </c>
      <c r="C122" s="827"/>
      <c r="D122" s="827"/>
    </row>
    <row r="123" spans="1:4" ht="12" customHeight="1" thickBot="1">
      <c r="A123" s="805" t="s">
        <v>378</v>
      </c>
      <c r="B123" s="861" t="s">
        <v>49</v>
      </c>
      <c r="C123" s="807">
        <f>+C90+C106+C120</f>
        <v>99706600</v>
      </c>
      <c r="D123" s="807">
        <f>+D90+D106+D120</f>
        <v>114771377</v>
      </c>
    </row>
    <row r="124" spans="1:4" ht="12" customHeight="1" thickBot="1">
      <c r="A124" s="805" t="s">
        <v>379</v>
      </c>
      <c r="B124" s="861" t="s">
        <v>50</v>
      </c>
      <c r="C124" s="807">
        <f>+C125+C126+C127</f>
        <v>0</v>
      </c>
      <c r="D124" s="807">
        <f>+D125+D126+D127</f>
        <v>0</v>
      </c>
    </row>
    <row r="125" spans="1:4" ht="12" customHeight="1">
      <c r="A125" s="809" t="s">
        <v>451</v>
      </c>
      <c r="B125" s="862" t="s">
        <v>51</v>
      </c>
      <c r="C125" s="863"/>
      <c r="D125" s="863"/>
    </row>
    <row r="126" spans="1:4" ht="12" customHeight="1">
      <c r="A126" s="809" t="s">
        <v>452</v>
      </c>
      <c r="B126" s="862" t="s">
        <v>52</v>
      </c>
      <c r="C126" s="863"/>
      <c r="D126" s="863"/>
    </row>
    <row r="127" spans="1:4" ht="12" customHeight="1" thickBot="1">
      <c r="A127" s="824" t="s">
        <v>453</v>
      </c>
      <c r="B127" s="864" t="s">
        <v>53</v>
      </c>
      <c r="C127" s="863"/>
      <c r="D127" s="863"/>
    </row>
    <row r="128" spans="1:4" ht="12" customHeight="1" thickBot="1">
      <c r="A128" s="805" t="s">
        <v>380</v>
      </c>
      <c r="B128" s="861" t="s">
        <v>112</v>
      </c>
      <c r="C128" s="807">
        <f>+C129+C130+C131+C132</f>
        <v>0</v>
      </c>
      <c r="D128" s="807">
        <f>+D129+D130+D131+D132</f>
        <v>0</v>
      </c>
    </row>
    <row r="129" spans="1:4" ht="12" customHeight="1">
      <c r="A129" s="809" t="s">
        <v>454</v>
      </c>
      <c r="B129" s="862" t="s">
        <v>54</v>
      </c>
      <c r="C129" s="863"/>
      <c r="D129" s="863"/>
    </row>
    <row r="130" spans="1:4" ht="12" customHeight="1">
      <c r="A130" s="809" t="s">
        <v>455</v>
      </c>
      <c r="B130" s="862" t="s">
        <v>55</v>
      </c>
      <c r="C130" s="863"/>
      <c r="D130" s="863"/>
    </row>
    <row r="131" spans="1:4" ht="12" customHeight="1">
      <c r="A131" s="809" t="s">
        <v>658</v>
      </c>
      <c r="B131" s="862" t="s">
        <v>56</v>
      </c>
      <c r="C131" s="863"/>
      <c r="D131" s="863"/>
    </row>
    <row r="132" spans="1:4" ht="12" customHeight="1" thickBot="1">
      <c r="A132" s="824" t="s">
        <v>659</v>
      </c>
      <c r="B132" s="864" t="s">
        <v>57</v>
      </c>
      <c r="C132" s="863"/>
      <c r="D132" s="863"/>
    </row>
    <row r="133" spans="1:4" ht="12" customHeight="1" thickBot="1">
      <c r="A133" s="805" t="s">
        <v>381</v>
      </c>
      <c r="B133" s="861" t="s">
        <v>58</v>
      </c>
      <c r="C133" s="828">
        <f>+C134+C135+C136+C137</f>
        <v>0</v>
      </c>
      <c r="D133" s="828">
        <f>+D134+D135+D136+D137</f>
        <v>0</v>
      </c>
    </row>
    <row r="134" spans="1:4" ht="12" customHeight="1">
      <c r="A134" s="809" t="s">
        <v>456</v>
      </c>
      <c r="B134" s="862" t="s">
        <v>59</v>
      </c>
      <c r="C134" s="863"/>
      <c r="D134" s="863"/>
    </row>
    <row r="135" spans="1:4" ht="12" customHeight="1">
      <c r="A135" s="809" t="s">
        <v>457</v>
      </c>
      <c r="B135" s="862" t="s">
        <v>69</v>
      </c>
      <c r="C135" s="863"/>
      <c r="D135" s="863"/>
    </row>
    <row r="136" spans="1:4" ht="12" customHeight="1">
      <c r="A136" s="809" t="s">
        <v>670</v>
      </c>
      <c r="B136" s="862" t="s">
        <v>60</v>
      </c>
      <c r="C136" s="863"/>
      <c r="D136" s="863"/>
    </row>
    <row r="137" spans="1:4" ht="12" customHeight="1" thickBot="1">
      <c r="A137" s="824" t="s">
        <v>671</v>
      </c>
      <c r="B137" s="864" t="s">
        <v>61</v>
      </c>
      <c r="C137" s="863"/>
      <c r="D137" s="863"/>
    </row>
    <row r="138" spans="1:4" ht="12" customHeight="1" thickBot="1">
      <c r="A138" s="805" t="s">
        <v>382</v>
      </c>
      <c r="B138" s="861" t="s">
        <v>62</v>
      </c>
      <c r="C138" s="865">
        <f>+C139+C140+C141+C142</f>
        <v>0</v>
      </c>
      <c r="D138" s="865">
        <f>+D139+D140+D141+D142</f>
        <v>0</v>
      </c>
    </row>
    <row r="139" spans="1:4" ht="12" customHeight="1">
      <c r="A139" s="809" t="s">
        <v>536</v>
      </c>
      <c r="B139" s="862" t="s">
        <v>63</v>
      </c>
      <c r="C139" s="863"/>
      <c r="D139" s="863"/>
    </row>
    <row r="140" spans="1:4" ht="12" customHeight="1">
      <c r="A140" s="809" t="s">
        <v>537</v>
      </c>
      <c r="B140" s="862" t="s">
        <v>64</v>
      </c>
      <c r="C140" s="863"/>
      <c r="D140" s="863"/>
    </row>
    <row r="141" spans="1:4" ht="12" customHeight="1">
      <c r="A141" s="809" t="s">
        <v>589</v>
      </c>
      <c r="B141" s="862" t="s">
        <v>65</v>
      </c>
      <c r="C141" s="863"/>
      <c r="D141" s="863"/>
    </row>
    <row r="142" spans="1:4" ht="12" customHeight="1" thickBot="1">
      <c r="A142" s="809" t="s">
        <v>673</v>
      </c>
      <c r="B142" s="862" t="s">
        <v>66</v>
      </c>
      <c r="C142" s="863"/>
      <c r="D142" s="863"/>
    </row>
    <row r="143" spans="1:9" ht="15" customHeight="1" thickBot="1">
      <c r="A143" s="805" t="s">
        <v>383</v>
      </c>
      <c r="B143" s="861" t="s">
        <v>67</v>
      </c>
      <c r="C143" s="866">
        <f>+C124+C128+C133+C138</f>
        <v>0</v>
      </c>
      <c r="D143" s="866">
        <f>+D124+D128+D133+D138</f>
        <v>0</v>
      </c>
      <c r="F143" s="867"/>
      <c r="G143" s="868"/>
      <c r="H143" s="868"/>
      <c r="I143" s="868"/>
    </row>
    <row r="144" spans="1:4" s="808" customFormat="1" ht="12.75" customHeight="1" thickBot="1">
      <c r="A144" s="869" t="s">
        <v>384</v>
      </c>
      <c r="B144" s="870" t="s">
        <v>68</v>
      </c>
      <c r="C144" s="866">
        <f>+C123+C143</f>
        <v>99706600</v>
      </c>
      <c r="D144" s="866">
        <f>+D123+D143</f>
        <v>114771377</v>
      </c>
    </row>
    <row r="145" ht="7.5" customHeight="1"/>
    <row r="146" spans="1:4" ht="15.75">
      <c r="A146" s="1092" t="s">
        <v>70</v>
      </c>
      <c r="B146" s="1092"/>
      <c r="C146" s="1092"/>
      <c r="D146" s="796"/>
    </row>
    <row r="147" spans="1:4" ht="15" customHeight="1" thickBot="1">
      <c r="A147" s="1089" t="s">
        <v>509</v>
      </c>
      <c r="B147" s="1089"/>
      <c r="C147" s="797"/>
      <c r="D147" s="797"/>
    </row>
    <row r="148" spans="1:4" ht="13.5" customHeight="1" thickBot="1">
      <c r="A148" s="805">
        <v>1</v>
      </c>
      <c r="B148" s="856" t="s">
        <v>71</v>
      </c>
      <c r="C148" s="807">
        <f>+C60-C123</f>
        <v>0</v>
      </c>
      <c r="D148" s="807">
        <f>+D60-D123</f>
        <v>0</v>
      </c>
    </row>
    <row r="149" spans="1:4" ht="27.75" customHeight="1" thickBot="1">
      <c r="A149" s="805" t="s">
        <v>376</v>
      </c>
      <c r="B149" s="856" t="s">
        <v>72</v>
      </c>
      <c r="C149" s="807">
        <f>+C83-C143</f>
        <v>0</v>
      </c>
      <c r="D149" s="807">
        <f>+D83-D143</f>
        <v>0</v>
      </c>
    </row>
  </sheetData>
  <sheetProtection/>
  <mergeCells count="6">
    <mergeCell ref="A146:C146"/>
    <mergeCell ref="A147:B147"/>
    <mergeCell ref="A1:C1"/>
    <mergeCell ref="A2:B2"/>
    <mergeCell ref="A86:C86"/>
    <mergeCell ref="A87:B8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Tát Város Önkormányzat
2019. ÉVI KÖLTSÉGVETÉS
ÁLLAMI (ÁLLAMIGAZGATÁSI) FELADATOK MÉRLEGE
&amp;R&amp;"Times New Roman CE,Félkövér dőlt"&amp;11 1.4. melléklet az  2/2019.(I.29.) önkormányzati rendelethez*</oddHeader>
  </headerFooter>
  <rowBreaks count="1" manualBreakCount="1">
    <brk id="85" max="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H31"/>
  <sheetViews>
    <sheetView view="pageBreakPreview" zoomScaleNormal="115" zoomScaleSheetLayoutView="100" workbookViewId="0" topLeftCell="A1">
      <selection activeCell="G9" sqref="G9"/>
    </sheetView>
  </sheetViews>
  <sheetFormatPr defaultColWidth="9.00390625" defaultRowHeight="12.75"/>
  <cols>
    <col min="1" max="1" width="6.875" style="880" customWidth="1"/>
    <col min="2" max="2" width="55.125" style="883" customWidth="1"/>
    <col min="3" max="4" width="16.375" style="880" customWidth="1"/>
    <col min="5" max="5" width="55.125" style="880" customWidth="1"/>
    <col min="6" max="7" width="16.375" style="880" customWidth="1"/>
    <col min="8" max="8" width="4.875" style="880" customWidth="1"/>
    <col min="9" max="16384" width="9.375" style="880" customWidth="1"/>
  </cols>
  <sheetData>
    <row r="1" spans="2:8" ht="39.75" customHeight="1">
      <c r="B1" s="881" t="s">
        <v>513</v>
      </c>
      <c r="C1" s="882"/>
      <c r="D1" s="882"/>
      <c r="E1" s="882"/>
      <c r="F1" s="882"/>
      <c r="G1" s="882"/>
      <c r="H1" s="1099" t="s">
        <v>770</v>
      </c>
    </row>
    <row r="2" spans="6:8" ht="14.25" thickBot="1">
      <c r="F2" s="884"/>
      <c r="G2" s="884"/>
      <c r="H2" s="1099"/>
    </row>
    <row r="3" spans="1:8" ht="18" customHeight="1" thickBot="1">
      <c r="A3" s="1097" t="s">
        <v>428</v>
      </c>
      <c r="B3" s="885" t="s">
        <v>412</v>
      </c>
      <c r="C3" s="886"/>
      <c r="D3" s="886"/>
      <c r="E3" s="885" t="s">
        <v>414</v>
      </c>
      <c r="F3" s="887"/>
      <c r="G3" s="887"/>
      <c r="H3" s="1099"/>
    </row>
    <row r="4" spans="1:8" s="891" customFormat="1" ht="35.25" customHeight="1" thickBot="1">
      <c r="A4" s="1098"/>
      <c r="B4" s="888" t="s">
        <v>420</v>
      </c>
      <c r="C4" s="889" t="s">
        <v>322</v>
      </c>
      <c r="D4" s="889" t="s">
        <v>757</v>
      </c>
      <c r="E4" s="888" t="s">
        <v>420</v>
      </c>
      <c r="F4" s="890" t="s">
        <v>322</v>
      </c>
      <c r="G4" s="889" t="s">
        <v>757</v>
      </c>
      <c r="H4" s="1099"/>
    </row>
    <row r="5" spans="1:8" s="896" customFormat="1" ht="12" customHeight="1" thickBot="1">
      <c r="A5" s="892">
        <v>1</v>
      </c>
      <c r="B5" s="893">
        <v>2</v>
      </c>
      <c r="C5" s="894" t="s">
        <v>377</v>
      </c>
      <c r="D5" s="894" t="s">
        <v>378</v>
      </c>
      <c r="E5" s="893" t="s">
        <v>379</v>
      </c>
      <c r="F5" s="895" t="s">
        <v>380</v>
      </c>
      <c r="G5" s="895" t="s">
        <v>381</v>
      </c>
      <c r="H5" s="1099"/>
    </row>
    <row r="6" spans="1:8" ht="12.75" customHeight="1">
      <c r="A6" s="897" t="s">
        <v>375</v>
      </c>
      <c r="B6" s="898" t="s">
        <v>73</v>
      </c>
      <c r="C6" s="899">
        <v>427600905</v>
      </c>
      <c r="D6" s="899">
        <v>442590871</v>
      </c>
      <c r="E6" s="898" t="s">
        <v>421</v>
      </c>
      <c r="F6" s="900">
        <v>217652213</v>
      </c>
      <c r="G6" s="900">
        <v>238811498</v>
      </c>
      <c r="H6" s="1099"/>
    </row>
    <row r="7" spans="1:8" ht="12.75" customHeight="1">
      <c r="A7" s="901" t="s">
        <v>376</v>
      </c>
      <c r="B7" s="902" t="s">
        <v>74</v>
      </c>
      <c r="C7" s="903">
        <v>13958344</v>
      </c>
      <c r="D7" s="903">
        <v>19857724</v>
      </c>
      <c r="E7" s="902" t="s">
        <v>538</v>
      </c>
      <c r="F7" s="904">
        <v>46894323</v>
      </c>
      <c r="G7" s="904">
        <v>50518487</v>
      </c>
      <c r="H7" s="1099"/>
    </row>
    <row r="8" spans="1:8" ht="12.75" customHeight="1">
      <c r="A8" s="901" t="s">
        <v>377</v>
      </c>
      <c r="B8" s="902" t="s">
        <v>114</v>
      </c>
      <c r="C8" s="903"/>
      <c r="D8" s="903"/>
      <c r="E8" s="902" t="s">
        <v>592</v>
      </c>
      <c r="F8" s="904">
        <v>223354547</v>
      </c>
      <c r="G8" s="904">
        <v>233349876</v>
      </c>
      <c r="H8" s="1099"/>
    </row>
    <row r="9" spans="1:8" ht="12.75" customHeight="1">
      <c r="A9" s="901" t="s">
        <v>378</v>
      </c>
      <c r="B9" s="902" t="s">
        <v>529</v>
      </c>
      <c r="C9" s="903">
        <v>170700000</v>
      </c>
      <c r="D9" s="903">
        <v>170700000</v>
      </c>
      <c r="E9" s="902" t="s">
        <v>539</v>
      </c>
      <c r="F9" s="904">
        <v>3700000</v>
      </c>
      <c r="G9" s="904">
        <v>3700000</v>
      </c>
      <c r="H9" s="1099"/>
    </row>
    <row r="10" spans="1:8" ht="12.75" customHeight="1">
      <c r="A10" s="901" t="s">
        <v>379</v>
      </c>
      <c r="B10" s="905" t="s">
        <v>75</v>
      </c>
      <c r="C10" s="903"/>
      <c r="D10" s="903">
        <v>10000</v>
      </c>
      <c r="E10" s="902" t="s">
        <v>540</v>
      </c>
      <c r="F10" s="904">
        <v>168984789</v>
      </c>
      <c r="G10" s="904">
        <v>173273917</v>
      </c>
      <c r="H10" s="1099"/>
    </row>
    <row r="11" spans="1:8" ht="12.75" customHeight="1">
      <c r="A11" s="901" t="s">
        <v>380</v>
      </c>
      <c r="B11" s="902" t="s">
        <v>76</v>
      </c>
      <c r="C11" s="906"/>
      <c r="D11" s="906"/>
      <c r="E11" s="902" t="s">
        <v>406</v>
      </c>
      <c r="F11" s="904">
        <v>59348561</v>
      </c>
      <c r="G11" s="904">
        <v>58455794</v>
      </c>
      <c r="H11" s="1099"/>
    </row>
    <row r="12" spans="1:8" ht="12.75" customHeight="1">
      <c r="A12" s="901" t="s">
        <v>381</v>
      </c>
      <c r="B12" s="902" t="s">
        <v>656</v>
      </c>
      <c r="C12" s="903">
        <v>122948200</v>
      </c>
      <c r="D12" s="903">
        <v>124950977</v>
      </c>
      <c r="E12" s="907"/>
      <c r="F12" s="904"/>
      <c r="G12" s="904"/>
      <c r="H12" s="1099"/>
    </row>
    <row r="13" spans="1:8" ht="12.75" customHeight="1">
      <c r="A13" s="901" t="s">
        <v>382</v>
      </c>
      <c r="B13" s="907"/>
      <c r="C13" s="903"/>
      <c r="D13" s="903"/>
      <c r="E13" s="907"/>
      <c r="F13" s="904"/>
      <c r="G13" s="904"/>
      <c r="H13" s="1099"/>
    </row>
    <row r="14" spans="1:8" ht="12.75" customHeight="1">
      <c r="A14" s="901" t="s">
        <v>383</v>
      </c>
      <c r="B14" s="908"/>
      <c r="C14" s="906"/>
      <c r="D14" s="906"/>
      <c r="E14" s="907"/>
      <c r="F14" s="904"/>
      <c r="G14" s="904"/>
      <c r="H14" s="1099"/>
    </row>
    <row r="15" spans="1:8" ht="12.75" customHeight="1">
      <c r="A15" s="901" t="s">
        <v>384</v>
      </c>
      <c r="B15" s="907"/>
      <c r="C15" s="903"/>
      <c r="D15" s="903"/>
      <c r="E15" s="907"/>
      <c r="F15" s="904"/>
      <c r="G15" s="904"/>
      <c r="H15" s="1099"/>
    </row>
    <row r="16" spans="1:8" ht="12.75" customHeight="1">
      <c r="A16" s="901" t="s">
        <v>385</v>
      </c>
      <c r="B16" s="907"/>
      <c r="C16" s="903"/>
      <c r="D16" s="903"/>
      <c r="E16" s="907"/>
      <c r="F16" s="904"/>
      <c r="G16" s="904"/>
      <c r="H16" s="1099"/>
    </row>
    <row r="17" spans="1:8" ht="12.75" customHeight="1" thickBot="1">
      <c r="A17" s="901" t="s">
        <v>386</v>
      </c>
      <c r="B17" s="909"/>
      <c r="C17" s="910"/>
      <c r="D17" s="910"/>
      <c r="E17" s="907"/>
      <c r="F17" s="911"/>
      <c r="G17" s="911"/>
      <c r="H17" s="1099"/>
    </row>
    <row r="18" spans="1:8" ht="15.75" customHeight="1" thickBot="1">
      <c r="A18" s="912" t="s">
        <v>387</v>
      </c>
      <c r="B18" s="913" t="s">
        <v>115</v>
      </c>
      <c r="C18" s="914">
        <f>+C6+C7+C9+C10+C12+C13+C14+C15+C16+C17</f>
        <v>735207449</v>
      </c>
      <c r="D18" s="914">
        <f>+D6+D7+D9+D10+D12+D13+D14+D15+D16+D17</f>
        <v>758109572</v>
      </c>
      <c r="E18" s="913" t="s">
        <v>84</v>
      </c>
      <c r="F18" s="915">
        <f>SUM(F6:F17)</f>
        <v>719934433</v>
      </c>
      <c r="G18" s="915">
        <f>SUM(G6:G17)</f>
        <v>758109572</v>
      </c>
      <c r="H18" s="1099"/>
    </row>
    <row r="19" spans="1:8" ht="12.75" customHeight="1">
      <c r="A19" s="916" t="s">
        <v>388</v>
      </c>
      <c r="B19" s="917" t="s">
        <v>79</v>
      </c>
      <c r="C19" s="918">
        <f>+C20+C21+C22+C23</f>
        <v>0</v>
      </c>
      <c r="D19" s="918">
        <f>+D20+D21+D22+D23</f>
        <v>16643952</v>
      </c>
      <c r="E19" s="919" t="s">
        <v>546</v>
      </c>
      <c r="F19" s="920"/>
      <c r="G19" s="920"/>
      <c r="H19" s="1099"/>
    </row>
    <row r="20" spans="1:8" ht="12.75" customHeight="1">
      <c r="A20" s="921" t="s">
        <v>389</v>
      </c>
      <c r="B20" s="919" t="s">
        <v>585</v>
      </c>
      <c r="C20" s="922"/>
      <c r="D20" s="922">
        <v>16643952</v>
      </c>
      <c r="E20" s="919" t="s">
        <v>83</v>
      </c>
      <c r="F20" s="923"/>
      <c r="G20" s="923"/>
      <c r="H20" s="1099"/>
    </row>
    <row r="21" spans="1:8" ht="12.75" customHeight="1">
      <c r="A21" s="921" t="s">
        <v>390</v>
      </c>
      <c r="B21" s="919" t="s">
        <v>586</v>
      </c>
      <c r="C21" s="922"/>
      <c r="D21" s="922"/>
      <c r="E21" s="919" t="s">
        <v>511</v>
      </c>
      <c r="F21" s="923"/>
      <c r="G21" s="923"/>
      <c r="H21" s="1099"/>
    </row>
    <row r="22" spans="1:8" ht="12.75" customHeight="1">
      <c r="A22" s="921" t="s">
        <v>391</v>
      </c>
      <c r="B22" s="919" t="s">
        <v>591</v>
      </c>
      <c r="C22" s="922"/>
      <c r="D22" s="922"/>
      <c r="E22" s="919" t="s">
        <v>512</v>
      </c>
      <c r="F22" s="923"/>
      <c r="G22" s="923"/>
      <c r="H22" s="1099"/>
    </row>
    <row r="23" spans="1:8" ht="12.75" customHeight="1">
      <c r="A23" s="921" t="s">
        <v>392</v>
      </c>
      <c r="B23" s="919" t="s">
        <v>724</v>
      </c>
      <c r="C23" s="922"/>
      <c r="D23" s="922"/>
      <c r="E23" s="917" t="s">
        <v>761</v>
      </c>
      <c r="F23" s="923"/>
      <c r="G23" s="923">
        <v>1370936</v>
      </c>
      <c r="H23" s="1099"/>
    </row>
    <row r="24" spans="1:8" ht="12.75" customHeight="1">
      <c r="A24" s="921" t="s">
        <v>393</v>
      </c>
      <c r="B24" s="919" t="s">
        <v>80</v>
      </c>
      <c r="C24" s="924">
        <f>+C25+C26</f>
        <v>0</v>
      </c>
      <c r="D24" s="924">
        <f>+D25+D26</f>
        <v>0</v>
      </c>
      <c r="E24" s="919" t="s">
        <v>725</v>
      </c>
      <c r="F24" s="923">
        <v>15273016</v>
      </c>
      <c r="G24" s="923">
        <v>15273016</v>
      </c>
      <c r="H24" s="1099"/>
    </row>
    <row r="25" spans="1:8" ht="12.75" customHeight="1">
      <c r="A25" s="916" t="s">
        <v>394</v>
      </c>
      <c r="B25" s="917" t="s">
        <v>77</v>
      </c>
      <c r="C25" s="925"/>
      <c r="D25" s="925"/>
      <c r="E25" s="898" t="s">
        <v>548</v>
      </c>
      <c r="F25" s="920"/>
      <c r="G25" s="920"/>
      <c r="H25" s="1099"/>
    </row>
    <row r="26" spans="1:8" ht="12.75" customHeight="1" thickBot="1">
      <c r="A26" s="921" t="s">
        <v>395</v>
      </c>
      <c r="B26" s="919" t="s">
        <v>78</v>
      </c>
      <c r="C26" s="922"/>
      <c r="D26" s="922"/>
      <c r="E26" s="907"/>
      <c r="F26" s="923"/>
      <c r="G26" s="923"/>
      <c r="H26" s="1099"/>
    </row>
    <row r="27" spans="1:8" ht="15.75" customHeight="1" thickBot="1">
      <c r="A27" s="912" t="s">
        <v>396</v>
      </c>
      <c r="B27" s="913" t="s">
        <v>81</v>
      </c>
      <c r="C27" s="914">
        <f>+C19+C24</f>
        <v>0</v>
      </c>
      <c r="D27" s="914">
        <f>+D19+D24</f>
        <v>16643952</v>
      </c>
      <c r="E27" s="913" t="s">
        <v>86</v>
      </c>
      <c r="F27" s="915">
        <f>SUM(F19:F26)</f>
        <v>15273016</v>
      </c>
      <c r="G27" s="915">
        <f>SUM(G19:G26)</f>
        <v>16643952</v>
      </c>
      <c r="H27" s="1099"/>
    </row>
    <row r="28" spans="1:8" ht="13.5" thickBot="1">
      <c r="A28" s="912" t="s">
        <v>397</v>
      </c>
      <c r="B28" s="926" t="s">
        <v>82</v>
      </c>
      <c r="C28" s="927">
        <f>+C18+C27</f>
        <v>735207449</v>
      </c>
      <c r="D28" s="927">
        <f>+D18+D27</f>
        <v>774753524</v>
      </c>
      <c r="E28" s="926" t="s">
        <v>87</v>
      </c>
      <c r="F28" s="927">
        <f>+F18+F27</f>
        <v>735207449</v>
      </c>
      <c r="G28" s="927">
        <f>+G18+G27</f>
        <v>774753524</v>
      </c>
      <c r="H28" s="1099"/>
    </row>
    <row r="29" spans="1:8" ht="13.5" thickBot="1">
      <c r="A29" s="912" t="s">
        <v>398</v>
      </c>
      <c r="B29" s="926" t="s">
        <v>524</v>
      </c>
      <c r="C29" s="927" t="str">
        <f>IF(C18-F18&lt;0,F18-C18,"-")</f>
        <v>-</v>
      </c>
      <c r="D29" s="927"/>
      <c r="E29" s="926" t="s">
        <v>525</v>
      </c>
      <c r="F29" s="927">
        <f>IF(C18-F18&gt;0,C18-F18,"-")</f>
        <v>15273016</v>
      </c>
      <c r="G29" s="927" t="str">
        <f>IF(D18-G18&gt;0,D18-G18,"-")</f>
        <v>-</v>
      </c>
      <c r="H29" s="1099"/>
    </row>
    <row r="30" spans="1:8" ht="13.5" thickBot="1">
      <c r="A30" s="912" t="s">
        <v>399</v>
      </c>
      <c r="B30" s="926" t="s">
        <v>594</v>
      </c>
      <c r="C30" s="927">
        <f>IF(C18+C19-G28&lt;0,G28-(C18+C19),"-")</f>
        <v>39546075</v>
      </c>
      <c r="D30" s="927" t="str">
        <f>IF(D18+D19-H28&lt;0,H28-(D18+D19),"-")</f>
        <v>-</v>
      </c>
      <c r="E30" s="926" t="s">
        <v>595</v>
      </c>
      <c r="F30" s="927" t="str">
        <f>IF(C18+C19-F28&gt;0,C18+C19-F28,"-")</f>
        <v>-</v>
      </c>
      <c r="G30" s="927" t="str">
        <f>IF(D18+D19-G28&gt;0,D18+D19-G28,"-")</f>
        <v>-</v>
      </c>
      <c r="H30" s="1099"/>
    </row>
    <row r="31" spans="1:5" ht="15.75">
      <c r="A31" s="1100" t="s">
        <v>789</v>
      </c>
      <c r="B31" s="1101"/>
      <c r="C31" s="1101"/>
      <c r="D31" s="1101"/>
      <c r="E31" s="1101"/>
    </row>
  </sheetData>
  <sheetProtection/>
  <mergeCells count="3">
    <mergeCell ref="A3:A4"/>
    <mergeCell ref="H1:H30"/>
    <mergeCell ref="A31:E31"/>
  </mergeCells>
  <printOptions horizontalCentered="1"/>
  <pageMargins left="0.33" right="0.48" top="0.9055118110236221" bottom="0.5" header="0.6692913385826772" footer="0.28"/>
  <pageSetup horizontalDpi="600" verticalDpi="600" orientation="landscape" paperSize="9" scale="82" r:id="rId1"/>
  <headerFooter alignWithMargins="0">
    <oddHeader xml:space="preserve">&amp;R&amp;"Times New Roman CE,Félkövér dőlt"&amp;11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H34"/>
  <sheetViews>
    <sheetView view="pageBreakPreview" zoomScale="115" zoomScaleSheetLayoutView="115" workbookViewId="0" topLeftCell="B1">
      <selection activeCell="G7" sqref="G7"/>
    </sheetView>
  </sheetViews>
  <sheetFormatPr defaultColWidth="9.00390625" defaultRowHeight="12.75"/>
  <cols>
    <col min="1" max="1" width="6.875" style="880" customWidth="1"/>
    <col min="2" max="2" width="55.125" style="883" customWidth="1"/>
    <col min="3" max="4" width="16.375" style="880" customWidth="1"/>
    <col min="5" max="5" width="55.125" style="880" customWidth="1"/>
    <col min="6" max="7" width="16.375" style="880" customWidth="1"/>
    <col min="8" max="8" width="4.875" style="880" customWidth="1"/>
    <col min="9" max="16384" width="9.375" style="880" customWidth="1"/>
  </cols>
  <sheetData>
    <row r="1" spans="2:8" ht="31.5">
      <c r="B1" s="881" t="s">
        <v>514</v>
      </c>
      <c r="C1" s="882"/>
      <c r="D1" s="882"/>
      <c r="E1" s="882"/>
      <c r="F1" s="882"/>
      <c r="G1" s="882"/>
      <c r="H1" s="1099" t="s">
        <v>771</v>
      </c>
    </row>
    <row r="2" spans="6:8" ht="14.25" thickBot="1">
      <c r="F2" s="884"/>
      <c r="G2" s="884"/>
      <c r="H2" s="1099"/>
    </row>
    <row r="3" spans="1:8" ht="13.5" thickBot="1">
      <c r="A3" s="1102" t="s">
        <v>428</v>
      </c>
      <c r="B3" s="885" t="s">
        <v>412</v>
      </c>
      <c r="C3" s="886"/>
      <c r="D3" s="886"/>
      <c r="E3" s="885" t="s">
        <v>414</v>
      </c>
      <c r="F3" s="887"/>
      <c r="G3" s="887"/>
      <c r="H3" s="1099"/>
    </row>
    <row r="4" spans="1:8" s="891" customFormat="1" ht="24.75" thickBot="1">
      <c r="A4" s="1103"/>
      <c r="B4" s="888" t="s">
        <v>420</v>
      </c>
      <c r="C4" s="889" t="s">
        <v>322</v>
      </c>
      <c r="D4" s="889" t="s">
        <v>757</v>
      </c>
      <c r="E4" s="888" t="s">
        <v>420</v>
      </c>
      <c r="F4" s="889" t="s">
        <v>322</v>
      </c>
      <c r="G4" s="889" t="s">
        <v>762</v>
      </c>
      <c r="H4" s="1099"/>
    </row>
    <row r="5" spans="1:8" s="891" customFormat="1" ht="13.5" thickBot="1">
      <c r="A5" s="892">
        <v>1</v>
      </c>
      <c r="B5" s="893">
        <v>2</v>
      </c>
      <c r="C5" s="894">
        <v>3</v>
      </c>
      <c r="D5" s="894">
        <v>4</v>
      </c>
      <c r="E5" s="893">
        <v>5</v>
      </c>
      <c r="F5" s="895">
        <v>6</v>
      </c>
      <c r="G5" s="895">
        <v>7</v>
      </c>
      <c r="H5" s="1099"/>
    </row>
    <row r="6" spans="1:8" ht="25.5" customHeight="1">
      <c r="A6" s="897" t="s">
        <v>375</v>
      </c>
      <c r="B6" s="898" t="s">
        <v>711</v>
      </c>
      <c r="C6" s="899">
        <v>311246547</v>
      </c>
      <c r="D6" s="899">
        <v>311246547</v>
      </c>
      <c r="E6" s="898" t="s">
        <v>587</v>
      </c>
      <c r="F6" s="900">
        <v>455680964</v>
      </c>
      <c r="G6" s="900">
        <v>472454211</v>
      </c>
      <c r="H6" s="1099"/>
    </row>
    <row r="7" spans="1:8" ht="12.75">
      <c r="A7" s="901" t="s">
        <v>376</v>
      </c>
      <c r="B7" s="902" t="s">
        <v>88</v>
      </c>
      <c r="C7" s="903"/>
      <c r="D7" s="903"/>
      <c r="E7" s="902" t="s">
        <v>93</v>
      </c>
      <c r="F7" s="904"/>
      <c r="G7" s="904"/>
      <c r="H7" s="1099"/>
    </row>
    <row r="8" spans="1:8" ht="12.75" customHeight="1">
      <c r="A8" s="901" t="s">
        <v>377</v>
      </c>
      <c r="B8" s="902" t="s">
        <v>370</v>
      </c>
      <c r="C8" s="903"/>
      <c r="D8" s="903"/>
      <c r="E8" s="902" t="s">
        <v>542</v>
      </c>
      <c r="F8" s="904">
        <v>64357443</v>
      </c>
      <c r="G8" s="904">
        <v>64357443</v>
      </c>
      <c r="H8" s="1099"/>
    </row>
    <row r="9" spans="1:8" ht="12.75" customHeight="1">
      <c r="A9" s="901" t="s">
        <v>378</v>
      </c>
      <c r="B9" s="902" t="s">
        <v>89</v>
      </c>
      <c r="C9" s="903"/>
      <c r="D9" s="903"/>
      <c r="E9" s="902" t="s">
        <v>94</v>
      </c>
      <c r="F9" s="904"/>
      <c r="G9" s="904"/>
      <c r="H9" s="1099"/>
    </row>
    <row r="10" spans="1:8" ht="12.75" customHeight="1">
      <c r="A10" s="901" t="s">
        <v>379</v>
      </c>
      <c r="B10" s="902" t="s">
        <v>90</v>
      </c>
      <c r="C10" s="903"/>
      <c r="D10" s="903"/>
      <c r="E10" s="902" t="s">
        <v>590</v>
      </c>
      <c r="F10" s="904"/>
      <c r="G10" s="904"/>
      <c r="H10" s="1099"/>
    </row>
    <row r="11" spans="1:8" ht="12.75" customHeight="1">
      <c r="A11" s="901" t="s">
        <v>380</v>
      </c>
      <c r="B11" s="902" t="s">
        <v>91</v>
      </c>
      <c r="C11" s="906"/>
      <c r="D11" s="906"/>
      <c r="E11" s="902" t="s">
        <v>406</v>
      </c>
      <c r="F11" s="904">
        <v>182953659</v>
      </c>
      <c r="G11" s="904">
        <v>457462522</v>
      </c>
      <c r="H11" s="1099"/>
    </row>
    <row r="12" spans="1:8" ht="12.75" customHeight="1">
      <c r="A12" s="901" t="s">
        <v>381</v>
      </c>
      <c r="B12" s="907"/>
      <c r="C12" s="903"/>
      <c r="D12" s="903"/>
      <c r="E12" s="907"/>
      <c r="F12" s="904"/>
      <c r="G12" s="904"/>
      <c r="H12" s="1099"/>
    </row>
    <row r="13" spans="1:8" ht="12.75" customHeight="1">
      <c r="A13" s="901" t="s">
        <v>382</v>
      </c>
      <c r="B13" s="907"/>
      <c r="C13" s="903"/>
      <c r="D13" s="903"/>
      <c r="E13" s="907"/>
      <c r="F13" s="904"/>
      <c r="G13" s="904"/>
      <c r="H13" s="1099"/>
    </row>
    <row r="14" spans="1:8" ht="12.75" customHeight="1">
      <c r="A14" s="901" t="s">
        <v>383</v>
      </c>
      <c r="B14" s="907"/>
      <c r="C14" s="906"/>
      <c r="D14" s="906"/>
      <c r="E14" s="907"/>
      <c r="F14" s="904"/>
      <c r="G14" s="904"/>
      <c r="H14" s="1099"/>
    </row>
    <row r="15" spans="1:8" ht="12.75">
      <c r="A15" s="901" t="s">
        <v>384</v>
      </c>
      <c r="B15" s="907"/>
      <c r="C15" s="906"/>
      <c r="D15" s="906"/>
      <c r="E15" s="907"/>
      <c r="F15" s="904"/>
      <c r="G15" s="904"/>
      <c r="H15" s="1099"/>
    </row>
    <row r="16" spans="1:8" ht="12.75" customHeight="1" thickBot="1">
      <c r="A16" s="928" t="s">
        <v>385</v>
      </c>
      <c r="B16" s="929"/>
      <c r="C16" s="930"/>
      <c r="D16" s="930"/>
      <c r="E16" s="931" t="s">
        <v>406</v>
      </c>
      <c r="F16" s="932"/>
      <c r="G16" s="932"/>
      <c r="H16" s="1099"/>
    </row>
    <row r="17" spans="1:8" ht="15.75" customHeight="1" thickBot="1">
      <c r="A17" s="912" t="s">
        <v>386</v>
      </c>
      <c r="B17" s="913" t="s">
        <v>116</v>
      </c>
      <c r="C17" s="914">
        <f>+C6+C8+C9+C11+C12+C13+C14+C15+C16</f>
        <v>311246547</v>
      </c>
      <c r="D17" s="914">
        <f>+D6+D8+D9+D11+D12+D13+D14+D15+D16</f>
        <v>311246547</v>
      </c>
      <c r="E17" s="913" t="s">
        <v>117</v>
      </c>
      <c r="F17" s="915">
        <f>+F6+F8+F10+F11+F12+F13+F14+F15+F16</f>
        <v>702992066</v>
      </c>
      <c r="G17" s="915">
        <f>+G6+G8+G10+G11+G12+G13+G14+G15+G16</f>
        <v>994274176</v>
      </c>
      <c r="H17" s="1099"/>
    </row>
    <row r="18" spans="1:8" ht="12.75" customHeight="1">
      <c r="A18" s="897" t="s">
        <v>387</v>
      </c>
      <c r="B18" s="933" t="s">
        <v>607</v>
      </c>
      <c r="C18" s="934">
        <f>C19+C20+C21+C22+C23</f>
        <v>500000000</v>
      </c>
      <c r="D18" s="934">
        <f>D19+D20+D21+D22+D23</f>
        <v>791282110</v>
      </c>
      <c r="E18" s="919" t="s">
        <v>546</v>
      </c>
      <c r="F18" s="935">
        <v>108254481</v>
      </c>
      <c r="G18" s="935">
        <v>108254481</v>
      </c>
      <c r="H18" s="1099"/>
    </row>
    <row r="19" spans="1:8" ht="12.75" customHeight="1">
      <c r="A19" s="901" t="s">
        <v>388</v>
      </c>
      <c r="B19" s="936" t="s">
        <v>596</v>
      </c>
      <c r="C19" s="922">
        <v>500000000</v>
      </c>
      <c r="D19" s="922">
        <v>791282110</v>
      </c>
      <c r="E19" s="919" t="s">
        <v>549</v>
      </c>
      <c r="F19" s="923"/>
      <c r="G19" s="923"/>
      <c r="H19" s="1099"/>
    </row>
    <row r="20" spans="1:8" ht="12.75" customHeight="1">
      <c r="A20" s="897" t="s">
        <v>389</v>
      </c>
      <c r="B20" s="936" t="s">
        <v>597</v>
      </c>
      <c r="C20" s="922"/>
      <c r="D20" s="922"/>
      <c r="E20" s="919" t="s">
        <v>511</v>
      </c>
      <c r="F20" s="923"/>
      <c r="G20" s="923"/>
      <c r="H20" s="1099"/>
    </row>
    <row r="21" spans="1:8" ht="12.75" customHeight="1">
      <c r="A21" s="901" t="s">
        <v>390</v>
      </c>
      <c r="B21" s="936" t="s">
        <v>598</v>
      </c>
      <c r="C21" s="922"/>
      <c r="D21" s="922"/>
      <c r="E21" s="919" t="s">
        <v>512</v>
      </c>
      <c r="F21" s="923"/>
      <c r="G21" s="923"/>
      <c r="H21" s="1099"/>
    </row>
    <row r="22" spans="1:8" ht="12.75" customHeight="1">
      <c r="A22" s="897" t="s">
        <v>391</v>
      </c>
      <c r="B22" s="936" t="s">
        <v>599</v>
      </c>
      <c r="C22" s="922"/>
      <c r="D22" s="922"/>
      <c r="E22" s="917" t="s">
        <v>593</v>
      </c>
      <c r="F22" s="923"/>
      <c r="G22" s="923"/>
      <c r="H22" s="1099"/>
    </row>
    <row r="23" spans="1:8" ht="12.75" customHeight="1">
      <c r="A23" s="901" t="s">
        <v>392</v>
      </c>
      <c r="B23" s="937" t="s">
        <v>600</v>
      </c>
      <c r="C23" s="922"/>
      <c r="D23" s="922"/>
      <c r="E23" s="919" t="s">
        <v>550</v>
      </c>
      <c r="F23" s="923"/>
      <c r="G23" s="923"/>
      <c r="H23" s="1099"/>
    </row>
    <row r="24" spans="1:8" ht="12.75" customHeight="1">
      <c r="A24" s="897" t="s">
        <v>393</v>
      </c>
      <c r="B24" s="938" t="s">
        <v>601</v>
      </c>
      <c r="C24" s="924">
        <f>+C25+C26+C27+C28+C29</f>
        <v>0</v>
      </c>
      <c r="D24" s="924">
        <f>+D25+D26+D27+D28+D29</f>
        <v>0</v>
      </c>
      <c r="E24" s="939" t="s">
        <v>548</v>
      </c>
      <c r="F24" s="923"/>
      <c r="G24" s="923"/>
      <c r="H24" s="1099"/>
    </row>
    <row r="25" spans="1:8" ht="12.75" customHeight="1">
      <c r="A25" s="901" t="s">
        <v>394</v>
      </c>
      <c r="B25" s="937" t="s">
        <v>602</v>
      </c>
      <c r="C25" s="922"/>
      <c r="D25" s="922"/>
      <c r="E25" s="939" t="s">
        <v>95</v>
      </c>
      <c r="F25" s="923"/>
      <c r="G25" s="923"/>
      <c r="H25" s="1099"/>
    </row>
    <row r="26" spans="1:8" ht="12.75" customHeight="1">
      <c r="A26" s="897" t="s">
        <v>395</v>
      </c>
      <c r="B26" s="937" t="s">
        <v>603</v>
      </c>
      <c r="C26" s="922"/>
      <c r="D26" s="922"/>
      <c r="E26" s="940"/>
      <c r="F26" s="923"/>
      <c r="G26" s="923"/>
      <c r="H26" s="1099"/>
    </row>
    <row r="27" spans="1:8" ht="12.75" customHeight="1">
      <c r="A27" s="901" t="s">
        <v>396</v>
      </c>
      <c r="B27" s="936" t="s">
        <v>604</v>
      </c>
      <c r="C27" s="922"/>
      <c r="D27" s="922"/>
      <c r="E27" s="941"/>
      <c r="F27" s="923"/>
      <c r="G27" s="923"/>
      <c r="H27" s="1099"/>
    </row>
    <row r="28" spans="1:8" ht="12.75" customHeight="1">
      <c r="A28" s="897" t="s">
        <v>397</v>
      </c>
      <c r="B28" s="942" t="s">
        <v>605</v>
      </c>
      <c r="C28" s="922"/>
      <c r="D28" s="922"/>
      <c r="E28" s="907"/>
      <c r="F28" s="923"/>
      <c r="G28" s="923"/>
      <c r="H28" s="1099"/>
    </row>
    <row r="29" spans="1:8" ht="12.75" customHeight="1" thickBot="1">
      <c r="A29" s="901" t="s">
        <v>398</v>
      </c>
      <c r="B29" s="943" t="s">
        <v>606</v>
      </c>
      <c r="C29" s="922"/>
      <c r="D29" s="922"/>
      <c r="E29" s="941"/>
      <c r="F29" s="923"/>
      <c r="G29" s="923"/>
      <c r="H29" s="1099"/>
    </row>
    <row r="30" spans="1:8" ht="21.75" customHeight="1" thickBot="1">
      <c r="A30" s="912" t="s">
        <v>399</v>
      </c>
      <c r="B30" s="913" t="s">
        <v>92</v>
      </c>
      <c r="C30" s="914">
        <f>+C18+C24</f>
        <v>500000000</v>
      </c>
      <c r="D30" s="914">
        <f>+D18+D24</f>
        <v>791282110</v>
      </c>
      <c r="E30" s="913" t="s">
        <v>96</v>
      </c>
      <c r="F30" s="915">
        <f>SUM(F18:F29)</f>
        <v>108254481</v>
      </c>
      <c r="G30" s="915">
        <f>SUM(G18:G29)</f>
        <v>108254481</v>
      </c>
      <c r="H30" s="1099"/>
    </row>
    <row r="31" spans="1:8" ht="13.5" thickBot="1">
      <c r="A31" s="912" t="s">
        <v>400</v>
      </c>
      <c r="B31" s="926" t="s">
        <v>97</v>
      </c>
      <c r="C31" s="927">
        <f>+C17+C30</f>
        <v>811246547</v>
      </c>
      <c r="D31" s="927">
        <f>+D17+D30</f>
        <v>1102528657</v>
      </c>
      <c r="E31" s="926" t="s">
        <v>98</v>
      </c>
      <c r="F31" s="927">
        <f>+F17+F30</f>
        <v>811246547</v>
      </c>
      <c r="G31" s="927">
        <f>+G17+G30</f>
        <v>1102528657</v>
      </c>
      <c r="H31" s="1099"/>
    </row>
    <row r="32" spans="1:8" ht="13.5" thickBot="1">
      <c r="A32" s="912" t="s">
        <v>401</v>
      </c>
      <c r="B32" s="926" t="s">
        <v>524</v>
      </c>
      <c r="C32" s="927">
        <f>IF(C17-F17&lt;0,F17-C17,"-")</f>
        <v>391745519</v>
      </c>
      <c r="D32" s="927">
        <f>IF(D17-G17&lt;0,G17-D17,"-")</f>
        <v>683027629</v>
      </c>
      <c r="E32" s="926" t="s">
        <v>525</v>
      </c>
      <c r="F32" s="927" t="str">
        <f>IF(C17-F17&gt;0,C17-F17,"-")</f>
        <v>-</v>
      </c>
      <c r="G32" s="927" t="str">
        <f>IF(D17-G17&gt;0,D17-G17,"-")</f>
        <v>-</v>
      </c>
      <c r="H32" s="1099"/>
    </row>
    <row r="33" spans="1:8" ht="13.5" thickBot="1">
      <c r="A33" s="912" t="s">
        <v>402</v>
      </c>
      <c r="B33" s="926" t="s">
        <v>594</v>
      </c>
      <c r="C33" s="927" t="str">
        <f>IF(C17+C18-F31&lt;0,F31-(C17+C18),"-")</f>
        <v>-</v>
      </c>
      <c r="D33" s="927" t="str">
        <f>IF(D17+D18-G31&lt;0,G31-(D17+D18),"-")</f>
        <v>-</v>
      </c>
      <c r="E33" s="926" t="s">
        <v>595</v>
      </c>
      <c r="F33" s="927" t="str">
        <f>IF(C17+C18-F31&gt;0,C17+C18-F31,"-")</f>
        <v>-</v>
      </c>
      <c r="G33" s="927" t="str">
        <f>IF(D17+D18-G31&gt;0,D17+D18-G31,"-")</f>
        <v>-</v>
      </c>
      <c r="H33" s="1099"/>
    </row>
    <row r="34" spans="1:5" ht="15.75">
      <c r="A34" s="1100" t="s">
        <v>788</v>
      </c>
      <c r="B34" s="1101"/>
      <c r="C34" s="1101"/>
      <c r="D34" s="1101"/>
      <c r="E34" s="1101"/>
    </row>
  </sheetData>
  <sheetProtection/>
  <mergeCells count="3">
    <mergeCell ref="A3:A4"/>
    <mergeCell ref="H1:H33"/>
    <mergeCell ref="A34:E34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19"/>
  <sheetViews>
    <sheetView zoomScalePageLayoutView="0" workbookViewId="0" topLeftCell="A1">
      <selection activeCell="D25" sqref="D25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122" t="s">
        <v>506</v>
      </c>
      <c r="E1" s="125" t="s">
        <v>510</v>
      </c>
    </row>
    <row r="3" spans="1:5" ht="12.75">
      <c r="A3" s="130"/>
      <c r="B3" s="131"/>
      <c r="C3" s="130"/>
      <c r="D3" s="133"/>
      <c r="E3" s="131"/>
    </row>
    <row r="4" spans="1:5" ht="15.75">
      <c r="A4" s="84" t="s">
        <v>752</v>
      </c>
      <c r="B4" s="132"/>
      <c r="C4" s="140"/>
      <c r="D4" s="133"/>
      <c r="E4" s="131"/>
    </row>
    <row r="5" spans="1:5" ht="12.75">
      <c r="A5" s="130"/>
      <c r="B5" s="131"/>
      <c r="C5" s="130"/>
      <c r="D5" s="133"/>
      <c r="E5" s="131"/>
    </row>
    <row r="6" spans="1:5" ht="12.75">
      <c r="A6" s="130" t="s">
        <v>99</v>
      </c>
      <c r="B6" s="131">
        <f>+'1.1.melléklet'!C62</f>
        <v>1046453996</v>
      </c>
      <c r="C6" s="130" t="s">
        <v>100</v>
      </c>
      <c r="D6" s="131">
        <f>+'2.1.melléklet '!C18+'2.2.melléklet '!C17</f>
        <v>1046453996</v>
      </c>
      <c r="E6" s="131">
        <f aca="true" t="shared" si="0" ref="E6:E15">+B6-D6</f>
        <v>0</v>
      </c>
    </row>
    <row r="7" spans="1:5" ht="12.75">
      <c r="A7" s="130" t="s">
        <v>101</v>
      </c>
      <c r="B7" s="131">
        <f>+'1.1.melléklet'!C85</f>
        <v>500000000</v>
      </c>
      <c r="C7" s="130" t="s">
        <v>102</v>
      </c>
      <c r="D7" s="131">
        <f>+'2.1.melléklet '!C27+'2.2.melléklet '!C30</f>
        <v>500000000</v>
      </c>
      <c r="E7" s="131">
        <f t="shared" si="0"/>
        <v>0</v>
      </c>
    </row>
    <row r="8" spans="1:5" ht="12.75">
      <c r="A8" s="130" t="s">
        <v>103</v>
      </c>
      <c r="B8" s="131">
        <f>+'1.1.melléklet'!C86</f>
        <v>1546453996</v>
      </c>
      <c r="C8" s="130" t="s">
        <v>104</v>
      </c>
      <c r="D8" s="131">
        <f>+'2.1.melléklet '!C28+'2.2.melléklet '!C31</f>
        <v>1546453996</v>
      </c>
      <c r="E8" s="131">
        <f t="shared" si="0"/>
        <v>0</v>
      </c>
    </row>
    <row r="9" spans="1:5" ht="12.75">
      <c r="A9" s="130"/>
      <c r="B9" s="131"/>
      <c r="C9" s="130"/>
      <c r="D9" s="131"/>
      <c r="E9" s="131"/>
    </row>
    <row r="10" spans="1:5" ht="12.75">
      <c r="A10" s="130"/>
      <c r="B10" s="131"/>
      <c r="C10" s="130"/>
      <c r="D10" s="131"/>
      <c r="E10" s="131"/>
    </row>
    <row r="11" spans="1:5" ht="15.75">
      <c r="A11" s="84" t="s">
        <v>753</v>
      </c>
      <c r="B11" s="132"/>
      <c r="C11" s="140"/>
      <c r="D11" s="132"/>
      <c r="E11" s="131"/>
    </row>
    <row r="12" spans="1:5" ht="12.75">
      <c r="A12" s="130"/>
      <c r="B12" s="131"/>
      <c r="C12" s="130"/>
      <c r="D12" s="131"/>
      <c r="E12" s="131"/>
    </row>
    <row r="13" spans="1:5" ht="12.75">
      <c r="A13" s="130" t="s">
        <v>110</v>
      </c>
      <c r="B13" s="131">
        <f>+'1.1.melléklet'!C124</f>
        <v>1422926499</v>
      </c>
      <c r="C13" s="130" t="s">
        <v>109</v>
      </c>
      <c r="D13" s="131" t="e">
        <f>+'2.1.melléklet '!E18+'2.2.melléklet '!E17</f>
        <v>#VALUE!</v>
      </c>
      <c r="E13" s="131" t="e">
        <f t="shared" si="0"/>
        <v>#VALUE!</v>
      </c>
    </row>
    <row r="14" spans="1:5" ht="12.75">
      <c r="A14" s="130" t="s">
        <v>612</v>
      </c>
      <c r="B14" s="131">
        <f>+'1.1.melléklet'!C144</f>
        <v>123527497</v>
      </c>
      <c r="C14" s="130" t="s">
        <v>106</v>
      </c>
      <c r="D14" s="131" t="e">
        <f>+'2.1.melléklet '!E27+'2.2.melléklet '!E30</f>
        <v>#VALUE!</v>
      </c>
      <c r="E14" s="131" t="e">
        <f t="shared" si="0"/>
        <v>#VALUE!</v>
      </c>
    </row>
    <row r="15" spans="1:5" ht="12.75">
      <c r="A15" s="130" t="s">
        <v>111</v>
      </c>
      <c r="B15" s="131">
        <f>+'1.1.melléklet'!C145</f>
        <v>1546453996</v>
      </c>
      <c r="C15" s="130" t="s">
        <v>105</v>
      </c>
      <c r="D15" s="131" t="e">
        <f>+'2.1.melléklet '!E28+'2.2.melléklet '!E31</f>
        <v>#VALUE!</v>
      </c>
      <c r="E15" s="131" t="e">
        <f t="shared" si="0"/>
        <v>#VALUE!</v>
      </c>
    </row>
    <row r="16" spans="1:5" ht="12.75">
      <c r="A16" s="123"/>
      <c r="B16" s="123"/>
      <c r="C16" s="130"/>
      <c r="D16" s="133"/>
      <c r="E16" s="124"/>
    </row>
    <row r="17" spans="1:5" ht="12.75">
      <c r="A17" s="123"/>
      <c r="B17" s="123"/>
      <c r="C17" s="123"/>
      <c r="D17" s="123"/>
      <c r="E17" s="123"/>
    </row>
    <row r="18" spans="1:5" ht="12.75">
      <c r="A18" s="123"/>
      <c r="B18" s="123"/>
      <c r="C18" s="123"/>
      <c r="D18" s="123"/>
      <c r="E18" s="123"/>
    </row>
    <row r="19" spans="1:5" ht="12.75">
      <c r="A19" s="123"/>
      <c r="B19" s="123"/>
      <c r="C19" s="123"/>
      <c r="D19" s="123"/>
      <c r="E19" s="123"/>
    </row>
  </sheetData>
  <sheetProtection/>
  <conditionalFormatting sqref="E3:E15">
    <cfRule type="cellIs" priority="1" dxfId="2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G11"/>
  <sheetViews>
    <sheetView view="pageLayout" zoomScaleNormal="120" workbookViewId="0" topLeftCell="A1">
      <selection activeCell="E5" sqref="E5"/>
    </sheetView>
  </sheetViews>
  <sheetFormatPr defaultColWidth="9.00390625" defaultRowHeight="12.75"/>
  <cols>
    <col min="1" max="1" width="5.625" style="143" customWidth="1"/>
    <col min="2" max="2" width="35.625" style="143" customWidth="1"/>
    <col min="3" max="6" width="14.00390625" style="143" customWidth="1"/>
    <col min="7" max="16384" width="9.375" style="143" customWidth="1"/>
  </cols>
  <sheetData>
    <row r="1" spans="1:6" ht="33" customHeight="1">
      <c r="A1" s="1104" t="s">
        <v>160</v>
      </c>
      <c r="B1" s="1104"/>
      <c r="C1" s="1104"/>
      <c r="D1" s="1104"/>
      <c r="E1" s="1104"/>
      <c r="F1" s="1104"/>
    </row>
    <row r="2" spans="1:7" ht="15.75" customHeight="1" thickBot="1">
      <c r="A2" s="144"/>
      <c r="B2" s="144"/>
      <c r="C2" s="1105"/>
      <c r="D2" s="1105"/>
      <c r="E2" s="1112"/>
      <c r="F2" s="1112"/>
      <c r="G2" s="151"/>
    </row>
    <row r="3" spans="1:6" ht="63" customHeight="1">
      <c r="A3" s="1108" t="s">
        <v>373</v>
      </c>
      <c r="B3" s="1110" t="s">
        <v>553</v>
      </c>
      <c r="C3" s="1110" t="s">
        <v>613</v>
      </c>
      <c r="D3" s="1110"/>
      <c r="E3" s="1110"/>
      <c r="F3" s="1106" t="s">
        <v>608</v>
      </c>
    </row>
    <row r="4" spans="1:6" ht="15.75" thickBot="1">
      <c r="A4" s="1109"/>
      <c r="B4" s="1111"/>
      <c r="C4" s="146" t="s">
        <v>700</v>
      </c>
      <c r="D4" s="146" t="s">
        <v>721</v>
      </c>
      <c r="E4" s="146" t="s">
        <v>730</v>
      </c>
      <c r="F4" s="1107"/>
    </row>
    <row r="5" spans="1:6" ht="15.75" thickBot="1">
      <c r="A5" s="148">
        <v>1</v>
      </c>
      <c r="B5" s="149">
        <v>2</v>
      </c>
      <c r="C5" s="149">
        <v>3</v>
      </c>
      <c r="D5" s="149">
        <v>4</v>
      </c>
      <c r="E5" s="149">
        <v>5</v>
      </c>
      <c r="F5" s="150">
        <v>6</v>
      </c>
    </row>
    <row r="6" spans="1:6" ht="15">
      <c r="A6" s="147" t="s">
        <v>375</v>
      </c>
      <c r="B6" s="168" t="s">
        <v>296</v>
      </c>
      <c r="C6" s="169"/>
      <c r="D6" s="169"/>
      <c r="E6" s="169"/>
      <c r="F6" s="154">
        <f>SUM(C6:E6)</f>
        <v>0</v>
      </c>
    </row>
    <row r="7" spans="1:6" ht="15">
      <c r="A7" s="145" t="s">
        <v>376</v>
      </c>
      <c r="B7" s="170"/>
      <c r="C7" s="171"/>
      <c r="D7" s="171"/>
      <c r="E7" s="171"/>
      <c r="F7" s="155">
        <f>SUM(C7:E7)</f>
        <v>0</v>
      </c>
    </row>
    <row r="8" spans="1:6" ht="15">
      <c r="A8" s="145" t="s">
        <v>377</v>
      </c>
      <c r="B8" s="170"/>
      <c r="C8" s="171"/>
      <c r="D8" s="171"/>
      <c r="E8" s="171"/>
      <c r="F8" s="155">
        <f>SUM(C8:E8)</f>
        <v>0</v>
      </c>
    </row>
    <row r="9" spans="1:6" ht="15">
      <c r="A9" s="145" t="s">
        <v>378</v>
      </c>
      <c r="B9" s="170"/>
      <c r="C9" s="171"/>
      <c r="D9" s="171"/>
      <c r="E9" s="171"/>
      <c r="F9" s="155">
        <f>SUM(C9:E9)</f>
        <v>0</v>
      </c>
    </row>
    <row r="10" spans="1:6" ht="15.75" thickBot="1">
      <c r="A10" s="152" t="s">
        <v>379</v>
      </c>
      <c r="B10" s="172"/>
      <c r="C10" s="173"/>
      <c r="D10" s="173"/>
      <c r="E10" s="173"/>
      <c r="F10" s="155">
        <f>SUM(C10:E10)</f>
        <v>0</v>
      </c>
    </row>
    <row r="11" spans="1:6" s="441" customFormat="1" ht="15" thickBot="1">
      <c r="A11" s="438" t="s">
        <v>380</v>
      </c>
      <c r="B11" s="153" t="s">
        <v>554</v>
      </c>
      <c r="C11" s="439">
        <f>SUM(C6:C10)</f>
        <v>0</v>
      </c>
      <c r="D11" s="439">
        <f>SUM(D6:D10)</f>
        <v>0</v>
      </c>
      <c r="E11" s="439">
        <f>SUM(E6:E10)</f>
        <v>0</v>
      </c>
      <c r="F11" s="440">
        <f>SUM(F6:F10)</f>
        <v>0</v>
      </c>
    </row>
  </sheetData>
  <sheetProtection/>
  <mergeCells count="7">
    <mergeCell ref="A1:F1"/>
    <mergeCell ref="C2:D2"/>
    <mergeCell ref="F3:F4"/>
    <mergeCell ref="A3:A4"/>
    <mergeCell ref="B3:B4"/>
    <mergeCell ref="C3:E3"/>
    <mergeCell ref="E2:F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3. melléklet az 2/2019. (I.29.)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Éva</cp:lastModifiedBy>
  <cp:lastPrinted>2019-01-25T09:48:33Z</cp:lastPrinted>
  <dcterms:created xsi:type="dcterms:W3CDTF">1999-10-30T10:30:45Z</dcterms:created>
  <dcterms:modified xsi:type="dcterms:W3CDTF">2019-06-26T05:24:13Z</dcterms:modified>
  <cp:category/>
  <cp:version/>
  <cp:contentType/>
  <cp:contentStatus/>
</cp:coreProperties>
</file>