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H\Desktop\Önkormányzati rendeletek, szabályzatok\NEMZETI JOGSZABÁLYTÁR\2016\2_20016 Költségvetés\"/>
    </mc:Choice>
  </mc:AlternateContent>
  <bookViews>
    <workbookView xWindow="0" yWindow="0" windowWidth="23040" windowHeight="9408" activeTab="1"/>
  </bookViews>
  <sheets>
    <sheet name="1 melléklet a" sheetId="1" r:id="rId1"/>
    <sheet name="1 melléklet b" sheetId="2" r:id="rId2"/>
    <sheet name="2 melléklet" sheetId="3" r:id="rId3"/>
    <sheet name="5 melléklet(16)" sheetId="6" r:id="rId4"/>
    <sheet name="6 melléklet" sheetId="7" r:id="rId5"/>
    <sheet name="7 melléklet" sheetId="8" r:id="rId6"/>
    <sheet name="8 melléklet" sheetId="9" r:id="rId7"/>
    <sheet name="9 melléklet" sheetId="10" r:id="rId8"/>
    <sheet name="10 melléklet" sheetId="11" r:id="rId9"/>
    <sheet name="11 melléklet" sheetId="12" r:id="rId10"/>
    <sheet name="12 melléklet" sheetId="13" r:id="rId11"/>
    <sheet name="13 melléklet" sheetId="14" r:id="rId12"/>
    <sheet name="14 melléklet" sheetId="15" r:id="rId13"/>
    <sheet name="15 melléklet" sheetId="16" r:id="rId14"/>
    <sheet name="16 melléklet" sheetId="17" r:id="rId15"/>
    <sheet name="Munka1" sheetId="18" r:id="rId16"/>
  </sheets>
  <calcPr calcId="152511"/>
</workbook>
</file>

<file path=xl/calcChain.xml><?xml version="1.0" encoding="utf-8"?>
<calcChain xmlns="http://schemas.openxmlformats.org/spreadsheetml/2006/main">
  <c r="B32" i="13" l="1"/>
  <c r="B30" i="13"/>
  <c r="F11" i="11"/>
  <c r="C26" i="8"/>
  <c r="G25" i="7"/>
  <c r="D28" i="3"/>
  <c r="D18" i="3"/>
  <c r="D12" i="3"/>
  <c r="H13" i="3"/>
  <c r="H9" i="3"/>
  <c r="K13" i="2"/>
  <c r="H8" i="3"/>
  <c r="H7" i="3"/>
  <c r="H6" i="3"/>
  <c r="K11" i="2" l="1"/>
  <c r="M11" i="2" s="1"/>
  <c r="B10" i="13" s="1"/>
  <c r="I9" i="2"/>
  <c r="I10" i="2" s="1"/>
  <c r="M74" i="1"/>
  <c r="C12" i="3"/>
  <c r="C8" i="3"/>
  <c r="C5" i="3" s="1"/>
  <c r="C28" i="3" s="1"/>
  <c r="C9" i="3"/>
  <c r="G15" i="3"/>
  <c r="G13" i="3"/>
  <c r="G12" i="3" s="1"/>
  <c r="G9" i="3"/>
  <c r="G8" i="3"/>
  <c r="G7" i="3"/>
  <c r="G6" i="3"/>
  <c r="H12" i="3"/>
  <c r="D17" i="3" s="1"/>
  <c r="F12" i="11"/>
  <c r="F15" i="11" s="1"/>
  <c r="G7" i="11"/>
  <c r="G15" i="11" s="1"/>
  <c r="F7" i="11"/>
  <c r="E7" i="11"/>
  <c r="D7" i="11"/>
  <c r="E32" i="12"/>
  <c r="D14" i="12"/>
  <c r="D32" i="12" s="1"/>
  <c r="E13" i="12"/>
  <c r="E14" i="12" s="1"/>
  <c r="D13" i="12"/>
  <c r="C31" i="12"/>
  <c r="C23" i="12"/>
  <c r="C13" i="12"/>
  <c r="C14" i="12" s="1"/>
  <c r="L32" i="13"/>
  <c r="K32" i="13"/>
  <c r="H32" i="13"/>
  <c r="G32" i="13"/>
  <c r="D32" i="13"/>
  <c r="N26" i="13"/>
  <c r="N32" i="13" s="1"/>
  <c r="M26" i="13"/>
  <c r="M32" i="13" s="1"/>
  <c r="L26" i="13"/>
  <c r="K26" i="13"/>
  <c r="J26" i="13"/>
  <c r="J32" i="13" s="1"/>
  <c r="I26" i="13"/>
  <c r="I32" i="13" s="1"/>
  <c r="H26" i="13"/>
  <c r="G26" i="13"/>
  <c r="F26" i="13"/>
  <c r="F32" i="13" s="1"/>
  <c r="E26" i="13"/>
  <c r="E32" i="13" s="1"/>
  <c r="D26" i="13"/>
  <c r="N25" i="13"/>
  <c r="M13" i="13"/>
  <c r="M20" i="13" s="1"/>
  <c r="L13" i="13"/>
  <c r="K13" i="13"/>
  <c r="J13" i="13"/>
  <c r="J20" i="13" s="1"/>
  <c r="I13" i="13"/>
  <c r="H13" i="13"/>
  <c r="G13" i="13"/>
  <c r="F13" i="13"/>
  <c r="F20" i="13" s="1"/>
  <c r="E13" i="13"/>
  <c r="D13" i="13"/>
  <c r="C13" i="13"/>
  <c r="L20" i="13"/>
  <c r="K20" i="13"/>
  <c r="H20" i="13"/>
  <c r="G20" i="13"/>
  <c r="D20" i="13"/>
  <c r="C20" i="13"/>
  <c r="J18" i="13"/>
  <c r="I18" i="13"/>
  <c r="H18" i="13"/>
  <c r="G18" i="13"/>
  <c r="F18" i="13"/>
  <c r="E18" i="13"/>
  <c r="E12" i="13"/>
  <c r="N10" i="13"/>
  <c r="N13" i="13" s="1"/>
  <c r="N20" i="13" s="1"/>
  <c r="B17" i="13"/>
  <c r="B16" i="13"/>
  <c r="B11" i="13"/>
  <c r="D7" i="14"/>
  <c r="B4" i="14"/>
  <c r="B7" i="14" s="1"/>
  <c r="F28" i="16"/>
  <c r="F27" i="16"/>
  <c r="E31" i="16"/>
  <c r="F31" i="16" s="1"/>
  <c r="C31" i="16"/>
  <c r="C36" i="16"/>
  <c r="F30" i="16"/>
  <c r="C29" i="8"/>
  <c r="I26" i="8"/>
  <c r="I29" i="8" s="1"/>
  <c r="G16" i="7"/>
  <c r="G28" i="7" s="1"/>
  <c r="G26" i="7"/>
  <c r="G27" i="7" s="1"/>
  <c r="M60" i="2"/>
  <c r="M49" i="2"/>
  <c r="M50" i="2"/>
  <c r="K88" i="1"/>
  <c r="K87" i="1" s="1"/>
  <c r="M87" i="1" s="1"/>
  <c r="B31" i="13" s="1"/>
  <c r="M88" i="1"/>
  <c r="D21" i="3" s="1"/>
  <c r="D19" i="3" s="1"/>
  <c r="K48" i="2"/>
  <c r="K49" i="2"/>
  <c r="M35" i="2"/>
  <c r="B14" i="13"/>
  <c r="B18" i="13" s="1"/>
  <c r="K34" i="2"/>
  <c r="I34" i="2"/>
  <c r="G34" i="2"/>
  <c r="K14" i="2"/>
  <c r="M22" i="2"/>
  <c r="M16" i="2"/>
  <c r="M95" i="1"/>
  <c r="M94" i="1"/>
  <c r="M93" i="1"/>
  <c r="M92" i="1"/>
  <c r="M91" i="1"/>
  <c r="M90" i="1"/>
  <c r="M89" i="1"/>
  <c r="I7" i="1"/>
  <c r="I86" i="1" s="1"/>
  <c r="I98" i="1" s="1"/>
  <c r="M82" i="1"/>
  <c r="D15" i="3" s="1"/>
  <c r="K82" i="1"/>
  <c r="M76" i="1"/>
  <c r="D14" i="3"/>
  <c r="K76" i="1"/>
  <c r="K70" i="1"/>
  <c r="M70" i="1" s="1"/>
  <c r="D13" i="3" s="1"/>
  <c r="K65" i="1"/>
  <c r="M65" i="1"/>
  <c r="D9" i="3" s="1"/>
  <c r="M68" i="1"/>
  <c r="M67" i="1"/>
  <c r="M66" i="1"/>
  <c r="K58" i="1"/>
  <c r="M58" i="1" s="1"/>
  <c r="M64" i="1"/>
  <c r="M63" i="1"/>
  <c r="M62" i="1"/>
  <c r="M61" i="1"/>
  <c r="M60" i="1"/>
  <c r="M59" i="1"/>
  <c r="M57" i="1"/>
  <c r="M56" i="1"/>
  <c r="M55" i="1"/>
  <c r="M54" i="1"/>
  <c r="G7" i="1"/>
  <c r="G86" i="1"/>
  <c r="G98" i="1" s="1"/>
  <c r="I52" i="1"/>
  <c r="G59" i="1"/>
  <c r="G52" i="1" s="1"/>
  <c r="K52" i="1"/>
  <c r="M41" i="1"/>
  <c r="M36" i="1"/>
  <c r="M35" i="1"/>
  <c r="K34" i="1"/>
  <c r="K30" i="1" s="1"/>
  <c r="M30" i="1" s="1"/>
  <c r="G9" i="2"/>
  <c r="K10" i="2"/>
  <c r="K9" i="2"/>
  <c r="M29" i="1"/>
  <c r="M28" i="1"/>
  <c r="M27" i="1"/>
  <c r="K25" i="1"/>
  <c r="K28" i="1"/>
  <c r="K26" i="1"/>
  <c r="M26" i="1" s="1"/>
  <c r="C15" i="17"/>
  <c r="C5" i="6"/>
  <c r="D23" i="16"/>
  <c r="D24" i="16" s="1"/>
  <c r="F22" i="16"/>
  <c r="F23" i="16" s="1"/>
  <c r="F20" i="16"/>
  <c r="F18" i="16"/>
  <c r="E18" i="16"/>
  <c r="E23" i="16" s="1"/>
  <c r="E13" i="16"/>
  <c r="F13" i="16" s="1"/>
  <c r="E16" i="16"/>
  <c r="F15" i="16"/>
  <c r="F16" i="16" s="1"/>
  <c r="F14" i="16"/>
  <c r="F12" i="16"/>
  <c r="F11" i="16"/>
  <c r="E11" i="16"/>
  <c r="E24" i="16" s="1"/>
  <c r="F10" i="16"/>
  <c r="F7" i="16"/>
  <c r="D22" i="3"/>
  <c r="D20" i="3"/>
  <c r="C47" i="6"/>
  <c r="C46" i="6"/>
  <c r="K13" i="1" s="1"/>
  <c r="M13" i="1" s="1"/>
  <c r="C42" i="6"/>
  <c r="C41" i="6"/>
  <c r="C22" i="6" s="1"/>
  <c r="K12" i="1" s="1"/>
  <c r="M12" i="1" s="1"/>
  <c r="C35" i="6"/>
  <c r="C25" i="6"/>
  <c r="C17" i="6"/>
  <c r="C16" i="6"/>
  <c r="K11" i="1" s="1"/>
  <c r="M11" i="1" s="1"/>
  <c r="C8" i="6"/>
  <c r="M20" i="1"/>
  <c r="M19" i="1"/>
  <c r="M18" i="1"/>
  <c r="M17" i="1"/>
  <c r="M16" i="1"/>
  <c r="M15" i="1"/>
  <c r="M14" i="1"/>
  <c r="M14" i="2"/>
  <c r="B12" i="13"/>
  <c r="K47" i="2"/>
  <c r="M34" i="2"/>
  <c r="H10" i="3"/>
  <c r="H5" i="3" s="1"/>
  <c r="I8" i="2"/>
  <c r="B25" i="13"/>
  <c r="H18" i="3" l="1"/>
  <c r="C83" i="6"/>
  <c r="K21" i="1"/>
  <c r="M21" i="1" s="1"/>
  <c r="K10" i="1"/>
  <c r="M25" i="1"/>
  <c r="K8" i="2"/>
  <c r="K46" i="2" s="1"/>
  <c r="K59" i="2" s="1"/>
  <c r="K61" i="2" s="1"/>
  <c r="M34" i="1"/>
  <c r="I46" i="2"/>
  <c r="I59" i="2" s="1"/>
  <c r="I16" i="7"/>
  <c r="G5" i="3"/>
  <c r="M52" i="1"/>
  <c r="M48" i="2"/>
  <c r="M47" i="2" s="1"/>
  <c r="H28" i="3"/>
  <c r="E36" i="16"/>
  <c r="F36" i="16" s="1"/>
  <c r="C32" i="12"/>
  <c r="C18" i="3"/>
  <c r="M9" i="2"/>
  <c r="B8" i="13" s="1"/>
  <c r="F24" i="16"/>
  <c r="G10" i="2"/>
  <c r="M10" i="2" s="1"/>
  <c r="B9" i="13" s="1"/>
  <c r="G8" i="2"/>
  <c r="E20" i="13"/>
  <c r="I20" i="13"/>
  <c r="K69" i="1"/>
  <c r="M8" i="2" l="1"/>
  <c r="M46" i="2" s="1"/>
  <c r="G46" i="2"/>
  <c r="G59" i="2" s="1"/>
  <c r="M69" i="1"/>
  <c r="D8" i="3"/>
  <c r="B24" i="13"/>
  <c r="I96" i="1"/>
  <c r="E26" i="7" s="1"/>
  <c r="E27" i="7" s="1"/>
  <c r="E28" i="7" s="1"/>
  <c r="I61" i="2"/>
  <c r="K9" i="1"/>
  <c r="M10" i="1"/>
  <c r="B13" i="13"/>
  <c r="B20" i="13" s="1"/>
  <c r="G28" i="3"/>
  <c r="G18" i="3"/>
  <c r="B23" i="13"/>
  <c r="D7" i="3"/>
  <c r="K8" i="1" l="1"/>
  <c r="K7" i="1" s="1"/>
  <c r="K86" i="1" s="1"/>
  <c r="K98" i="1" s="1"/>
  <c r="M98" i="1" s="1"/>
  <c r="M9" i="1"/>
  <c r="M8" i="1" s="1"/>
  <c r="M59" i="2"/>
  <c r="G61" i="2"/>
  <c r="M61" i="2" s="1"/>
  <c r="G96" i="1"/>
  <c r="C26" i="7" s="1"/>
  <c r="C27" i="7" l="1"/>
  <c r="C28" i="7" s="1"/>
  <c r="I28" i="7" s="1"/>
  <c r="I26" i="7"/>
  <c r="I27" i="7" s="1"/>
  <c r="D6" i="3"/>
  <c r="D5" i="3" s="1"/>
  <c r="B22" i="13"/>
  <c r="M7" i="1"/>
  <c r="M86" i="1" s="1"/>
  <c r="B26" i="13" l="1"/>
  <c r="C22" i="13"/>
  <c r="C26" i="13" s="1"/>
  <c r="C32" i="13" s="1"/>
  <c r="H11" i="3"/>
</calcChain>
</file>

<file path=xl/sharedStrings.xml><?xml version="1.0" encoding="utf-8"?>
<sst xmlns="http://schemas.openxmlformats.org/spreadsheetml/2006/main" count="658" uniqueCount="454">
  <si>
    <t>Újszilvás Község Önkormányzat 2016. évre tervezett bevételei</t>
  </si>
  <si>
    <t>1.a. számú melléklet</t>
  </si>
  <si>
    <t>ezer Ft-ban</t>
  </si>
  <si>
    <t>Helyi önkormányzat által irányított költségvetési szervek</t>
  </si>
  <si>
    <t>Újszilvási  Polgármesteri Hivatal</t>
  </si>
  <si>
    <t>Újszilvás Község Önkormányzata</t>
  </si>
  <si>
    <t>Önkormányzat összesen</t>
  </si>
  <si>
    <t>Eredeti ei.</t>
  </si>
  <si>
    <t>Mód. ei.</t>
  </si>
  <si>
    <t>Működési bevételek összesen:</t>
  </si>
  <si>
    <t>Működési célú támogatások államháztartáson belülről</t>
  </si>
  <si>
    <t>Önkormányzat működési támogatása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</si>
  <si>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</si>
  <si>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</si>
  <si>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</si>
  <si>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</si>
  <si>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</si>
  <si>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</si>
  <si>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Elvonások és befizetések bevételei</t>
  </si>
  <si>
    <t>Működési célú garancia- és kezességvállalásból származó megtérülések áht-n belülről</t>
  </si>
  <si>
    <t>Működési célú visszatérítendő támogatások, kölcsönök visszatérülése áht-n belülről</t>
  </si>
  <si>
    <t>Működési célú visszatérítendő támogtások, kölcsönök igénybevétele áht-n belülről</t>
  </si>
  <si>
    <t>Egyéb működési célú támogatások bevételei államháztartáson belülről</t>
  </si>
  <si>
    <t>Közhatalmi bevételek</t>
  </si>
  <si>
    <t>Jövedelemadók</t>
  </si>
  <si>
    <t>Magánszemélyek jövedelemadói</t>
  </si>
  <si>
    <t>ebből:</t>
  </si>
  <si>
    <t>Terműföld bérbeadásából származó szem.jöv. adó bevétel</t>
  </si>
  <si>
    <t>Vagyoni típusú adók</t>
  </si>
  <si>
    <t>Építményadó</t>
  </si>
  <si>
    <t>Idegenforgalmi adó épület után</t>
  </si>
  <si>
    <t>Kommunális adó</t>
  </si>
  <si>
    <t>Telekadó</t>
  </si>
  <si>
    <t>Termékek és szolgáltatások adói</t>
  </si>
  <si>
    <t>Értékesítési és forgalmi adók</t>
  </si>
  <si>
    <t>Iparűzési adó állandó jelleggel végzett iparűzési tev.után</t>
  </si>
  <si>
    <t>Iparűzési adó ideiglenes jelleggel végzett iparűzési tev.után</t>
  </si>
  <si>
    <t>Gépjárműadók</t>
  </si>
  <si>
    <t>Belföldi gj-ek adójának a központi ktgvetést megillető része</t>
  </si>
  <si>
    <t>Belföldi gj-ek adójának a helyi önkormányzatot megillető része</t>
  </si>
  <si>
    <t>Egyéb áruhasználati és szolgáltatási adók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</si>
  <si>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</si>
  <si>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</si>
  <si>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</si>
  <si>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</si>
  <si>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Igazgatási szolgáltatási díj</t>
  </si>
  <si>
    <t>Környezetvédelmi bírság</t>
  </si>
  <si>
    <t>Egyéb bírság</t>
  </si>
  <si>
    <t>Késedelmi és önellenőrzési pótlék</t>
  </si>
  <si>
    <t>Újszilvás Községi Önkormányzat 2016. évre tervezett bevételei</t>
  </si>
  <si>
    <t>Működési bevételek</t>
  </si>
  <si>
    <t>Készletértékesítés ellenértéke</t>
  </si>
  <si>
    <t>Szolgáltatások ellenértéke</t>
  </si>
  <si>
    <t>Közvetített szolgáltatások ellenértéke</t>
  </si>
  <si>
    <t>-ebből Áht-n belülre</t>
  </si>
  <si>
    <t>-ebből Áht-n kívülre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</si>
  <si>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</si>
  <si>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</si>
  <si>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</si>
  <si>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</si>
  <si>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</si>
  <si>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</si>
  <si>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</si>
  <si>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átvett pénzeszközök</t>
  </si>
  <si>
    <t>Működési célú garancia- és kezességvállalásból származó megtérülések áht-n kívülről</t>
  </si>
  <si>
    <t>Működési célú visszatérítendő támogatások, kölcsönök visszatérülése áht-n kívülről</t>
  </si>
  <si>
    <t>Egyéb működési célú átvett pénzeszközök</t>
  </si>
  <si>
    <t>Felhalmozási bevételek összesen:</t>
  </si>
  <si>
    <t>Felhalmozási célú támogatások államháztartáson belülről</t>
  </si>
  <si>
    <t>Felhalmozási célú önkormányzati támogatás</t>
  </si>
  <si>
    <t>Felhalmozási célú garancia- és kezességvállalásból származó megtérülések áht-n belülről</t>
  </si>
  <si>
    <t>Felhalmozási célú visszatérítendő támogatások, kölcsönök visszatérülése áht-n belülről</t>
  </si>
  <si>
    <t>Felhalmozási célú visszatérítendő támogtások, kölcsönök igénybevétele áht-n belülről</t>
  </si>
  <si>
    <t>Egyéb felhalmozási célú támogatások bevételei államháztartáson belülről</t>
  </si>
  <si>
    <t>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</si>
  <si>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</si>
  <si>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</si>
  <si>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</si>
  <si>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</si>
  <si>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megszünéséhez kapcsolódó bevételek</t>
  </si>
  <si>
    <t>Felhalmozási célú átvett pénzeszközök</t>
  </si>
  <si>
    <t>Felhalmozási célú garancia- és kezességvállalásból származó megtérülések áht-n kívülről</t>
  </si>
  <si>
    <t>Felhalmozási célú visszatérítendő támogatások, kölcsönök visszatérülése áht-n kívülről</t>
  </si>
  <si>
    <t>Egyéb felhalmozási célú átvett pénzeszközök</t>
  </si>
  <si>
    <t>Költségvetési bevételek:</t>
  </si>
  <si>
    <t>Finanszírozási bevételek</t>
  </si>
  <si>
    <t>Belföldi finanszírozás bevételei</t>
  </si>
  <si>
    <t>Hitel-, kölcsönfelvétel államháztartáson kívülről</t>
  </si>
  <si>
    <t>Hosszú lejáratú hitelek, kölcsönök felvétele</t>
  </si>
  <si>
    <t>Likviditási célú hitelek, kölcsönök felvétele pénzügyi vállalkozástól</t>
  </si>
  <si>
    <t>Rövid lejáratú hitelek, kölcsönök felvétele</t>
  </si>
  <si>
    <t>Belföldi értékpapírok bevételei</t>
  </si>
  <si>
    <t>Maradvány igénybevétele</t>
  </si>
  <si>
    <t>Előző év költségvetési működési maradvány igénybevétele</t>
  </si>
  <si>
    <t>Központi, irányító szervi támogatás</t>
  </si>
  <si>
    <t>Betétek megszüntetése</t>
  </si>
  <si>
    <t>Bevételek összesen(halmozódás nélkül):</t>
  </si>
  <si>
    <t>Újszilvás Község  Önkormányzat 2016.évi tervezett kiadásai</t>
  </si>
  <si>
    <t>1.b. számú melléklet</t>
  </si>
  <si>
    <t>Mód. Ei.</t>
  </si>
  <si>
    <t>Működési kiadások összesen:</t>
  </si>
  <si>
    <t>Személyi juttatások</t>
  </si>
  <si>
    <t>Munkaadókat terhelő járulékok és szociális hozzájárulási adó</t>
  </si>
  <si>
    <t>Dologi kiadások</t>
  </si>
  <si>
    <t>ebből:  kamatkiadások</t>
  </si>
  <si>
    <t>Ellátottak pénzbeli juttatásai</t>
  </si>
  <si>
    <t>Egyéb működési célú kiadások</t>
  </si>
  <si>
    <t>Nemzetközi kötelezettségek</t>
  </si>
  <si>
    <t>Elvonások és befizetések</t>
  </si>
  <si>
    <t>Működési célú garancia- és kezességvállalásból származó kifizetés áht-n belülre</t>
  </si>
  <si>
    <t>Működési célú visszatérítendő támogatások, kölcsönök nyújtása áht-n belülre</t>
  </si>
  <si>
    <t>Működési célú visszatérítendő támogatások, kölcsönök törlesztése áht-n belülre</t>
  </si>
  <si>
    <t>Egyéb működési célú támogatások államháztartáson belülre</t>
  </si>
  <si>
    <t>Működési célú garancia- és kezességvállalásból származó kifizetés áht-n kívülre</t>
  </si>
  <si>
    <t>Működési célú visszatérítendő támogatások, kölcsönök nyújtása áht-n kívülre</t>
  </si>
  <si>
    <t>Egyéb működési célú támogatások államháztartáson kívülre</t>
  </si>
  <si>
    <t>Tartalékok</t>
  </si>
  <si>
    <t>Működési tartalék</t>
  </si>
  <si>
    <t>Fejlesztési tartalék</t>
  </si>
  <si>
    <t>Felhalmozási kiadások összesen:</t>
  </si>
  <si>
    <t>Beruházások</t>
  </si>
  <si>
    <t>Felújítások</t>
  </si>
  <si>
    <t>Egyéb felhalmozási célú kiadások</t>
  </si>
  <si>
    <t>Felhalmozási célú garancia- és kezességvállalásból származó kifizetés áht-n belülre</t>
  </si>
  <si>
    <t>Felhalmozási célú visszatérítendő támogatások, kölcsönök nyújtása áht-n belülre</t>
  </si>
  <si>
    <t>Felhalmozási célú visszatérítendő támogtások, kölcsönök törlesztése áht-n belülre</t>
  </si>
  <si>
    <t>Egyéb felhalmozási célú támogatások államháztartáson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</si>
  <si>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</si>
  <si>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</si>
  <si>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Lakástámogatás</t>
  </si>
  <si>
    <t>Egyéb felhalmozási célú támogatások államháztartáson kívülre</t>
  </si>
  <si>
    <t>Költségvetési kiadások:</t>
  </si>
  <si>
    <t>Finanszírozási kiadások</t>
  </si>
  <si>
    <t>Belföldi finanszírozás kiadásai</t>
  </si>
  <si>
    <t>Hitel-, kölcsöntörlesztés államháztartásson kívülre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</si>
  <si>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</si>
  <si>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</si>
  <si>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</si>
  <si>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</t>
  </si>
  <si>
    <t>Központi, irányító szervi támogatás folyósítása, megelőlegezés visszafizetése</t>
  </si>
  <si>
    <t>Állami támogatás megelőlegezés visszafizetése</t>
  </si>
  <si>
    <t>Pénzeszközök betétként elhelyezése</t>
  </si>
  <si>
    <t>Külföldi finanszírozás kiadásai</t>
  </si>
  <si>
    <t>Adóssághoz nem kapcsolódó származékos ügyletek kiadásai</t>
  </si>
  <si>
    <t>Kiadások összesen:</t>
  </si>
  <si>
    <t>Halmozódás (K915) miatti levonás:</t>
  </si>
  <si>
    <t>Halmozódás mentes kiadások összesen:</t>
  </si>
  <si>
    <t>2.sz. melléklet</t>
  </si>
  <si>
    <t>Újszilvás Község Önkormányzat működési, felhalmozási kiadásainak, bevételeinek mérlegszerű bemutatása 2016.</t>
  </si>
  <si>
    <t>Sor- szám</t>
  </si>
  <si>
    <t>Bevételek</t>
  </si>
  <si>
    <t>2015. évi várható</t>
  </si>
  <si>
    <t>2016. évi terv</t>
  </si>
  <si>
    <t>Kiadások</t>
  </si>
  <si>
    <t>I.</t>
  </si>
  <si>
    <t>MŰKÖDÉSI KÖLTSÉGVETÉSI BEVÉTELEK</t>
  </si>
  <si>
    <t>MŰKÖDÉSI KÖLTSÉGVETÉSI KIADÁSOK</t>
  </si>
  <si>
    <t>MŰKÖDÉSI KÖLTSÉGVETÉSI HIÁNY</t>
  </si>
  <si>
    <t>MŰKÖDÉSI KÖLTSÉGVETÉSI TÖBBLET</t>
  </si>
  <si>
    <t>II.</t>
  </si>
  <si>
    <t>FELHALMOZÁSI KÖLTSÉGVETÉSI BEVÉTELEK</t>
  </si>
  <si>
    <t>FELHALMOZÁSI KÖLTSÉGVETÉSI KIADÁSOK</t>
  </si>
  <si>
    <t>Felhalmozási céltartalék</t>
  </si>
  <si>
    <t>FELHALMOZÁSI KÖLTSÉGVETÉSI HIÁNY</t>
  </si>
  <si>
    <t>FELHALMOZÁSI KÖLTSÉGVETÉSI TÖBBLET</t>
  </si>
  <si>
    <t>KÖLTSÉGVETÉSI BEVÉTELEK ÖSSZESEN</t>
  </si>
  <si>
    <t>KÖLTSÉGVETÉSI KIADÁSOK ÖSSZESEN</t>
  </si>
  <si>
    <t>III.</t>
  </si>
  <si>
    <t>FINANSZÍROZÁSI BEVÉTELEK</t>
  </si>
  <si>
    <t>FINANSZÍROZÁSI KIADÁSOK</t>
  </si>
  <si>
    <t>MŰKÖDÉSI FINANSZÍROZÁSI BEVÉTELEK</t>
  </si>
  <si>
    <t>MŰKÖDÉSI FINANSZÍROZÁSI KIADÁSOK</t>
  </si>
  <si>
    <t>Előző évi költségvetési maradvány igénybevétele, megelőlegezés</t>
  </si>
  <si>
    <t>Külföldi finanszírozás bevételei</t>
  </si>
  <si>
    <t>FELHALMOZÁSI FINANSZÍROZÁSI BEVÉTELEK</t>
  </si>
  <si>
    <t>FELHALMOZÁSI FINANSZÍROZÁSI KIADÁSOK</t>
  </si>
  <si>
    <t>Előző évi költségvetési maradvány igénybevétele</t>
  </si>
  <si>
    <t>TÁRGYÉVI BEVÉTELEK ÖSSZESEN</t>
  </si>
  <si>
    <t>TÁRGYÉVI KIADÁSOK ÖSSZESEN</t>
  </si>
  <si>
    <t>Eredeti előirányzat</t>
  </si>
  <si>
    <t>2016. év</t>
  </si>
  <si>
    <t>adatok e Ft-ban</t>
  </si>
  <si>
    <t>Mindösszesen:</t>
  </si>
  <si>
    <r>
      <t> </t>
    </r>
    <r>
      <rPr>
        <b/>
        <u/>
        <sz val="9"/>
        <color indexed="8"/>
        <rFont val="Times New Roman"/>
        <family val="1"/>
        <charset val="204"/>
      </rPr>
      <t>A helyi önkormányzatok, a települési és területi nemzetiségi önkormányzatok központi alrendszeréből származó forrásai</t>
    </r>
  </si>
  <si>
    <t>Támogatások</t>
  </si>
  <si>
    <t>2016. évi terv adatok (Ft)</t>
  </si>
  <si>
    <t>A helyi önkormányzatok általános működésének és ágazati feladatainak támogatása</t>
  </si>
  <si>
    <t>A helyi önkormányzatok működésének általános támogatása</t>
  </si>
  <si>
    <t>A települési önkormányzatok működésének támogatása</t>
  </si>
  <si>
    <t>a) Önkormányzati Hivatal működésének támogatása</t>
  </si>
  <si>
    <t>b) Település-üzemeltetéshez kapcsolódó feladatellátás támogatása</t>
  </si>
  <si>
    <t>ba) A zöldterület-gazdálkodással kapcsolatos feladatok ellátásának támogatása</t>
  </si>
  <si>
    <t>bb) Közvilágítás fenntartásának támogatása</t>
  </si>
  <si>
    <t>bc) Köztemető fenntartással kapcsolatos feladatok ellátása</t>
  </si>
  <si>
    <t>bd) Közutak fenntartásának támogatása</t>
  </si>
  <si>
    <t>c) Egyéb önkormányzati feladatok támogatása</t>
  </si>
  <si>
    <t>I/6.</t>
  </si>
  <si>
    <t>2015. évről áthúzódó bérkompenzáció támogatása</t>
  </si>
  <si>
    <t>Nem közművel összegyűjtött háztartási szennyvíz ártalmatlanítása</t>
  </si>
  <si>
    <t>A települési önkormányzatok egyes köznevelési és gyermekétkeztetési feladatainak támogatása</t>
  </si>
  <si>
    <t>Óvodapedagógusok és az óvodapedagógusok nevelő munkáját közvetlenül segítők bértámogatása</t>
  </si>
  <si>
    <t>Óvodaműködtetési támogatás</t>
  </si>
  <si>
    <t>Társulás által fenntartott óvodákba bejáró gyermekek utaztatásának támogatása</t>
  </si>
  <si>
    <t>Köznevelési intézmények működéséhez kapcsolódó támogatás</t>
  </si>
  <si>
    <t>Kiegészítő támogatás az óvodapedagógusok minősítéséből adódó többletkiadásokhoz</t>
  </si>
  <si>
    <t>A települési önkormányzatok szociális és gyermekjóléti feladatainak támogatása</t>
  </si>
  <si>
    <t>Egyes jövedelempótló támogatások kiegészítése</t>
  </si>
  <si>
    <t>Hozzájárulás a pénzbeli szociális ellátásokhoz</t>
  </si>
  <si>
    <t>Egyes szociális és gyermekjóléti feladatok támogatása</t>
  </si>
  <si>
    <t>a) Szociális és gyermekjóléti alapszolgáltatások általános feladatai</t>
  </si>
  <si>
    <t>b) Gyermekjóléti központ</t>
  </si>
  <si>
    <t>c) Szociális étkeztetés</t>
  </si>
  <si>
    <t>d) Házi segítségnyújtás</t>
  </si>
  <si>
    <t>e) Falugondnoki vagy tanyagondnoki szolgáltatás</t>
  </si>
  <si>
    <t>f) Időskorúak nappali intézményi ellátása</t>
  </si>
  <si>
    <t>g) Fogyatékos és demens személyek nappali intézményi ellátása</t>
  </si>
  <si>
    <t>h) Pszichiátriai és szenvedélybetegek nappali intézményi ellátása</t>
  </si>
  <si>
    <t>i) Hajláktalanok nappali intézményi ellátása</t>
  </si>
  <si>
    <t>j) Gyermekek napközbeni ellátása</t>
  </si>
  <si>
    <t>ja) Bölcsődei ellátás</t>
  </si>
  <si>
    <t>jb) Családi napközi ellátás és - gyermekfelügyelet</t>
  </si>
  <si>
    <t>jc) Társult feladatellátás kiegészítő támogatása</t>
  </si>
  <si>
    <t>k) Hajléktalanok átmeneti intézményei</t>
  </si>
  <si>
    <t>l) Gyermekek átmeneti intézményei</t>
  </si>
  <si>
    <t>A települési önkormányzatok által az idősek átmeneti és tartós, valamint a hajléktalan személyek részére nyújtott tartós szociális szakosított ellátási feladatok támogatása</t>
  </si>
  <si>
    <t>Gyermekétkeztetés támogatása</t>
  </si>
  <si>
    <t>a) A finanszírozás szempontjából elismert szakmai dolgozók bértámogatása</t>
  </si>
  <si>
    <t>b) Gyermekétkeztetés üzemeltetési támogatás</t>
  </si>
  <si>
    <t>c) Rászoruló gyermekek intézményen kívüli szünidei étkezésének támogatása</t>
  </si>
  <si>
    <t>IV.</t>
  </si>
  <si>
    <t>A települési önkormányzatok kulturális feladatainak támogatása</t>
  </si>
  <si>
    <t>Könyvtári, közművelődési és múzeumi feladatok támogatása</t>
  </si>
  <si>
    <t>a) Megyei hatókörű városi múzeumok feladatainak támogatása</t>
  </si>
  <si>
    <t>b) Megyei könyvtárak feladatainak támogatása</t>
  </si>
  <si>
    <t>c) Megyeszékhely megyei jogú városok és Szentendre Város Önkormányzatának közművelődési támogatása</t>
  </si>
  <si>
    <t>d) Települési önkormányzatok támogatása a nyilvános könyvtári ellátási és a közművelődési feladatokhoz</t>
  </si>
  <si>
    <t>e) Települési önkormányzatok muzeális intézményi feladatainak támogatása</t>
  </si>
  <si>
    <t>g) Fővárosi kerületi önkormányzatok közművelődési támogatása</t>
  </si>
  <si>
    <t>h) Megyei könyvtár kistelepülési könyvtári és közművelődési célú kiegészítő támogatása</t>
  </si>
  <si>
    <t>A települési önkormányzatok által fenntartott, illetve támogatott előadó- művészeti szervezetek támogatása</t>
  </si>
  <si>
    <t>A helyi önkormányzatok által felhasználható központosított előirányzatok</t>
  </si>
  <si>
    <t>Lakossági közműfejlesztés támogatása</t>
  </si>
  <si>
    <t>Lakossági víz- és csatornaszolgáltatás támogatása</t>
  </si>
  <si>
    <t>Lakossági települési folyékony hulladék ártalmatlanítása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</si>
  <si>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</si>
  <si>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</si>
  <si>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</si>
  <si>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</si>
  <si>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</si>
  <si>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</si>
  <si>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</si>
  <si>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</si>
  <si>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2012. évről áthúzódó bérkompenzáció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</si>
  <si>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</si>
  <si>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</si>
  <si>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</si>
  <si>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A helyi önkormányzatok kiegészítő támogatása</t>
  </si>
  <si>
    <t>Önkormányzati fejezeti tartalék</t>
  </si>
  <si>
    <t>Szerkezetátalakítási tartalék</t>
  </si>
  <si>
    <t>Megyei önkormányzati tartalék</t>
  </si>
  <si>
    <t>A tartósan fizetésképtelen helyzetbe került helyi önkormányzatok adósságrendezésére irányuló hitelfevétel visszterhes kamattámogatása, a pénzügyi gondnok díja</t>
  </si>
  <si>
    <t>Címzett és céltámogatások</t>
  </si>
  <si>
    <t>Vis maior támogatás</t>
  </si>
  <si>
    <t>Központi források mindösszesen</t>
  </si>
  <si>
    <t>működési és felhalmozási bevételeinek részletezése</t>
  </si>
  <si>
    <t>adatok ezer Ft-ban</t>
  </si>
  <si>
    <t>Megnevezés</t>
  </si>
  <si>
    <t>Mindösszesen</t>
  </si>
  <si>
    <t>eredeti ei.</t>
  </si>
  <si>
    <t>mód.ei.</t>
  </si>
  <si>
    <t>Kiegészítések, visszatérülések összesen:</t>
  </si>
  <si>
    <t>MŰKÖDÉSI ÉS FELHALMOZÁSI BEVÉTELEK, KIEGÉSZÍTÉSEK ÖSSZESEN (1.+2.+3.)</t>
  </si>
  <si>
    <t>Felhalmozási kiadásai</t>
  </si>
  <si>
    <t>MEGNEVEZÉS</t>
  </si>
  <si>
    <t>Módosított Előirányzat</t>
  </si>
  <si>
    <t>Forrása</t>
  </si>
  <si>
    <t>Támogatás</t>
  </si>
  <si>
    <t>Hitel</t>
  </si>
  <si>
    <t>Átvett pe.</t>
  </si>
  <si>
    <t>Kötvény kibocsátás</t>
  </si>
  <si>
    <t>Saját erő</t>
  </si>
  <si>
    <r>
      <t> </t>
    </r>
    <r>
      <rPr>
        <b/>
        <u/>
        <sz val="9"/>
        <color indexed="8"/>
        <rFont val="Arial"/>
        <family val="1"/>
        <charset val="204"/>
      </rPr>
      <t>Felhalmozási kiadások</t>
    </r>
  </si>
  <si>
    <t>Beruházási kiadások összesen</t>
  </si>
  <si>
    <r>
      <t> </t>
    </r>
    <r>
      <rPr>
        <b/>
        <u/>
        <sz val="10"/>
        <color indexed="8"/>
        <rFont val="Times New Roman"/>
        <family val="1"/>
        <charset val="204"/>
      </rPr>
      <t>Felhalmozási célú visszatérítendő támogatások, kölcsönök nyújtása áht-on kívülre</t>
    </r>
  </si>
  <si>
    <t>Felhalmozási célú visszatérítendő támogatások, kölcsönök nyújtása áht-on kívülre</t>
  </si>
  <si>
    <t>Mindösszesen: (1.+2.)</t>
  </si>
  <si>
    <t>felújítási kiadásai</t>
  </si>
  <si>
    <t>2016. évi</t>
  </si>
  <si>
    <t>Módosított</t>
  </si>
  <si>
    <t>előirányzat</t>
  </si>
  <si>
    <t>Egyéb</t>
  </si>
  <si>
    <t>Kötelezettségek összesen:</t>
  </si>
  <si>
    <t>Összesen:</t>
  </si>
  <si>
    <t>Felújítási kiadások mindösszesen:</t>
  </si>
  <si>
    <t>Újszilvás Község Önkormányzata által adott közvetett támogatások 2016. év</t>
  </si>
  <si>
    <r>
      <t xml:space="preserve">(kedvezmények)                                                                                   </t>
    </r>
    <r>
      <rPr>
        <b/>
        <i/>
        <sz val="10"/>
        <color indexed="8"/>
        <rFont val="Times New Roman"/>
        <family val="1"/>
        <charset val="204"/>
      </rPr>
      <t>e Ft-ban</t>
    </r>
  </si>
  <si>
    <t>Bevételi jogcím</t>
  </si>
  <si>
    <t>Kedvezmény nélkül elérhető bevétel</t>
  </si>
  <si>
    <t>Kedvezmények összege</t>
  </si>
  <si>
    <t>Ellátottak térítési díjának elengedése</t>
  </si>
  <si>
    <t>Ellátottak kártérítésének elengedése</t>
  </si>
  <si>
    <t>Lakosság részére lakásépítéshez nyújtott kölcsön elengedése</t>
  </si>
  <si>
    <t>Lakosság részére lakásfelújításhoz nyújtott kölcsön elengedése</t>
  </si>
  <si>
    <t>…………..-ból biztosított kedvezmény, mentesség*</t>
  </si>
  <si>
    <t>Gépjárműadóból biztosított kedvezmény, mentesség</t>
  </si>
  <si>
    <t>Helyiségek hasznosítása utáni  menteség (Sportcsarnok)</t>
  </si>
  <si>
    <t>Helyiségek hasznosítása utáni  mentesség (Sportpálya)</t>
  </si>
  <si>
    <t>Helyiségek hasznosítása utáni  mentesség (Műfüves pálya)</t>
  </si>
  <si>
    <t>Helyiségek hasznosítása utáni  mentesség (Polgárőrség)</t>
  </si>
  <si>
    <t>Helyiségek hasznosítása utáni  mentesség (Kultúra Háza)</t>
  </si>
  <si>
    <t>Eszközök hasznosítása utáni kedvezmény, mentesség</t>
  </si>
  <si>
    <t>Egyéb kedvezmény (70 éven felüliek 50%-os szemétszállítás )</t>
  </si>
  <si>
    <t>Egyéb kölcsön elengedése</t>
  </si>
  <si>
    <t>11 463</t>
  </si>
  <si>
    <t>11 163</t>
  </si>
  <si>
    <t>*</t>
  </si>
  <si>
    <t>A helyi adókból biztosított kedvezményeket, mentességeket, adónemenként kell feltüntetni.</t>
  </si>
  <si>
    <t>Szociális támogatások 2016. év</t>
  </si>
  <si>
    <t>Ft-ban</t>
  </si>
  <si>
    <t>Támogatás megnevezése</t>
  </si>
  <si>
    <t>Tervezett létszám 2016</t>
  </si>
  <si>
    <t>Átlagos
támogatás/h ó</t>
  </si>
  <si>
    <t>Tervezett
átlagos támogatás/hó</t>
  </si>
  <si>
    <t>Támogatás/Év</t>
  </si>
  <si>
    <t>Önkormányzati önrész</t>
  </si>
  <si>
    <t>Szociális kölcsön</t>
  </si>
  <si>
    <t>Eseti települ. támogatás</t>
  </si>
  <si>
    <t>Rendszeres települ.támogatás</t>
  </si>
  <si>
    <t>ebből: - lakásfenntartási támogatás</t>
  </si>
  <si>
    <t>-   gyógyszertámogatás</t>
  </si>
  <si>
    <t>-    ápolási támogatás</t>
  </si>
  <si>
    <t>Közfoglalkoztatás</t>
  </si>
  <si>
    <t>Bursa Hungarica</t>
  </si>
  <si>
    <t>Köztemetés</t>
  </si>
  <si>
    <t>80 000</t>
  </si>
  <si>
    <t>Helyi lakáscélú támogatás</t>
  </si>
  <si>
    <t>Összesen</t>
  </si>
  <si>
    <t>11. sz. melléklet</t>
  </si>
  <si>
    <t>A Stabilitási tv. 3.§ (1) bekezdése szerinti adósságot keletkeztető ügyletek és a kezességvállalásokból fennálló kötelezettségek a költségvetési évet követő három évre várható összegéről</t>
  </si>
  <si>
    <t>Sorszám</t>
  </si>
  <si>
    <t>Helyi adók</t>
  </si>
  <si>
    <t>Osztalékok, koncessziós díjak</t>
  </si>
  <si>
    <t>Díjak, pótlékok, bírságok</t>
  </si>
  <si>
    <t>Tárgyi eszközök, immateriális javak, vagyoni értékű jog értékesítése,
vagyonhasznosítás</t>
  </si>
  <si>
    <t>Részvények, részesedések értékesítése</t>
  </si>
  <si>
    <t>Vállalat értékesítéséből, privatizációból származó bevételek</t>
  </si>
  <si>
    <t>Kezességvállalással kapcsolatos megtérülés</t>
  </si>
  <si>
    <t>Saját bevételek összesen (01+…+07)</t>
  </si>
  <si>
    <t>Saját bevételek 50%-a</t>
  </si>
  <si>
    <t>Előző év(ek)ben keletkezett,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</si>
  <si>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</si>
  <si>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</si>
  <si>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 (kötvény)</t>
  </si>
  <si>
    <t>Adott váltó</t>
  </si>
  <si>
    <t>Pénzügyi lízing</t>
  </si>
  <si>
    <t>Halasztott fizetés</t>
  </si>
  <si>
    <t>Kezességvállalásból eredő fizetési kötelezettség</t>
  </si>
  <si>
    <t>Tárgyévben keletkezett (keletkező) fizetési kötelezettség összesen (19+…+25)</t>
  </si>
  <si>
    <t>Hitelviszonyt megtestesítő értékpapír</t>
  </si>
  <si>
    <t>Fizetési kötelezettség összesen (10+18)</t>
  </si>
  <si>
    <t>Fizetési kötelezettséggel csökkentett saját bevétel (09-26)</t>
  </si>
  <si>
    <t>Kimutatás a 2016. évi várható előirányzatainak teljesüléséről</t>
  </si>
  <si>
    <t>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</si>
  <si>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</si>
  <si>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</si>
  <si>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</si>
  <si>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</si>
  <si>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</si>
  <si>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</si>
  <si>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</si>
  <si>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</si>
  <si>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</si>
  <si>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</si>
  <si>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</si>
  <si>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</si>
  <si>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Munkaadókat terhelő járulékok</t>
  </si>
  <si>
    <t>Meglévő részesedések növ.kapcs.kiadás</t>
  </si>
  <si>
    <t>Finanszírozási kiadások összesen:</t>
  </si>
  <si>
    <t>Finanszírozási bevételek összesen:</t>
  </si>
  <si>
    <t>Bevételek összesen:</t>
  </si>
  <si>
    <t>13. sz. melléklet</t>
  </si>
  <si>
    <t>Hitelek törlesztése 2016. év    Terv                                                                              adatok e ft-ban</t>
  </si>
  <si>
    <t>a.) működési</t>
  </si>
  <si>
    <t>b.) fejlesztési</t>
  </si>
  <si>
    <t>Termőföld bérbeadásából származó jövedelem</t>
  </si>
  <si>
    <t>1.1</t>
  </si>
  <si>
    <t>Jövedelemadók összesen:</t>
  </si>
  <si>
    <t>Magánszemélyek kommunális adója</t>
  </si>
  <si>
    <t>1.2</t>
  </si>
  <si>
    <t>Vagyoni tipusú adók összesen:</t>
  </si>
  <si>
    <t>Állandó jelleggel végzett iparűzési tevékenység után</t>
  </si>
  <si>
    <t>1.3</t>
  </si>
  <si>
    <t>Értékesítési és forgalmi adó</t>
  </si>
  <si>
    <t>Belföldi gépjárművek adójának a központi költségvetést megillető része</t>
  </si>
  <si>
    <t>Belföldi gépjárművek adójának a helyi önkormányzatot megillető része</t>
  </si>
  <si>
    <t>1.4</t>
  </si>
  <si>
    <t>1.5</t>
  </si>
  <si>
    <t>Igazgatási szolgáltatási díjak</t>
  </si>
  <si>
    <t>Egyéb bírságok</t>
  </si>
  <si>
    <t>Késedelmi és önellenőrzési pótlék bevétel</t>
  </si>
  <si>
    <t>1.6</t>
  </si>
  <si>
    <t>Közhatalmi bevételek összesen:</t>
  </si>
  <si>
    <t>Áru- és készletértékesítés ellenértéke</t>
  </si>
  <si>
    <t>Közvetített szolgáltatások értéke</t>
  </si>
  <si>
    <t>Általános forgalmi adó visszatérítés</t>
  </si>
  <si>
    <t>Intézmények</t>
  </si>
  <si>
    <t>Létszám /fő/</t>
  </si>
  <si>
    <t>Önkormányzatok és többcélú kist.társ.igazg.tev. /Polgármesteri Hivatal/</t>
  </si>
  <si>
    <t>Család- és nővédelmi egészségügyi gondozás /Védőnői Szolgálat/</t>
  </si>
  <si>
    <t>Könyvtári állomány gyarapítása, nyilvántartása</t>
  </si>
  <si>
    <t>Újszilvás Község Önkormányzat 2016. évi</t>
  </si>
  <si>
    <t xml:space="preserve"> Polgármesteri Hivatal</t>
  </si>
  <si>
    <t>Újszilvás Község  Önkormányzata</t>
  </si>
  <si>
    <t>Újszilvás Község  Önkormányzat 2016. évre tervezett közhatalmi bevételeinek, működési bevételeinek részletezése</t>
  </si>
  <si>
    <t>Újszilvás  Polgármesteri Hivatal</t>
  </si>
  <si>
    <t>Újszilvás Község Önkormányza</t>
  </si>
  <si>
    <t>adatok  Ft-ban</t>
  </si>
  <si>
    <t>Újszilvás Község Önkormányzat létszám állománya 2016. év</t>
  </si>
  <si>
    <t>Újszilvás Polgármesteri Hivatal</t>
  </si>
  <si>
    <t>Újszilvás Község Önkormányzat</t>
  </si>
  <si>
    <t>Újszilvás Idősek Otthona</t>
  </si>
  <si>
    <t>Általános Művelődési Központ</t>
  </si>
  <si>
    <t>Tanyagondnoki szolgálat</t>
  </si>
  <si>
    <t>Óvodai Nevelés</t>
  </si>
  <si>
    <t>ebből 1 fő választott tisztségviselő</t>
  </si>
  <si>
    <t>1 fő rehab. Foglalkoztatott</t>
  </si>
  <si>
    <t>Újszilvás Községi Önkormányzat   2016. évi tervezett tartalékok</t>
  </si>
  <si>
    <t>Újszilvás Községi Önkormányzata</t>
  </si>
  <si>
    <t>3.</t>
  </si>
  <si>
    <t>4.</t>
  </si>
  <si>
    <t>Általános művelődési feladatok ellátása</t>
  </si>
  <si>
    <t>9 fő óvónő, 1 fő ped. Asszisztens, 4 kisegítő személyzet</t>
  </si>
  <si>
    <t>6.</t>
  </si>
  <si>
    <t>Város és községgazdálkodási feladatok ellátása/ konyha, mezőőr</t>
  </si>
  <si>
    <t>2 mezőőr, 5 konyha, 1 fő adminisztrátor</t>
  </si>
  <si>
    <t>Football pálya építés / tárgyi eszköz beszerzés</t>
  </si>
  <si>
    <t xml:space="preserve">Uszoda építés </t>
  </si>
  <si>
    <t>Tanyafejlesztés GPS</t>
  </si>
  <si>
    <t>Újszilvás Községi Önkomrányzat</t>
  </si>
  <si>
    <t>Tápió Társulás</t>
  </si>
  <si>
    <t>4. sz.melléklet</t>
  </si>
  <si>
    <t>5. sz. melléklet</t>
  </si>
  <si>
    <t>6.sz.melléklet</t>
  </si>
  <si>
    <r>
      <t xml:space="preserve">7 . </t>
    </r>
    <r>
      <rPr>
        <b/>
        <i/>
        <sz val="11"/>
        <color indexed="8"/>
        <rFont val="Times New Roman"/>
        <family val="1"/>
        <charset val="204"/>
      </rPr>
      <t>sz. melléklet</t>
    </r>
  </si>
  <si>
    <t>8. sz. melléklet</t>
  </si>
  <si>
    <t>9. sz. melléklet</t>
  </si>
  <si>
    <t>10. melléklet</t>
  </si>
  <si>
    <t>12.sz. melléklet</t>
  </si>
  <si>
    <t>14. számú melléklet</t>
  </si>
  <si>
    <t>Uszoda utánpótlés</t>
  </si>
  <si>
    <t>Dudás féle ingatlan vásárlás</t>
  </si>
  <si>
    <t>Települlési rendezési terv</t>
  </si>
  <si>
    <t>Urnafal</t>
  </si>
  <si>
    <t>Újszivási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</si>
</sst>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"/>
    <numFmt numFmtId="166" formatCode="00"/>
    <numFmt numFmtId="167" formatCode="#,##0.0"/>
  </numFmts>
  <fonts count="73" x14ac:knownFonts="1">
    <font>
      <sz val="10"/>
      <name val="Times New Roman"/>
      <family val="1"/>
      <charset val="204"/>
    </font>
    <font>
      <sz val="8"/>
      <color indexed="8"/>
      <name val="Times New Roman"/>
      <family val="2"/>
    </font>
    <font>
      <b/>
      <sz val="8"/>
      <color indexed="8"/>
      <name val="Times New Roman"/>
      <family val="2"/>
    </font>
    <font>
      <b/>
      <i/>
      <sz val="8"/>
      <color indexed="8"/>
      <name val="Times New Roman"/>
      <family val="2"/>
    </font>
    <font>
      <i/>
      <sz val="8"/>
      <color indexed="8"/>
      <name val="Times New Roman"/>
      <family val="2"/>
    </font>
    <font>
      <sz val="7"/>
      <color indexed="8"/>
      <name val="Arial"/>
      <family val="2"/>
    </font>
    <font>
      <b/>
      <sz val="8"/>
      <color indexed="8"/>
      <name val="Times New Roman"/>
      <family val="1"/>
      <charset val="204"/>
    </font>
    <font>
      <sz val="8"/>
      <color indexed="8"/>
      <name val="Arial"/>
      <family val="2"/>
    </font>
    <font>
      <sz val="7"/>
      <color indexed="8"/>
      <name val="Times New Roman"/>
      <family val="2"/>
    </font>
    <font>
      <b/>
      <sz val="7"/>
      <color indexed="8"/>
      <name val="Times New Roman"/>
      <family val="2"/>
    </font>
    <font>
      <i/>
      <sz val="7"/>
      <color indexed="8"/>
      <name val="Times New Roman"/>
      <family val="2"/>
    </font>
    <font>
      <b/>
      <sz val="7"/>
      <color indexed="8"/>
      <name val="Arial"/>
      <family val="2"/>
    </font>
    <font>
      <sz val="6"/>
      <color indexed="8"/>
      <name val="Arial"/>
      <family val="2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2"/>
    </font>
    <font>
      <b/>
      <sz val="9"/>
      <color indexed="8"/>
      <name val="Times New Roman"/>
      <family val="1"/>
      <charset val="204"/>
    </font>
    <font>
      <sz val="6"/>
      <color indexed="8"/>
      <name val="Times New Roman"/>
      <family val="2"/>
    </font>
    <font>
      <i/>
      <sz val="6"/>
      <color indexed="8"/>
      <name val="Times New Roman"/>
      <family val="2"/>
    </font>
    <font>
      <b/>
      <sz val="7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b/>
      <sz val="8"/>
      <color indexed="8"/>
      <name val="Arial"/>
      <family val="2"/>
    </font>
    <font>
      <b/>
      <sz val="10"/>
      <color indexed="8"/>
      <name val="Times New Roman"/>
      <family val="2"/>
    </font>
    <font>
      <b/>
      <sz val="11"/>
      <color indexed="8"/>
      <name val="Arial"/>
      <family val="2"/>
    </font>
    <font>
      <b/>
      <sz val="7"/>
      <color indexed="8"/>
      <name val="Arial"/>
      <family val="1"/>
      <charset val="204"/>
    </font>
    <font>
      <b/>
      <sz val="9"/>
      <color indexed="8"/>
      <name val="Arial"/>
      <family val="2"/>
    </font>
    <font>
      <sz val="9"/>
      <color indexed="8"/>
      <name val="Times New Roman"/>
      <family val="2"/>
    </font>
    <font>
      <b/>
      <sz val="11"/>
      <color indexed="8"/>
      <name val="Times New Roman"/>
      <family val="2"/>
    </font>
    <font>
      <b/>
      <sz val="11"/>
      <color indexed="8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</font>
    <font>
      <b/>
      <sz val="13"/>
      <color indexed="8"/>
      <name val="Arial"/>
      <family val="2"/>
    </font>
    <font>
      <b/>
      <i/>
      <sz val="7"/>
      <color indexed="8"/>
      <name val="Arial"/>
      <family val="2"/>
    </font>
    <font>
      <u/>
      <sz val="10"/>
      <color indexed="8"/>
      <name val="Times New Roman"/>
      <family val="1"/>
      <charset val="204"/>
    </font>
    <font>
      <sz val="10"/>
      <color indexed="8"/>
      <name val="Times New Roman"/>
      <family val="2"/>
    </font>
    <font>
      <sz val="11"/>
      <color indexed="8"/>
      <name val="Times New Roman"/>
      <family val="2"/>
    </font>
    <font>
      <b/>
      <sz val="14"/>
      <color indexed="8"/>
      <name val="Times New Roman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9"/>
      <name val="Arial"/>
      <family val="2"/>
    </font>
    <font>
      <b/>
      <sz val="10"/>
      <color indexed="9"/>
      <name val="Times New Roman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1"/>
      <charset val="204"/>
    </font>
    <font>
      <b/>
      <sz val="9"/>
      <color indexed="8"/>
      <name val="Calibri"/>
      <family val="2"/>
    </font>
    <font>
      <b/>
      <sz val="12"/>
      <color indexed="8"/>
      <name val="Times New Roman"/>
      <family val="2"/>
    </font>
    <font>
      <b/>
      <u/>
      <sz val="9"/>
      <color indexed="8"/>
      <name val="Times New Roman"/>
      <family val="1"/>
      <charset val="204"/>
    </font>
    <font>
      <b/>
      <u/>
      <sz val="9"/>
      <color indexed="8"/>
      <name val="Arial"/>
      <family val="1"/>
      <charset val="204"/>
    </font>
    <font>
      <b/>
      <u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7"/>
      <color indexed="8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CC0DA"/>
        <bgColor indexed="64"/>
      </patternFill>
    </fill>
    <fill>
      <patternFill patternType="solid">
        <fgColor rgb="FFD6E3B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1DDD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6C09"/>
        <bgColor indexed="64"/>
      </patternFill>
    </fill>
    <fill>
      <patternFill patternType="solid">
        <fgColor rgb="FFE6B8B8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6">
    <xf numFmtId="0" fontId="0" fillId="0" borderId="0" applyNumberFormat="0" applyFill="0" applyBorder="0" applyProtection="0">
      <alignment vertical="top" wrapText="1"/>
    </xf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7" fillId="20" borderId="1" applyNumberFormat="0" applyAlignment="0" applyProtection="0"/>
    <xf numFmtId="0" fontId="58" fillId="0" borderId="0" applyNumberFormat="0" applyFill="0" applyBorder="0" applyAlignment="0" applyProtection="0"/>
    <xf numFmtId="0" fontId="59" fillId="0" borderId="2" applyNumberFormat="0" applyFill="0" applyAlignment="0" applyProtection="0"/>
    <xf numFmtId="0" fontId="60" fillId="0" borderId="3" applyNumberFormat="0" applyFill="0" applyAlignment="0" applyProtection="0"/>
    <xf numFmtId="0" fontId="61" fillId="0" borderId="4" applyNumberFormat="0" applyFill="0" applyAlignment="0" applyProtection="0"/>
    <xf numFmtId="0" fontId="61" fillId="0" borderId="0" applyNumberFormat="0" applyFill="0" applyBorder="0" applyAlignment="0" applyProtection="0"/>
    <xf numFmtId="0" fontId="62" fillId="21" borderId="5" applyNumberFormat="0" applyAlignment="0" applyProtection="0"/>
    <xf numFmtId="0" fontId="63" fillId="0" borderId="0" applyNumberFormat="0" applyFill="0" applyBorder="0" applyAlignment="0" applyProtection="0"/>
    <xf numFmtId="0" fontId="64" fillId="0" borderId="6" applyNumberFormat="0" applyFill="0" applyAlignment="0" applyProtection="0"/>
    <xf numFmtId="0" fontId="55" fillId="22" borderId="7" applyNumberFormat="0" applyFont="0" applyAlignment="0" applyProtection="0"/>
    <xf numFmtId="0" fontId="65" fillId="23" borderId="0" applyNumberFormat="0" applyBorder="0" applyAlignment="0" applyProtection="0"/>
    <xf numFmtId="0" fontId="66" fillId="24" borderId="8" applyNumberFormat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9" fillId="25" borderId="0" applyNumberFormat="0" applyBorder="0" applyAlignment="0" applyProtection="0"/>
    <xf numFmtId="0" fontId="70" fillId="26" borderId="0" applyNumberFormat="0" applyBorder="0" applyAlignment="0" applyProtection="0"/>
    <xf numFmtId="0" fontId="71" fillId="24" borderId="1" applyNumberFormat="0" applyAlignment="0" applyProtection="0"/>
  </cellStyleXfs>
  <cellXfs count="351">
    <xf numFmtId="0" fontId="0" fillId="0" borderId="0" xfId="0">
      <alignment vertical="top" wrapText="1"/>
    </xf>
    <xf numFmtId="0" fontId="0" fillId="0" borderId="10" xfId="0" applyBorder="1" applyAlignment="1">
      <alignment horizontal="left" vertical="top" wrapText="1"/>
    </xf>
    <xf numFmtId="0" fontId="16" fillId="0" borderId="10" xfId="0" applyFont="1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center" vertical="top" wrapText="1"/>
    </xf>
    <xf numFmtId="1" fontId="20" fillId="27" borderId="11" xfId="0" applyNumberFormat="1" applyFont="1" applyFill="1" applyBorder="1" applyAlignment="1">
      <alignment horizontal="left" vertical="top" wrapText="1"/>
    </xf>
    <xf numFmtId="0" fontId="2" fillId="27" borderId="11" xfId="0" applyFont="1" applyFill="1" applyBorder="1" applyAlignment="1">
      <alignment horizontal="right" vertical="top" wrapText="1"/>
    </xf>
    <xf numFmtId="0" fontId="0" fillId="27" borderId="11" xfId="0" applyFill="1" applyBorder="1" applyAlignment="1">
      <alignment horizontal="left" vertical="top" wrapText="1"/>
    </xf>
    <xf numFmtId="3" fontId="2" fillId="27" borderId="11" xfId="0" applyNumberFormat="1" applyFont="1" applyFill="1" applyBorder="1" applyAlignment="1">
      <alignment horizontal="right" vertical="top" wrapText="1"/>
    </xf>
    <xf numFmtId="1" fontId="20" fillId="27" borderId="11" xfId="0" applyNumberFormat="1" applyFont="1" applyFill="1" applyBorder="1" applyAlignment="1">
      <alignment horizontal="right" vertical="top" wrapText="1"/>
    </xf>
    <xf numFmtId="1" fontId="20" fillId="28" borderId="11" xfId="0" applyNumberFormat="1" applyFont="1" applyFill="1" applyBorder="1" applyAlignment="1">
      <alignment horizontal="center" vertical="top" wrapText="1"/>
    </xf>
    <xf numFmtId="0" fontId="2" fillId="28" borderId="11" xfId="0" applyFont="1" applyFill="1" applyBorder="1" applyAlignment="1">
      <alignment horizontal="right" vertical="top" wrapText="1"/>
    </xf>
    <xf numFmtId="0" fontId="0" fillId="28" borderId="11" xfId="0" applyFill="1" applyBorder="1" applyAlignment="1">
      <alignment horizontal="left" vertical="top" wrapText="1"/>
    </xf>
    <xf numFmtId="1" fontId="20" fillId="28" borderId="11" xfId="0" applyNumberFormat="1" applyFont="1" applyFill="1" applyBorder="1" applyAlignment="1">
      <alignment horizontal="right" vertical="top" wrapText="1"/>
    </xf>
    <xf numFmtId="1" fontId="7" fillId="0" borderId="11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right" vertical="top" wrapText="1"/>
    </xf>
    <xf numFmtId="1" fontId="7" fillId="0" borderId="11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1" fontId="20" fillId="27" borderId="11" xfId="0" applyNumberFormat="1" applyFont="1" applyFill="1" applyBorder="1" applyAlignment="1">
      <alignment horizontal="center" vertical="top" wrapText="1"/>
    </xf>
    <xf numFmtId="0" fontId="0" fillId="29" borderId="11" xfId="0" applyFill="1" applyBorder="1" applyAlignment="1">
      <alignment horizontal="left" vertical="top" wrapText="1"/>
    </xf>
    <xf numFmtId="1" fontId="20" fillId="29" borderId="1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" fillId="0" borderId="11" xfId="0" applyFont="1" applyBorder="1" applyAlignment="1">
      <alignment horizontal="right" vertical="center" wrapText="1"/>
    </xf>
    <xf numFmtId="1" fontId="7" fillId="0" borderId="11" xfId="0" applyNumberFormat="1" applyFont="1" applyBorder="1" applyAlignment="1">
      <alignment horizontal="right" vertical="center" wrapText="1"/>
    </xf>
    <xf numFmtId="1" fontId="7" fillId="0" borderId="11" xfId="0" applyNumberFormat="1" applyFont="1" applyBorder="1" applyAlignment="1">
      <alignment horizontal="right" vertical="top" wrapText="1" indent="1"/>
    </xf>
    <xf numFmtId="1" fontId="7" fillId="0" borderId="11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horizontal="right" vertical="top" wrapText="1"/>
    </xf>
    <xf numFmtId="0" fontId="12" fillId="0" borderId="10" xfId="0" applyFont="1" applyBorder="1" applyAlignment="1">
      <alignment horizontal="right" vertical="top" wrapText="1"/>
    </xf>
    <xf numFmtId="0" fontId="18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left" vertical="top" wrapText="1" indent="1"/>
    </xf>
    <xf numFmtId="0" fontId="9" fillId="0" borderId="11" xfId="0" applyFont="1" applyBorder="1" applyAlignment="1">
      <alignment horizontal="left" vertical="top" wrapText="1"/>
    </xf>
    <xf numFmtId="165" fontId="5" fillId="0" borderId="11" xfId="0" applyNumberFormat="1" applyFont="1" applyBorder="1" applyAlignment="1">
      <alignment horizontal="left" vertical="top" wrapText="1" inden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" fontId="11" fillId="0" borderId="11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right" vertical="top" wrapText="1"/>
    </xf>
    <xf numFmtId="0" fontId="14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5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3" fontId="0" fillId="0" borderId="0" xfId="0" applyNumberFormat="1">
      <alignment vertical="top" wrapText="1"/>
    </xf>
    <xf numFmtId="3" fontId="9" fillId="0" borderId="11" xfId="0" applyNumberFormat="1" applyFont="1" applyBorder="1" applyAlignment="1">
      <alignment horizontal="left" vertical="top" wrapText="1" indent="1"/>
    </xf>
    <xf numFmtId="3" fontId="0" fillId="30" borderId="11" xfId="0" applyNumberFormat="1" applyFill="1" applyBorder="1" applyAlignment="1">
      <alignment horizontal="left" vertical="top" wrapText="1"/>
    </xf>
    <xf numFmtId="0" fontId="9" fillId="31" borderId="11" xfId="0" applyFont="1" applyFill="1" applyBorder="1" applyAlignment="1">
      <alignment horizontal="left" vertical="top" wrapText="1" indent="2"/>
    </xf>
    <xf numFmtId="0" fontId="9" fillId="31" borderId="11" xfId="0" applyFont="1" applyFill="1" applyBorder="1" applyAlignment="1">
      <alignment horizontal="left" vertical="top" wrapText="1"/>
    </xf>
    <xf numFmtId="3" fontId="9" fillId="31" borderId="11" xfId="0" applyNumberFormat="1" applyFont="1" applyFill="1" applyBorder="1" applyAlignment="1">
      <alignment horizontal="right" vertical="top" wrapText="1"/>
    </xf>
    <xf numFmtId="165" fontId="11" fillId="32" borderId="11" xfId="0" applyNumberFormat="1" applyFont="1" applyFill="1" applyBorder="1" applyAlignment="1">
      <alignment horizontal="left" vertical="top" wrapText="1" indent="2"/>
    </xf>
    <xf numFmtId="0" fontId="9" fillId="32" borderId="11" xfId="0" applyFont="1" applyFill="1" applyBorder="1" applyAlignment="1">
      <alignment horizontal="left" vertical="top" wrapText="1"/>
    </xf>
    <xf numFmtId="3" fontId="0" fillId="32" borderId="11" xfId="0" applyNumberFormat="1" applyFill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 vertical="top" wrapText="1"/>
    </xf>
    <xf numFmtId="0" fontId="17" fillId="0" borderId="11" xfId="0" applyFont="1" applyBorder="1" applyAlignment="1">
      <alignment horizontal="left" vertical="top" wrapText="1" indent="1"/>
    </xf>
    <xf numFmtId="3" fontId="5" fillId="0" borderId="11" xfId="0" applyNumberFormat="1" applyFont="1" applyBorder="1" applyAlignment="1">
      <alignment horizontal="right" vertical="top" wrapText="1"/>
    </xf>
    <xf numFmtId="3" fontId="5" fillId="32" borderId="11" xfId="0" applyNumberFormat="1" applyFont="1" applyFill="1" applyBorder="1" applyAlignment="1">
      <alignment horizontal="right" vertical="top" wrapText="1"/>
    </xf>
    <xf numFmtId="0" fontId="9" fillId="31" borderId="11" xfId="0" applyFont="1" applyFill="1" applyBorder="1" applyAlignment="1">
      <alignment horizontal="left" vertical="top" wrapText="1" indent="1"/>
    </xf>
    <xf numFmtId="3" fontId="8" fillId="32" borderId="11" xfId="0" applyNumberFormat="1" applyFont="1" applyFill="1" applyBorder="1" applyAlignment="1">
      <alignment horizontal="right" vertical="top" wrapText="1"/>
    </xf>
    <xf numFmtId="3" fontId="9" fillId="32" borderId="11" xfId="0" applyNumberFormat="1" applyFont="1" applyFill="1" applyBorder="1" applyAlignment="1">
      <alignment horizontal="right" vertical="top" wrapText="1"/>
    </xf>
    <xf numFmtId="0" fontId="9" fillId="31" borderId="11" xfId="0" applyFont="1" applyFill="1" applyBorder="1" applyAlignment="1">
      <alignment horizontal="center" vertical="top" wrapText="1"/>
    </xf>
    <xf numFmtId="165" fontId="11" fillId="32" borderId="11" xfId="0" applyNumberFormat="1" applyFont="1" applyFill="1" applyBorder="1" applyAlignment="1">
      <alignment horizontal="center" vertical="top" wrapText="1"/>
    </xf>
    <xf numFmtId="3" fontId="20" fillId="0" borderId="11" xfId="0" applyNumberFormat="1" applyFont="1" applyBorder="1" applyAlignment="1">
      <alignment horizontal="right" vertical="top" wrapText="1"/>
    </xf>
    <xf numFmtId="3" fontId="2" fillId="33" borderId="11" xfId="0" applyNumberFormat="1" applyFont="1" applyFill="1" applyBorder="1" applyAlignment="1">
      <alignment horizontal="right" vertical="top" wrapText="1"/>
    </xf>
    <xf numFmtId="0" fontId="14" fillId="0" borderId="11" xfId="0" applyFont="1" applyBorder="1" applyAlignment="1">
      <alignment horizontal="left" vertical="top" wrapText="1" indent="1"/>
    </xf>
    <xf numFmtId="0" fontId="14" fillId="0" borderId="11" xfId="0" applyFont="1" applyBorder="1" applyAlignment="1">
      <alignment horizontal="left" vertical="top" wrapText="1" indent="2"/>
    </xf>
    <xf numFmtId="0" fontId="14" fillId="0" borderId="11" xfId="0" applyFont="1" applyBorder="1" applyAlignment="1">
      <alignment horizontal="left" vertical="top" wrapText="1" indent="3"/>
    </xf>
    <xf numFmtId="0" fontId="14" fillId="0" borderId="11" xfId="0" applyFont="1" applyBorder="1" applyAlignment="1">
      <alignment horizontal="right" vertical="top" wrapText="1"/>
    </xf>
    <xf numFmtId="1" fontId="20" fillId="0" borderId="11" xfId="0" applyNumberFormat="1" applyFont="1" applyBorder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1" fontId="33" fillId="0" borderId="11" xfId="0" applyNumberFormat="1" applyFont="1" applyBorder="1" applyAlignment="1">
      <alignment horizontal="right" vertical="top" wrapText="1"/>
    </xf>
    <xf numFmtId="0" fontId="25" fillId="0" borderId="11" xfId="0" applyFont="1" applyBorder="1" applyAlignment="1">
      <alignment horizontal="right" vertical="top" wrapText="1"/>
    </xf>
    <xf numFmtId="165" fontId="11" fillId="0" borderId="11" xfId="0" applyNumberFormat="1" applyFont="1" applyBorder="1" applyAlignment="1">
      <alignment horizontal="center" vertical="top" wrapText="1"/>
    </xf>
    <xf numFmtId="165" fontId="24" fillId="0" borderId="11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right" vertical="top" wrapText="1"/>
    </xf>
    <xf numFmtId="0" fontId="25" fillId="0" borderId="10" xfId="0" applyFont="1" applyBorder="1" applyAlignment="1">
      <alignment horizontal="right" vertical="top" wrapText="1"/>
    </xf>
    <xf numFmtId="0" fontId="35" fillId="0" borderId="11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 indent="2"/>
    </xf>
    <xf numFmtId="0" fontId="19" fillId="0" borderId="11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165" fontId="28" fillId="0" borderId="11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right" vertical="top" wrapText="1"/>
    </xf>
    <xf numFmtId="1" fontId="28" fillId="0" borderId="11" xfId="0" applyNumberFormat="1" applyFont="1" applyBorder="1" applyAlignment="1">
      <alignment horizontal="right" vertical="top" wrapText="1"/>
    </xf>
    <xf numFmtId="0" fontId="36" fillId="0" borderId="11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 indent="1"/>
    </xf>
    <xf numFmtId="0" fontId="21" fillId="0" borderId="11" xfId="0" applyFont="1" applyBorder="1" applyAlignment="1">
      <alignment horizontal="left" vertical="top" wrapText="1" indent="2"/>
    </xf>
    <xf numFmtId="0" fontId="37" fillId="0" borderId="11" xfId="0" applyFont="1" applyBorder="1" applyAlignment="1">
      <alignment horizontal="left" vertical="top" wrapText="1"/>
    </xf>
    <xf numFmtId="1" fontId="29" fillId="0" borderId="11" xfId="0" applyNumberFormat="1" applyFont="1" applyBorder="1" applyAlignment="1">
      <alignment horizontal="right" vertical="top" wrapText="1"/>
    </xf>
    <xf numFmtId="0" fontId="26" fillId="0" borderId="11" xfId="0" applyFont="1" applyBorder="1" applyAlignment="1">
      <alignment horizontal="left" vertical="top" wrapText="1"/>
    </xf>
    <xf numFmtId="1" fontId="22" fillId="0" borderId="11" xfId="0" applyNumberFormat="1" applyFont="1" applyBorder="1" applyAlignment="1">
      <alignment horizontal="right" vertical="top" wrapText="1"/>
    </xf>
    <xf numFmtId="0" fontId="14" fillId="0" borderId="11" xfId="0" applyFont="1" applyBorder="1" applyAlignment="1">
      <alignment horizontal="center" vertical="top" wrapText="1"/>
    </xf>
    <xf numFmtId="1" fontId="20" fillId="0" borderId="11" xfId="0" applyNumberFormat="1" applyFont="1" applyBorder="1" applyAlignment="1">
      <alignment horizontal="left" vertical="top" wrapText="1" indent="1"/>
    </xf>
    <xf numFmtId="165" fontId="7" fillId="0" borderId="11" xfId="0" applyNumberFormat="1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right" vertical="top" wrapText="1" indent="1"/>
    </xf>
    <xf numFmtId="0" fontId="37" fillId="0" borderId="12" xfId="0" applyFont="1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0" xfId="0" applyFont="1" applyBorder="1" applyAlignment="1">
      <alignment horizontal="left" vertical="top" wrapText="1" indent="3"/>
    </xf>
    <xf numFmtId="0" fontId="29" fillId="0" borderId="11" xfId="0" applyFont="1" applyBorder="1" applyAlignment="1">
      <alignment horizontal="left" vertical="top" wrapText="1" indent="4"/>
    </xf>
    <xf numFmtId="0" fontId="30" fillId="0" borderId="11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right" vertical="top" wrapText="1"/>
    </xf>
    <xf numFmtId="0" fontId="29" fillId="0" borderId="11" xfId="0" applyFont="1" applyBorder="1" applyAlignment="1">
      <alignment horizontal="left" vertical="top" wrapText="1" indent="1"/>
    </xf>
    <xf numFmtId="0" fontId="29" fillId="0" borderId="11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 indent="2"/>
    </xf>
    <xf numFmtId="0" fontId="22" fillId="0" borderId="0" xfId="0" applyFont="1" applyAlignment="1">
      <alignment horizontal="left" vertical="top" wrapText="1" indent="15"/>
    </xf>
    <xf numFmtId="0" fontId="29" fillId="0" borderId="10" xfId="0" applyFont="1" applyBorder="1" applyAlignment="1">
      <alignment horizontal="right" vertical="center" wrapText="1"/>
    </xf>
    <xf numFmtId="165" fontId="28" fillId="0" borderId="11" xfId="0" applyNumberFormat="1" applyFont="1" applyBorder="1" applyAlignment="1">
      <alignment horizontal="left" vertical="top" wrapText="1" indent="2"/>
    </xf>
    <xf numFmtId="166" fontId="29" fillId="0" borderId="11" xfId="0" applyNumberFormat="1" applyFont="1" applyBorder="1" applyAlignment="1">
      <alignment horizontal="center" vertical="top" wrapText="1"/>
    </xf>
    <xf numFmtId="166" fontId="29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top" wrapText="1"/>
    </xf>
    <xf numFmtId="166" fontId="28" fillId="34" borderId="11" xfId="0" applyNumberFormat="1" applyFont="1" applyFill="1" applyBorder="1" applyAlignment="1">
      <alignment horizontal="center" vertical="top" wrapText="1"/>
    </xf>
    <xf numFmtId="0" fontId="21" fillId="34" borderId="11" xfId="0" applyFont="1" applyFill="1" applyBorder="1" applyAlignment="1">
      <alignment horizontal="left" vertical="top" wrapText="1"/>
    </xf>
    <xf numFmtId="166" fontId="28" fillId="35" borderId="11" xfId="0" applyNumberFormat="1" applyFont="1" applyFill="1" applyBorder="1" applyAlignment="1">
      <alignment horizontal="center" vertical="top" wrapText="1"/>
    </xf>
    <xf numFmtId="0" fontId="21" fillId="35" borderId="11" xfId="0" applyFont="1" applyFill="1" applyBorder="1" applyAlignment="1">
      <alignment horizontal="left" vertical="top" wrapText="1"/>
    </xf>
    <xf numFmtId="1" fontId="28" fillId="34" borderId="11" xfId="0" applyNumberFormat="1" applyFont="1" applyFill="1" applyBorder="1" applyAlignment="1">
      <alignment horizontal="center" vertical="top" wrapText="1"/>
    </xf>
    <xf numFmtId="1" fontId="29" fillId="0" borderId="11" xfId="0" applyNumberFormat="1" applyFont="1" applyBorder="1" applyAlignment="1">
      <alignment horizontal="center" vertical="top" wrapText="1"/>
    </xf>
    <xf numFmtId="1" fontId="28" fillId="35" borderId="11" xfId="0" applyNumberFormat="1" applyFont="1" applyFill="1" applyBorder="1" applyAlignment="1">
      <alignment horizontal="center" vertical="top" wrapText="1"/>
    </xf>
    <xf numFmtId="1" fontId="42" fillId="36" borderId="11" xfId="0" applyNumberFormat="1" applyFont="1" applyFill="1" applyBorder="1" applyAlignment="1">
      <alignment horizontal="center" vertical="top" wrapText="1"/>
    </xf>
    <xf numFmtId="0" fontId="43" fillId="36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horizontal="righ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right" vertical="center" wrapText="1"/>
    </xf>
    <xf numFmtId="0" fontId="2" fillId="37" borderId="1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1" fontId="11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 indent="1"/>
    </xf>
    <xf numFmtId="0" fontId="26" fillId="0" borderId="11" xfId="0" applyFont="1" applyBorder="1" applyAlignment="1">
      <alignment horizontal="right" vertical="top" wrapText="1"/>
    </xf>
    <xf numFmtId="0" fontId="26" fillId="0" borderId="11" xfId="0" applyFont="1" applyBorder="1" applyAlignment="1">
      <alignment horizontal="left" vertical="top" wrapText="1" indent="3"/>
    </xf>
    <xf numFmtId="1" fontId="24" fillId="0" borderId="11" xfId="0" applyNumberFormat="1" applyFont="1" applyBorder="1" applyAlignment="1">
      <alignment horizontal="center" vertical="top" wrapText="1"/>
    </xf>
    <xf numFmtId="165" fontId="22" fillId="0" borderId="13" xfId="0" applyNumberFormat="1" applyFont="1" applyBorder="1" applyAlignment="1">
      <alignment horizontal="left" vertical="top" wrapText="1" indent="1"/>
    </xf>
    <xf numFmtId="0" fontId="14" fillId="0" borderId="14" xfId="0" applyFont="1" applyBorder="1" applyAlignment="1">
      <alignment horizontal="left" vertical="top" wrapText="1"/>
    </xf>
    <xf numFmtId="1" fontId="24" fillId="0" borderId="11" xfId="0" applyNumberFormat="1" applyFont="1" applyBorder="1" applyAlignment="1">
      <alignment horizontal="right" vertical="top" wrapText="1"/>
    </xf>
    <xf numFmtId="0" fontId="24" fillId="0" borderId="11" xfId="0" applyFont="1" applyBorder="1" applyAlignment="1">
      <alignment horizontal="right" vertical="top" wrapText="1"/>
    </xf>
    <xf numFmtId="0" fontId="33" fillId="0" borderId="11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right" vertical="top" wrapText="1"/>
    </xf>
    <xf numFmtId="165" fontId="29" fillId="0" borderId="11" xfId="0" applyNumberFormat="1" applyFont="1" applyBorder="1" applyAlignment="1">
      <alignment horizontal="center" vertical="top" wrapText="1"/>
    </xf>
    <xf numFmtId="164" fontId="29" fillId="0" borderId="11" xfId="0" applyNumberFormat="1" applyFont="1" applyBorder="1" applyAlignment="1">
      <alignment horizontal="center" vertical="top" wrapText="1"/>
    </xf>
    <xf numFmtId="3" fontId="0" fillId="0" borderId="0" xfId="0" applyNumberFormat="1" applyAlignment="1">
      <alignment horizontal="left" vertical="top" wrapText="1"/>
    </xf>
    <xf numFmtId="3" fontId="0" fillId="0" borderId="10" xfId="0" applyNumberFormat="1" applyBorder="1" applyAlignment="1">
      <alignment horizontal="left" vertical="top" wrapText="1"/>
    </xf>
    <xf numFmtId="3" fontId="20" fillId="0" borderId="11" xfId="0" applyNumberFormat="1" applyFont="1" applyBorder="1" applyAlignment="1">
      <alignment horizontal="left" vertical="top" wrapText="1" indent="1"/>
    </xf>
    <xf numFmtId="3" fontId="7" fillId="0" borderId="11" xfId="0" applyNumberFormat="1" applyFont="1" applyBorder="1" applyAlignment="1">
      <alignment horizontal="center" vertical="top" wrapText="1"/>
    </xf>
    <xf numFmtId="3" fontId="0" fillId="0" borderId="11" xfId="0" applyNumberFormat="1" applyBorder="1" applyAlignment="1">
      <alignment horizontal="left" vertical="top" wrapText="1"/>
    </xf>
    <xf numFmtId="3" fontId="7" fillId="0" borderId="11" xfId="0" applyNumberFormat="1" applyFont="1" applyBorder="1" applyAlignment="1">
      <alignment horizontal="right" vertical="top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top" wrapText="1"/>
    </xf>
    <xf numFmtId="3" fontId="7" fillId="0" borderId="10" xfId="0" applyNumberFormat="1" applyFont="1" applyBorder="1" applyAlignment="1">
      <alignment horizontal="right" vertical="center" wrapText="1"/>
    </xf>
    <xf numFmtId="3" fontId="20" fillId="0" borderId="11" xfId="0" applyNumberFormat="1" applyFont="1" applyBorder="1" applyAlignment="1">
      <alignment horizontal="right" vertical="center" wrapText="1"/>
    </xf>
    <xf numFmtId="1" fontId="2" fillId="27" borderId="11" xfId="0" applyNumberFormat="1" applyFont="1" applyFill="1" applyBorder="1" applyAlignment="1">
      <alignment horizontal="right" vertical="top" wrapText="1"/>
    </xf>
    <xf numFmtId="3" fontId="29" fillId="0" borderId="11" xfId="0" applyNumberFormat="1" applyFont="1" applyBorder="1" applyAlignment="1">
      <alignment horizontal="center" vertical="top" wrapText="1"/>
    </xf>
    <xf numFmtId="167" fontId="29" fillId="0" borderId="11" xfId="0" applyNumberFormat="1" applyFont="1" applyBorder="1" applyAlignment="1">
      <alignment horizontal="center" vertical="top" wrapText="1"/>
    </xf>
    <xf numFmtId="3" fontId="2" fillId="28" borderId="11" xfId="0" applyNumberFormat="1" applyFont="1" applyFill="1" applyBorder="1" applyAlignment="1">
      <alignment horizontal="right" vertical="top" wrapText="1"/>
    </xf>
    <xf numFmtId="3" fontId="20" fillId="28" borderId="11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left" vertical="top" wrapText="1" indent="1"/>
    </xf>
    <xf numFmtId="3" fontId="5" fillId="0" borderId="11" xfId="0" applyNumberFormat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right" vertical="top" wrapText="1"/>
    </xf>
    <xf numFmtId="3" fontId="2" fillId="29" borderId="11" xfId="0" applyNumberFormat="1" applyFont="1" applyFill="1" applyBorder="1" applyAlignment="1">
      <alignment horizontal="right" vertical="top" wrapText="1"/>
    </xf>
    <xf numFmtId="1" fontId="2" fillId="29" borderId="11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center" wrapText="1"/>
    </xf>
    <xf numFmtId="3" fontId="0" fillId="28" borderId="11" xfId="0" applyNumberFormat="1" applyFill="1" applyBorder="1" applyAlignment="1">
      <alignment horizontal="left" vertical="top" wrapText="1"/>
    </xf>
    <xf numFmtId="3" fontId="0" fillId="0" borderId="0" xfId="0" applyNumberFormat="1" applyAlignment="1">
      <alignment horizontal="right" vertical="top" wrapText="1"/>
    </xf>
    <xf numFmtId="3" fontId="0" fillId="0" borderId="10" xfId="0" applyNumberForma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 indent="1"/>
    </xf>
    <xf numFmtId="3" fontId="0" fillId="0" borderId="11" xfId="0" applyNumberFormat="1" applyBorder="1" applyAlignment="1">
      <alignment horizontal="right" vertical="top" wrapText="1"/>
    </xf>
    <xf numFmtId="3" fontId="0" fillId="28" borderId="11" xfId="0" applyNumberFormat="1" applyFill="1" applyBorder="1" applyAlignment="1">
      <alignment horizontal="right" vertical="top" wrapText="1"/>
    </xf>
    <xf numFmtId="3" fontId="20" fillId="27" borderId="11" xfId="0" applyNumberFormat="1" applyFont="1" applyFill="1" applyBorder="1" applyAlignment="1">
      <alignment horizontal="right" vertical="top" wrapText="1"/>
    </xf>
    <xf numFmtId="3" fontId="20" fillId="29" borderId="11" xfId="0" applyNumberFormat="1" applyFont="1" applyFill="1" applyBorder="1" applyAlignment="1">
      <alignment horizontal="right" vertical="top" wrapText="1"/>
    </xf>
    <xf numFmtId="3" fontId="9" fillId="0" borderId="11" xfId="0" applyNumberFormat="1" applyFont="1" applyBorder="1" applyAlignment="1">
      <alignment horizontal="left" vertical="top" wrapText="1"/>
    </xf>
    <xf numFmtId="3" fontId="9" fillId="0" borderId="11" xfId="0" applyNumberFormat="1" applyFont="1" applyBorder="1" applyAlignment="1">
      <alignment horizontal="right" vertical="top" wrapText="1"/>
    </xf>
    <xf numFmtId="3" fontId="11" fillId="0" borderId="11" xfId="0" applyNumberFormat="1" applyFont="1" applyBorder="1" applyAlignment="1">
      <alignment horizontal="right" vertical="top" wrapText="1"/>
    </xf>
    <xf numFmtId="3" fontId="25" fillId="0" borderId="11" xfId="0" applyNumberFormat="1" applyFont="1" applyBorder="1" applyAlignment="1">
      <alignment horizontal="right" vertical="top" wrapText="1"/>
    </xf>
    <xf numFmtId="3" fontId="14" fillId="0" borderId="11" xfId="0" applyNumberFormat="1" applyFont="1" applyBorder="1" applyAlignment="1">
      <alignment horizontal="right" vertical="top" wrapText="1"/>
    </xf>
    <xf numFmtId="3" fontId="33" fillId="0" borderId="11" xfId="0" applyNumberFormat="1" applyFont="1" applyBorder="1" applyAlignment="1">
      <alignment horizontal="right"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5" fillId="0" borderId="11" xfId="0" applyNumberFormat="1" applyFont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left" vertical="center" wrapText="1" indent="2"/>
    </xf>
    <xf numFmtId="3" fontId="2" fillId="0" borderId="11" xfId="0" applyNumberFormat="1" applyFont="1" applyBorder="1" applyAlignment="1">
      <alignment horizontal="right" vertical="top" wrapText="1"/>
    </xf>
    <xf numFmtId="3" fontId="2" fillId="37" borderId="1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0" fillId="0" borderId="15" xfId="0" applyBorder="1">
      <alignment vertical="top" wrapText="1"/>
    </xf>
    <xf numFmtId="1" fontId="2" fillId="37" borderId="11" xfId="0" applyNumberFormat="1" applyFont="1" applyFill="1" applyBorder="1" applyAlignment="1">
      <alignment horizontal="right" vertical="top" wrapText="1"/>
    </xf>
    <xf numFmtId="1" fontId="0" fillId="0" borderId="0" xfId="0" applyNumberFormat="1">
      <alignment vertical="top" wrapText="1"/>
    </xf>
    <xf numFmtId="1" fontId="7" fillId="0" borderId="15" xfId="0" applyNumberFormat="1" applyFont="1" applyFill="1" applyBorder="1" applyAlignment="1">
      <alignment horizontal="right" vertical="top" wrapText="1"/>
    </xf>
    <xf numFmtId="3" fontId="21" fillId="34" borderId="11" xfId="0" applyNumberFormat="1" applyFont="1" applyFill="1" applyBorder="1" applyAlignment="1">
      <alignment horizontal="right" vertical="top" wrapText="1"/>
    </xf>
    <xf numFmtId="3" fontId="21" fillId="35" borderId="11" xfId="0" applyNumberFormat="1" applyFont="1" applyFill="1" applyBorder="1" applyAlignment="1">
      <alignment horizontal="right" vertical="top" wrapText="1"/>
    </xf>
    <xf numFmtId="3" fontId="28" fillId="34" borderId="11" xfId="0" applyNumberFormat="1" applyFont="1" applyFill="1" applyBorder="1" applyAlignment="1">
      <alignment horizontal="right" vertical="top" wrapText="1"/>
    </xf>
    <xf numFmtId="3" fontId="29" fillId="0" borderId="11" xfId="0" applyNumberFormat="1" applyFont="1" applyBorder="1" applyAlignment="1">
      <alignment horizontal="right" vertical="top" wrapText="1"/>
    </xf>
    <xf numFmtId="3" fontId="28" fillId="35" borderId="11" xfId="0" applyNumberFormat="1" applyFont="1" applyFill="1" applyBorder="1" applyAlignment="1">
      <alignment horizontal="right" vertical="top" wrapText="1"/>
    </xf>
    <xf numFmtId="3" fontId="43" fillId="36" borderId="11" xfId="0" applyNumberFormat="1" applyFont="1" applyFill="1" applyBorder="1" applyAlignment="1">
      <alignment horizontal="right" vertical="top" wrapText="1"/>
    </xf>
    <xf numFmtId="3" fontId="28" fillId="0" borderId="11" xfId="0" applyNumberFormat="1" applyFont="1" applyBorder="1" applyAlignment="1">
      <alignment horizontal="right" vertical="top" wrapText="1"/>
    </xf>
    <xf numFmtId="3" fontId="53" fillId="0" borderId="11" xfId="0" applyNumberFormat="1" applyFont="1" applyBorder="1" applyAlignment="1">
      <alignment horizontal="right" vertical="top" wrapText="1"/>
    </xf>
    <xf numFmtId="3" fontId="54" fillId="0" borderId="11" xfId="0" applyNumberFormat="1" applyFont="1" applyBorder="1" applyAlignment="1">
      <alignment horizontal="right" vertical="top" wrapText="1"/>
    </xf>
    <xf numFmtId="3" fontId="72" fillId="0" borderId="11" xfId="0" applyNumberFormat="1" applyFont="1" applyBorder="1" applyAlignment="1">
      <alignment horizontal="right" vertical="top" wrapText="1"/>
    </xf>
    <xf numFmtId="3" fontId="20" fillId="0" borderId="11" xfId="0" applyNumberFormat="1" applyFont="1" applyBorder="1" applyAlignment="1">
      <alignment horizontal="center" vertical="top" wrapText="1"/>
    </xf>
    <xf numFmtId="3" fontId="14" fillId="0" borderId="11" xfId="0" applyNumberFormat="1" applyFont="1" applyBorder="1" applyAlignment="1">
      <alignment horizontal="left" vertical="top" wrapText="1" indent="1"/>
    </xf>
    <xf numFmtId="0" fontId="14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0" fillId="0" borderId="1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 indent="1"/>
    </xf>
    <xf numFmtId="0" fontId="2" fillId="0" borderId="14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left" vertical="top" wrapText="1" indent="2"/>
    </xf>
    <xf numFmtId="0" fontId="2" fillId="0" borderId="14" xfId="0" applyFont="1" applyBorder="1" applyAlignment="1">
      <alignment horizontal="left" vertical="top" wrapText="1" indent="2"/>
    </xf>
    <xf numFmtId="1" fontId="5" fillId="0" borderId="13" xfId="0" applyNumberFormat="1" applyFont="1" applyBorder="1" applyAlignment="1">
      <alignment horizontal="center" vertical="top" wrapText="1"/>
    </xf>
    <xf numFmtId="1" fontId="5" fillId="0" borderId="20" xfId="0" applyNumberFormat="1" applyFont="1" applyBorder="1" applyAlignment="1">
      <alignment horizontal="center" vertical="top" wrapText="1"/>
    </xf>
    <xf numFmtId="1" fontId="5" fillId="0" borderId="14" xfId="0" applyNumberFormat="1" applyFont="1" applyBorder="1" applyAlignment="1">
      <alignment horizontal="center" vertical="top" wrapText="1"/>
    </xf>
    <xf numFmtId="0" fontId="3" fillId="27" borderId="13" xfId="0" applyFont="1" applyFill="1" applyBorder="1" applyAlignment="1">
      <alignment horizontal="left" vertical="top" wrapText="1"/>
    </xf>
    <xf numFmtId="0" fontId="3" fillId="27" borderId="20" xfId="0" applyFont="1" applyFill="1" applyBorder="1" applyAlignment="1">
      <alignment horizontal="left" vertical="top" wrapText="1"/>
    </xf>
    <xf numFmtId="0" fontId="3" fillId="27" borderId="14" xfId="0" applyFont="1" applyFill="1" applyBorder="1" applyAlignment="1">
      <alignment horizontal="left" vertical="top" wrapText="1"/>
    </xf>
    <xf numFmtId="0" fontId="2" fillId="28" borderId="13" xfId="0" applyFont="1" applyFill="1" applyBorder="1" applyAlignment="1">
      <alignment horizontal="left" vertical="top" wrapText="1"/>
    </xf>
    <xf numFmtId="0" fontId="2" fillId="28" borderId="20" xfId="0" applyFont="1" applyFill="1" applyBorder="1" applyAlignment="1">
      <alignment horizontal="left" vertical="top" wrapText="1"/>
    </xf>
    <xf numFmtId="0" fontId="2" fillId="28" borderId="14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2" fillId="29" borderId="13" xfId="0" applyFont="1" applyFill="1" applyBorder="1" applyAlignment="1">
      <alignment horizontal="left" vertical="top" wrapText="1"/>
    </xf>
    <xf numFmtId="0" fontId="2" fillId="29" borderId="20" xfId="0" applyFont="1" applyFill="1" applyBorder="1" applyAlignment="1">
      <alignment horizontal="left" vertical="top" wrapText="1"/>
    </xf>
    <xf numFmtId="0" fontId="2" fillId="29" borderId="1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9" fillId="0" borderId="13" xfId="0" applyFont="1" applyBorder="1" applyAlignment="1">
      <alignment horizontal="left" vertical="top" wrapText="1" indent="6"/>
    </xf>
    <xf numFmtId="0" fontId="19" fillId="0" borderId="20" xfId="0" applyFont="1" applyBorder="1" applyAlignment="1">
      <alignment horizontal="left" vertical="top" wrapText="1" indent="6"/>
    </xf>
    <xf numFmtId="0" fontId="19" fillId="0" borderId="14" xfId="0" applyFont="1" applyBorder="1" applyAlignment="1">
      <alignment horizontal="left" vertical="top" wrapText="1" indent="6"/>
    </xf>
    <xf numFmtId="0" fontId="2" fillId="30" borderId="13" xfId="0" applyFont="1" applyFill="1" applyBorder="1" applyAlignment="1">
      <alignment horizontal="left" vertical="top" wrapText="1"/>
    </xf>
    <xf numFmtId="0" fontId="2" fillId="30" borderId="14" xfId="0" applyFont="1" applyFill="1" applyBorder="1" applyAlignment="1">
      <alignment horizontal="left" vertical="top" wrapText="1"/>
    </xf>
    <xf numFmtId="0" fontId="2" fillId="33" borderId="13" xfId="0" applyFont="1" applyFill="1" applyBorder="1" applyAlignment="1">
      <alignment horizontal="left" vertical="top" wrapText="1"/>
    </xf>
    <xf numFmtId="0" fontId="2" fillId="33" borderId="14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" fontId="20" fillId="0" borderId="13" xfId="0" applyNumberFormat="1" applyFont="1" applyBorder="1" applyAlignment="1">
      <alignment horizontal="center" vertical="top" wrapText="1"/>
    </xf>
    <xf numFmtId="1" fontId="20" fillId="0" borderId="14" xfId="0" applyNumberFormat="1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0" fillId="0" borderId="10" xfId="0" applyFont="1" applyBorder="1" applyAlignment="1">
      <alignment horizontal="right" vertical="top" wrapText="1" indent="3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top" wrapText="1" indent="1"/>
    </xf>
    <xf numFmtId="0" fontId="14" fillId="0" borderId="14" xfId="0" applyFont="1" applyBorder="1" applyAlignment="1">
      <alignment horizontal="left" vertical="top" wrapText="1" inden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 indent="2"/>
    </xf>
    <xf numFmtId="0" fontId="14" fillId="0" borderId="14" xfId="0" applyFont="1" applyBorder="1" applyAlignment="1">
      <alignment horizontal="left" vertical="top" wrapText="1" indent="2"/>
    </xf>
    <xf numFmtId="0" fontId="14" fillId="0" borderId="13" xfId="0" applyFont="1" applyBorder="1" applyAlignment="1">
      <alignment horizontal="left" vertical="top" wrapText="1" indent="4"/>
    </xf>
    <xf numFmtId="0" fontId="14" fillId="0" borderId="14" xfId="0" applyFont="1" applyBorder="1" applyAlignment="1">
      <alignment horizontal="left" vertical="top" wrapText="1" indent="4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33" fillId="0" borderId="0" xfId="0" applyFont="1" applyAlignment="1">
      <alignment horizontal="right" vertical="top" wrapText="1"/>
    </xf>
    <xf numFmtId="0" fontId="34" fillId="0" borderId="0" xfId="0" applyFont="1" applyAlignment="1">
      <alignment horizontal="center" vertical="top" wrapText="1"/>
    </xf>
    <xf numFmtId="0" fontId="25" fillId="0" borderId="10" xfId="0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23" fillId="0" borderId="21" xfId="0" applyNumberFormat="1" applyFont="1" applyBorder="1" applyAlignment="1">
      <alignment horizontal="left" vertical="center" wrapText="1" indent="1"/>
    </xf>
    <xf numFmtId="3" fontId="23" fillId="0" borderId="22" xfId="0" applyNumberFormat="1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top" wrapText="1"/>
    </xf>
    <xf numFmtId="0" fontId="38" fillId="0" borderId="0" xfId="0" applyFont="1" applyAlignment="1">
      <alignment horizontal="right" vertical="top" wrapText="1"/>
    </xf>
    <xf numFmtId="0" fontId="39" fillId="0" borderId="0" xfId="0" applyFont="1" applyAlignment="1">
      <alignment horizontal="center" vertical="top" wrapText="1"/>
    </xf>
    <xf numFmtId="0" fontId="37" fillId="0" borderId="10" xfId="0" applyFont="1" applyBorder="1" applyAlignment="1">
      <alignment horizontal="right" vertical="top" wrapText="1"/>
    </xf>
    <xf numFmtId="0" fontId="27" fillId="0" borderId="0" xfId="0" applyFont="1" applyAlignment="1">
      <alignment horizontal="right" vertical="top"/>
    </xf>
    <xf numFmtId="0" fontId="47" fillId="0" borderId="0" xfId="0" applyFont="1" applyAlignment="1">
      <alignment horizontal="center" vertical="top"/>
    </xf>
    <xf numFmtId="0" fontId="40" fillId="0" borderId="10" xfId="0" applyFont="1" applyBorder="1" applyAlignment="1">
      <alignment horizontal="left" vertical="top" wrapText="1" indent="15"/>
    </xf>
    <xf numFmtId="0" fontId="1" fillId="0" borderId="12" xfId="0" applyFont="1" applyBorder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22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7" fillId="0" borderId="10" xfId="0" applyFont="1" applyBorder="1" applyAlignment="1">
      <alignment horizontal="right" vertical="top" wrapText="1"/>
    </xf>
    <xf numFmtId="0" fontId="20" fillId="0" borderId="10" xfId="0" applyFont="1" applyBorder="1" applyAlignment="1">
      <alignment horizontal="left" vertical="center" wrapText="1" indent="15"/>
    </xf>
    <xf numFmtId="0" fontId="20" fillId="0" borderId="0" xfId="0" applyFont="1" applyAlignment="1">
      <alignment horizontal="left" vertical="top" wrapText="1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" fontId="24" fillId="0" borderId="13" xfId="0" applyNumberFormat="1" applyFont="1" applyBorder="1" applyAlignment="1">
      <alignment horizontal="center" vertical="top" wrapText="1"/>
    </xf>
    <xf numFmtId="1" fontId="24" fillId="0" borderId="20" xfId="0" applyNumberFormat="1" applyFont="1" applyBorder="1" applyAlignment="1">
      <alignment horizontal="center" vertical="top" wrapText="1"/>
    </xf>
    <xf numFmtId="1" fontId="24" fillId="0" borderId="14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 indent="4"/>
    </xf>
    <xf numFmtId="0" fontId="25" fillId="0" borderId="14" xfId="0" applyFont="1" applyBorder="1" applyAlignment="1">
      <alignment horizontal="left" vertical="top" wrapText="1" indent="4"/>
    </xf>
    <xf numFmtId="0" fontId="33" fillId="0" borderId="0" xfId="0" applyFont="1" applyAlignment="1">
      <alignment horizontal="right" vertical="top" wrapText="1" indent="2"/>
    </xf>
    <xf numFmtId="0" fontId="44" fillId="0" borderId="0" xfId="0" applyFont="1" applyAlignment="1">
      <alignment horizontal="left" vertical="top" wrapText="1" indent="12"/>
    </xf>
    <xf numFmtId="0" fontId="33" fillId="0" borderId="10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left" vertical="center" wrapText="1" indent="4"/>
    </xf>
    <xf numFmtId="0" fontId="26" fillId="0" borderId="12" xfId="0" applyFont="1" applyBorder="1" applyAlignment="1">
      <alignment horizontal="left" vertical="center" wrapText="1" indent="4"/>
    </xf>
    <xf numFmtId="0" fontId="26" fillId="0" borderId="17" xfId="0" applyFont="1" applyBorder="1" applyAlignment="1">
      <alignment horizontal="left" vertical="center" wrapText="1" indent="4"/>
    </xf>
    <xf numFmtId="0" fontId="26" fillId="0" borderId="18" xfId="0" applyFont="1" applyBorder="1" applyAlignment="1">
      <alignment horizontal="left" vertical="center" wrapText="1" indent="4"/>
    </xf>
    <xf numFmtId="0" fontId="26" fillId="0" borderId="10" xfId="0" applyFont="1" applyBorder="1" applyAlignment="1">
      <alignment horizontal="left" vertical="center" wrapText="1" indent="4"/>
    </xf>
    <xf numFmtId="0" fontId="26" fillId="0" borderId="19" xfId="0" applyFont="1" applyBorder="1" applyAlignment="1">
      <alignment horizontal="left" vertical="center" wrapText="1" indent="4"/>
    </xf>
    <xf numFmtId="0" fontId="27" fillId="0" borderId="13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left" vertical="top" wrapText="1" indent="1"/>
    </xf>
    <xf numFmtId="0" fontId="26" fillId="0" borderId="14" xfId="0" applyFont="1" applyBorder="1" applyAlignment="1">
      <alignment horizontal="left" vertical="top" wrapText="1" indent="1"/>
    </xf>
    <xf numFmtId="0" fontId="26" fillId="0" borderId="13" xfId="0" applyFont="1" applyBorder="1" applyAlignment="1">
      <alignment horizontal="left" vertical="top" wrapText="1" indent="2"/>
    </xf>
    <xf numFmtId="0" fontId="26" fillId="0" borderId="14" xfId="0" applyFont="1" applyBorder="1" applyAlignment="1">
      <alignment horizontal="left" vertical="top" wrapText="1" indent="2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 wrapText="1"/>
    </xf>
    <xf numFmtId="1" fontId="7" fillId="0" borderId="14" xfId="0" applyNumberFormat="1" applyFont="1" applyBorder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 customBuiltin="1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workbookViewId="0">
      <selection activeCell="J66" sqref="J66"/>
    </sheetView>
  </sheetViews>
  <sheetFormatPr defaultColWidth="9.33203125" defaultRowHeight="13.2" x14ac:dyDescent="0.25"/>
  <cols>
    <col min="1" max="1" width="3.33203125" customWidth="1"/>
    <col min="2" max="2" width="2.109375" customWidth="1"/>
    <col min="3" max="4" width="3.33203125" customWidth="1"/>
    <col min="5" max="5" width="5.77734375" customWidth="1"/>
    <col min="6" max="6" width="42" customWidth="1"/>
    <col min="7" max="7" width="11.44140625" customWidth="1"/>
    <col min="8" max="8" width="6.77734375" customWidth="1"/>
    <col min="9" max="10" width="8" customWidth="1"/>
    <col min="11" max="11" width="11.77734375" style="51" customWidth="1"/>
    <col min="12" max="12" width="8" customWidth="1"/>
    <col min="13" max="13" width="10.44140625" style="51" customWidth="1"/>
    <col min="14" max="14" width="6.77734375" customWidth="1"/>
    <col min="17" max="17" width="11.6640625" bestFit="1" customWidth="1"/>
  </cols>
  <sheetData>
    <row r="1" spans="1:14" ht="12.9" customHeight="1" x14ac:dyDescent="0.2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 ht="15" customHeight="1" x14ac:dyDescent="0.25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14" ht="23.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61"/>
      <c r="L3" s="1"/>
      <c r="M3" s="161"/>
      <c r="N3" s="2" t="s">
        <v>2</v>
      </c>
    </row>
    <row r="4" spans="1:14" ht="38.1" customHeight="1" x14ac:dyDescent="0.25">
      <c r="A4" s="221"/>
      <c r="B4" s="222"/>
      <c r="C4" s="222"/>
      <c r="D4" s="222"/>
      <c r="E4" s="222"/>
      <c r="F4" s="223"/>
      <c r="G4" s="227" t="s">
        <v>3</v>
      </c>
      <c r="H4" s="228"/>
      <c r="I4" s="229" t="s">
        <v>4</v>
      </c>
      <c r="J4" s="230"/>
      <c r="K4" s="231" t="s">
        <v>5</v>
      </c>
      <c r="L4" s="232"/>
      <c r="M4" s="233" t="s">
        <v>6</v>
      </c>
      <c r="N4" s="234"/>
    </row>
    <row r="5" spans="1:14" ht="20.100000000000001" customHeight="1" x14ac:dyDescent="0.25">
      <c r="A5" s="224"/>
      <c r="B5" s="225"/>
      <c r="C5" s="225"/>
      <c r="D5" s="225"/>
      <c r="E5" s="225"/>
      <c r="F5" s="226"/>
      <c r="G5" s="4" t="s">
        <v>7</v>
      </c>
      <c r="H5" s="5" t="s">
        <v>8</v>
      </c>
      <c r="I5" s="6" t="s">
        <v>7</v>
      </c>
      <c r="J5" s="5" t="s">
        <v>8</v>
      </c>
      <c r="K5" s="175" t="s">
        <v>7</v>
      </c>
      <c r="L5" s="5" t="s">
        <v>8</v>
      </c>
      <c r="M5" s="175" t="s">
        <v>7</v>
      </c>
      <c r="N5" s="6" t="s">
        <v>8</v>
      </c>
    </row>
    <row r="6" spans="1:14" ht="9" customHeight="1" x14ac:dyDescent="0.25">
      <c r="A6" s="235">
        <v>1</v>
      </c>
      <c r="B6" s="236"/>
      <c r="C6" s="236"/>
      <c r="D6" s="236"/>
      <c r="E6" s="236"/>
      <c r="F6" s="237"/>
      <c r="G6" s="7">
        <v>2</v>
      </c>
      <c r="H6" s="7">
        <v>3</v>
      </c>
      <c r="I6" s="7">
        <v>4</v>
      </c>
      <c r="J6" s="7">
        <v>5</v>
      </c>
      <c r="K6" s="176">
        <v>6</v>
      </c>
      <c r="L6" s="7">
        <v>7</v>
      </c>
      <c r="M6" s="176">
        <v>8</v>
      </c>
      <c r="N6" s="7">
        <v>9</v>
      </c>
    </row>
    <row r="7" spans="1:14" ht="13.5" customHeight="1" x14ac:dyDescent="0.25">
      <c r="A7" s="8">
        <v>1</v>
      </c>
      <c r="B7" s="238" t="s">
        <v>9</v>
      </c>
      <c r="C7" s="239"/>
      <c r="D7" s="239"/>
      <c r="E7" s="239"/>
      <c r="F7" s="240"/>
      <c r="G7" s="170">
        <f>G8+G21+G52+G65</f>
        <v>10719</v>
      </c>
      <c r="H7" s="10"/>
      <c r="I7" s="170">
        <f>I8+I21+I52+I65</f>
        <v>25</v>
      </c>
      <c r="J7" s="10"/>
      <c r="K7" s="11">
        <f>K8+K21+K52+K65</f>
        <v>479931.17700000003</v>
      </c>
      <c r="L7" s="10"/>
      <c r="M7" s="11">
        <f>M8+M21+M52+M65</f>
        <v>490675.17700000003</v>
      </c>
      <c r="N7" s="12">
        <v>0</v>
      </c>
    </row>
    <row r="8" spans="1:14" ht="33.9" customHeight="1" x14ac:dyDescent="0.25">
      <c r="A8" s="3"/>
      <c r="B8" s="13">
        <v>1</v>
      </c>
      <c r="C8" s="241" t="s">
        <v>10</v>
      </c>
      <c r="D8" s="242"/>
      <c r="E8" s="242"/>
      <c r="F8" s="243"/>
      <c r="G8" s="14"/>
      <c r="H8" s="15"/>
      <c r="I8" s="16">
        <v>0</v>
      </c>
      <c r="J8" s="15"/>
      <c r="K8" s="173">
        <f>K9+K16+K17+K18+K19+K20</f>
        <v>165601.91099999999</v>
      </c>
      <c r="L8" s="15"/>
      <c r="M8" s="173">
        <f>M9+M16+M17+M18+M19+M20</f>
        <v>165601.91099999999</v>
      </c>
      <c r="N8" s="16">
        <v>0</v>
      </c>
    </row>
    <row r="9" spans="1:14" ht="15.9" customHeight="1" x14ac:dyDescent="0.25">
      <c r="A9" s="3"/>
      <c r="B9" s="3"/>
      <c r="C9" s="17">
        <v>1</v>
      </c>
      <c r="D9" s="244" t="s">
        <v>11</v>
      </c>
      <c r="E9" s="245"/>
      <c r="F9" s="246"/>
      <c r="G9" s="17">
        <v>0</v>
      </c>
      <c r="H9" s="3"/>
      <c r="I9" s="17">
        <v>0</v>
      </c>
      <c r="J9" s="3"/>
      <c r="K9" s="19">
        <f>(K10+K11+K12+K13+K14+K15)</f>
        <v>158893.91099999999</v>
      </c>
      <c r="L9" s="3"/>
      <c r="M9" s="19">
        <f t="shared" ref="M9:M20" si="0">G9+I9+K9</f>
        <v>158893.91099999999</v>
      </c>
      <c r="N9" s="17">
        <v>0</v>
      </c>
    </row>
    <row r="10" spans="1:14" ht="9.9" customHeight="1" x14ac:dyDescent="0.25">
      <c r="A10" s="3"/>
      <c r="B10" s="3"/>
      <c r="C10" s="3"/>
      <c r="D10" s="20">
        <v>1</v>
      </c>
      <c r="E10" s="244" t="s">
        <v>12</v>
      </c>
      <c r="F10" s="246"/>
      <c r="G10" s="17">
        <v>0</v>
      </c>
      <c r="H10" s="3"/>
      <c r="I10" s="17">
        <v>0</v>
      </c>
      <c r="J10" s="3"/>
      <c r="K10" s="19">
        <f>'5 melléklet(16)'!C5/1000</f>
        <v>52211.023000000001</v>
      </c>
      <c r="L10" s="3"/>
      <c r="M10" s="19">
        <f t="shared" si="0"/>
        <v>52211.023000000001</v>
      </c>
      <c r="N10" s="17">
        <v>0</v>
      </c>
    </row>
    <row r="11" spans="1:14" ht="20.100000000000001" customHeight="1" x14ac:dyDescent="0.25">
      <c r="A11" s="3"/>
      <c r="B11" s="3"/>
      <c r="C11" s="3"/>
      <c r="D11" s="20">
        <v>2</v>
      </c>
      <c r="E11" s="244" t="s">
        <v>13</v>
      </c>
      <c r="F11" s="246"/>
      <c r="G11" s="17">
        <v>0</v>
      </c>
      <c r="H11" s="3"/>
      <c r="I11" s="17">
        <v>0</v>
      </c>
      <c r="J11" s="3"/>
      <c r="K11" s="19">
        <f>'5 melléklet(16)'!C16/1000</f>
        <v>46541.01</v>
      </c>
      <c r="L11" s="3"/>
      <c r="M11" s="19">
        <f t="shared" si="0"/>
        <v>46541.01</v>
      </c>
      <c r="N11" s="17">
        <v>0</v>
      </c>
    </row>
    <row r="12" spans="1:14" ht="20.100000000000001" customHeight="1" x14ac:dyDescent="0.25">
      <c r="A12" s="3"/>
      <c r="B12" s="3"/>
      <c r="C12" s="3"/>
      <c r="D12" s="20">
        <v>3</v>
      </c>
      <c r="E12" s="244" t="s">
        <v>14</v>
      </c>
      <c r="F12" s="246"/>
      <c r="G12" s="17">
        <v>0</v>
      </c>
      <c r="H12" s="3"/>
      <c r="I12" s="17">
        <v>0</v>
      </c>
      <c r="J12" s="3"/>
      <c r="K12" s="19">
        <f>'5 melléklet(16)'!C22/1000</f>
        <v>56971.538</v>
      </c>
      <c r="L12" s="3"/>
      <c r="M12" s="19">
        <f t="shared" si="0"/>
        <v>56971.538</v>
      </c>
      <c r="N12" s="17">
        <v>0</v>
      </c>
    </row>
    <row r="13" spans="1:14" ht="20.100000000000001" customHeight="1" x14ac:dyDescent="0.25">
      <c r="A13" s="3"/>
      <c r="B13" s="3"/>
      <c r="C13" s="3"/>
      <c r="D13" s="20">
        <v>4</v>
      </c>
      <c r="E13" s="244" t="s">
        <v>15</v>
      </c>
      <c r="F13" s="246"/>
      <c r="G13" s="17">
        <v>0</v>
      </c>
      <c r="H13" s="3"/>
      <c r="I13" s="17">
        <v>0</v>
      </c>
      <c r="J13" s="3"/>
      <c r="K13" s="19">
        <f>'5 melléklet(16)'!C46/1000</f>
        <v>3170.34</v>
      </c>
      <c r="L13" s="3"/>
      <c r="M13" s="19">
        <f t="shared" si="0"/>
        <v>3170.34</v>
      </c>
      <c r="N13" s="17">
        <v>0</v>
      </c>
    </row>
    <row r="14" spans="1:14" ht="11.1" customHeight="1" x14ac:dyDescent="0.25">
      <c r="A14" s="3"/>
      <c r="B14" s="3"/>
      <c r="C14" s="3"/>
      <c r="D14" s="20">
        <v>5</v>
      </c>
      <c r="E14" s="244" t="s">
        <v>16</v>
      </c>
      <c r="F14" s="246"/>
      <c r="G14" s="17">
        <v>0</v>
      </c>
      <c r="H14" s="3"/>
      <c r="I14" s="17">
        <v>0</v>
      </c>
      <c r="J14" s="3"/>
      <c r="K14" s="19"/>
      <c r="L14" s="3"/>
      <c r="M14" s="19">
        <f t="shared" si="0"/>
        <v>0</v>
      </c>
      <c r="N14" s="17">
        <v>0</v>
      </c>
    </row>
    <row r="15" spans="1:14" ht="11.1" customHeight="1" x14ac:dyDescent="0.25">
      <c r="A15" s="3"/>
      <c r="B15" s="3"/>
      <c r="C15" s="3"/>
      <c r="D15" s="20">
        <v>6</v>
      </c>
      <c r="E15" s="244" t="s">
        <v>17</v>
      </c>
      <c r="F15" s="246"/>
      <c r="G15" s="17">
        <v>0</v>
      </c>
      <c r="H15" s="3"/>
      <c r="I15" s="17">
        <v>0</v>
      </c>
      <c r="J15" s="3"/>
      <c r="K15" s="165">
        <v>0</v>
      </c>
      <c r="L15" s="3"/>
      <c r="M15" s="19">
        <f t="shared" si="0"/>
        <v>0</v>
      </c>
      <c r="N15" s="17">
        <v>0</v>
      </c>
    </row>
    <row r="16" spans="1:14" ht="11.1" customHeight="1" x14ac:dyDescent="0.25">
      <c r="A16" s="3"/>
      <c r="B16" s="3"/>
      <c r="C16" s="17">
        <v>2</v>
      </c>
      <c r="D16" s="244" t="s">
        <v>18</v>
      </c>
      <c r="E16" s="245"/>
      <c r="F16" s="246"/>
      <c r="G16" s="17">
        <v>0</v>
      </c>
      <c r="H16" s="3"/>
      <c r="I16" s="17">
        <v>0</v>
      </c>
      <c r="J16" s="3"/>
      <c r="K16" s="165">
        <v>0</v>
      </c>
      <c r="L16" s="3"/>
      <c r="M16" s="19">
        <f t="shared" si="0"/>
        <v>0</v>
      </c>
      <c r="N16" s="17">
        <v>0</v>
      </c>
    </row>
    <row r="17" spans="1:14" ht="20.100000000000001" customHeight="1" x14ac:dyDescent="0.25">
      <c r="A17" s="3"/>
      <c r="B17" s="3"/>
      <c r="C17" s="17">
        <v>3</v>
      </c>
      <c r="D17" s="244" t="s">
        <v>19</v>
      </c>
      <c r="E17" s="245"/>
      <c r="F17" s="246"/>
      <c r="G17" s="17">
        <v>0</v>
      </c>
      <c r="H17" s="3"/>
      <c r="I17" s="17">
        <v>0</v>
      </c>
      <c r="J17" s="3"/>
      <c r="K17" s="165">
        <v>0</v>
      </c>
      <c r="L17" s="3"/>
      <c r="M17" s="19">
        <f t="shared" si="0"/>
        <v>0</v>
      </c>
      <c r="N17" s="17">
        <v>0</v>
      </c>
    </row>
    <row r="18" spans="1:14" ht="20.100000000000001" customHeight="1" x14ac:dyDescent="0.25">
      <c r="A18" s="3"/>
      <c r="B18" s="3"/>
      <c r="C18" s="17">
        <v>4</v>
      </c>
      <c r="D18" s="244" t="s">
        <v>20</v>
      </c>
      <c r="E18" s="245"/>
      <c r="F18" s="246"/>
      <c r="G18" s="17">
        <v>0</v>
      </c>
      <c r="H18" s="3"/>
      <c r="I18" s="17">
        <v>0</v>
      </c>
      <c r="J18" s="3"/>
      <c r="K18" s="165">
        <v>0</v>
      </c>
      <c r="L18" s="3"/>
      <c r="M18" s="19">
        <f t="shared" si="0"/>
        <v>0</v>
      </c>
      <c r="N18" s="17">
        <v>0</v>
      </c>
    </row>
    <row r="19" spans="1:14" ht="18.899999999999999" customHeight="1" x14ac:dyDescent="0.25">
      <c r="A19" s="3"/>
      <c r="B19" s="3"/>
      <c r="C19" s="17">
        <v>5</v>
      </c>
      <c r="D19" s="244" t="s">
        <v>21</v>
      </c>
      <c r="E19" s="245"/>
      <c r="F19" s="246"/>
      <c r="G19" s="17">
        <v>0</v>
      </c>
      <c r="H19" s="3"/>
      <c r="I19" s="17">
        <v>0</v>
      </c>
      <c r="J19" s="3"/>
      <c r="K19" s="165">
        <v>0</v>
      </c>
      <c r="L19" s="3"/>
      <c r="M19" s="19">
        <f t="shared" si="0"/>
        <v>0</v>
      </c>
      <c r="N19" s="17">
        <v>0</v>
      </c>
    </row>
    <row r="20" spans="1:14" ht="18.899999999999999" customHeight="1" x14ac:dyDescent="0.25">
      <c r="A20" s="3"/>
      <c r="B20" s="3"/>
      <c r="C20" s="17">
        <v>6</v>
      </c>
      <c r="D20" s="244" t="s">
        <v>22</v>
      </c>
      <c r="E20" s="245"/>
      <c r="F20" s="246"/>
      <c r="G20" s="6"/>
      <c r="H20" s="3"/>
      <c r="I20" s="17">
        <v>0</v>
      </c>
      <c r="J20" s="3"/>
      <c r="K20" s="165">
        <v>6708</v>
      </c>
      <c r="L20" s="3"/>
      <c r="M20" s="19">
        <f t="shared" si="0"/>
        <v>6708</v>
      </c>
      <c r="N20" s="17">
        <v>0</v>
      </c>
    </row>
    <row r="21" spans="1:14" ht="11.1" customHeight="1" x14ac:dyDescent="0.25">
      <c r="A21" s="3"/>
      <c r="B21" s="13">
        <v>2</v>
      </c>
      <c r="C21" s="241" t="s">
        <v>23</v>
      </c>
      <c r="D21" s="242"/>
      <c r="E21" s="242"/>
      <c r="F21" s="243"/>
      <c r="G21" s="16">
        <v>0</v>
      </c>
      <c r="H21" s="15"/>
      <c r="I21" s="16">
        <v>25</v>
      </c>
      <c r="J21" s="15"/>
      <c r="K21" s="173">
        <f>K25+K30+K41</f>
        <v>69545.266000000003</v>
      </c>
      <c r="L21" s="15"/>
      <c r="M21" s="173">
        <f>G21+I21+K21</f>
        <v>69570.266000000003</v>
      </c>
      <c r="N21" s="16">
        <v>0</v>
      </c>
    </row>
    <row r="22" spans="1:14" ht="11.1" customHeight="1" x14ac:dyDescent="0.25">
      <c r="A22" s="3"/>
      <c r="B22" s="3"/>
      <c r="C22" s="17">
        <v>1</v>
      </c>
      <c r="D22" s="244" t="s">
        <v>24</v>
      </c>
      <c r="E22" s="245"/>
      <c r="F22" s="246"/>
      <c r="G22" s="17">
        <v>0</v>
      </c>
      <c r="H22" s="3"/>
      <c r="I22" s="17">
        <v>0</v>
      </c>
      <c r="J22" s="3"/>
      <c r="K22" s="165"/>
      <c r="L22" s="3"/>
      <c r="M22" s="165"/>
      <c r="N22" s="17">
        <v>0</v>
      </c>
    </row>
    <row r="23" spans="1:14" ht="11.1" customHeight="1" x14ac:dyDescent="0.25">
      <c r="A23" s="3"/>
      <c r="B23" s="3"/>
      <c r="C23" s="3"/>
      <c r="D23" s="20">
        <v>1</v>
      </c>
      <c r="E23" s="244" t="s">
        <v>25</v>
      </c>
      <c r="F23" s="246"/>
      <c r="G23" s="17">
        <v>0</v>
      </c>
      <c r="H23" s="3"/>
      <c r="I23" s="17">
        <v>0</v>
      </c>
      <c r="J23" s="3"/>
      <c r="K23" s="165"/>
      <c r="L23" s="3"/>
      <c r="M23" s="165"/>
      <c r="N23" s="17">
        <v>0</v>
      </c>
    </row>
    <row r="24" spans="1:14" ht="20.100000000000001" customHeight="1" x14ac:dyDescent="0.25">
      <c r="A24" s="3"/>
      <c r="B24" s="3"/>
      <c r="C24" s="3"/>
      <c r="D24" s="3"/>
      <c r="E24" s="21" t="s">
        <v>26</v>
      </c>
      <c r="F24" s="21" t="s">
        <v>27</v>
      </c>
      <c r="G24" s="3"/>
      <c r="H24" s="3"/>
      <c r="I24" s="3"/>
      <c r="J24" s="3"/>
      <c r="K24" s="165"/>
      <c r="L24" s="3"/>
      <c r="M24" s="165"/>
      <c r="N24" s="17">
        <v>0</v>
      </c>
    </row>
    <row r="25" spans="1:14" ht="11.1" customHeight="1" x14ac:dyDescent="0.25">
      <c r="A25" s="3"/>
      <c r="B25" s="3"/>
      <c r="C25" s="17">
        <v>2</v>
      </c>
      <c r="D25" s="244" t="s">
        <v>28</v>
      </c>
      <c r="E25" s="245"/>
      <c r="F25" s="246"/>
      <c r="G25" s="17">
        <v>0</v>
      </c>
      <c r="H25" s="3"/>
      <c r="I25" s="17">
        <v>0</v>
      </c>
      <c r="J25" s="3"/>
      <c r="K25" s="19">
        <f>SUM(K26:K29)</f>
        <v>4131.2659999999996</v>
      </c>
      <c r="L25" s="3"/>
      <c r="M25" s="19">
        <f>G25+I25+K25</f>
        <v>4131.2659999999996</v>
      </c>
      <c r="N25" s="17">
        <v>0</v>
      </c>
    </row>
    <row r="26" spans="1:14" ht="11.1" customHeight="1" x14ac:dyDescent="0.25">
      <c r="A26" s="3"/>
      <c r="B26" s="3"/>
      <c r="C26" s="3"/>
      <c r="D26" s="3"/>
      <c r="E26" s="21" t="s">
        <v>26</v>
      </c>
      <c r="F26" s="21" t="s">
        <v>29</v>
      </c>
      <c r="G26" s="3"/>
      <c r="H26" s="3"/>
      <c r="I26" s="3"/>
      <c r="J26" s="3"/>
      <c r="K26" s="19">
        <f>'15 melléklet'!E9</f>
        <v>0</v>
      </c>
      <c r="L26" s="3"/>
      <c r="M26" s="19">
        <f>G26+I26+K26</f>
        <v>0</v>
      </c>
      <c r="N26" s="17">
        <v>0</v>
      </c>
    </row>
    <row r="27" spans="1:14" ht="24" customHeight="1" x14ac:dyDescent="0.25">
      <c r="A27" s="3"/>
      <c r="B27" s="3"/>
      <c r="C27" s="3"/>
      <c r="D27" s="3"/>
      <c r="E27" s="21" t="s">
        <v>26</v>
      </c>
      <c r="F27" s="21" t="s">
        <v>30</v>
      </c>
      <c r="G27" s="3"/>
      <c r="H27" s="3"/>
      <c r="I27" s="3"/>
      <c r="J27" s="3"/>
      <c r="K27" s="165">
        <v>0</v>
      </c>
      <c r="L27" s="3"/>
      <c r="M27" s="19">
        <f>G27+I27+K27</f>
        <v>0</v>
      </c>
      <c r="N27" s="17">
        <v>0</v>
      </c>
    </row>
    <row r="28" spans="1:14" ht="11.1" customHeight="1" x14ac:dyDescent="0.25">
      <c r="A28" s="3"/>
      <c r="B28" s="3"/>
      <c r="C28" s="3"/>
      <c r="D28" s="3"/>
      <c r="E28" s="21" t="s">
        <v>26</v>
      </c>
      <c r="F28" s="21" t="s">
        <v>31</v>
      </c>
      <c r="G28" s="3"/>
      <c r="H28" s="3"/>
      <c r="I28" s="3"/>
      <c r="J28" s="3"/>
      <c r="K28" s="19">
        <f>('15 melléklet'!E10)/1000</f>
        <v>4131.2659999999996</v>
      </c>
      <c r="L28" s="3"/>
      <c r="M28" s="19">
        <f>G28+I28+K28</f>
        <v>4131.2659999999996</v>
      </c>
      <c r="N28" s="17">
        <v>0</v>
      </c>
    </row>
    <row r="29" spans="1:14" ht="11.1" customHeight="1" x14ac:dyDescent="0.25">
      <c r="A29" s="3"/>
      <c r="B29" s="3"/>
      <c r="C29" s="3"/>
      <c r="D29" s="3"/>
      <c r="E29" s="21" t="s">
        <v>26</v>
      </c>
      <c r="F29" s="21" t="s">
        <v>32</v>
      </c>
      <c r="G29" s="3"/>
      <c r="H29" s="3"/>
      <c r="I29" s="3"/>
      <c r="J29" s="3"/>
      <c r="K29" s="165">
        <v>0</v>
      </c>
      <c r="L29" s="3"/>
      <c r="M29" s="19">
        <f>G29+I29+K29</f>
        <v>0</v>
      </c>
      <c r="N29" s="17">
        <v>0</v>
      </c>
    </row>
    <row r="30" spans="1:14" ht="11.1" customHeight="1" x14ac:dyDescent="0.25">
      <c r="A30" s="3"/>
      <c r="B30" s="3"/>
      <c r="C30" s="17">
        <v>3</v>
      </c>
      <c r="D30" s="244" t="s">
        <v>33</v>
      </c>
      <c r="E30" s="245"/>
      <c r="F30" s="246"/>
      <c r="G30" s="17">
        <v>0</v>
      </c>
      <c r="H30" s="3"/>
      <c r="I30" s="17">
        <v>0</v>
      </c>
      <c r="J30" s="3"/>
      <c r="K30" s="19">
        <f>K31+K34+K37</f>
        <v>64802</v>
      </c>
      <c r="L30" s="3"/>
      <c r="M30" s="19">
        <f>K30</f>
        <v>64802</v>
      </c>
      <c r="N30" s="17">
        <v>0</v>
      </c>
    </row>
    <row r="31" spans="1:14" ht="11.1" customHeight="1" x14ac:dyDescent="0.25">
      <c r="A31" s="3"/>
      <c r="B31" s="3"/>
      <c r="C31" s="3"/>
      <c r="D31" s="20">
        <v>1</v>
      </c>
      <c r="E31" s="244" t="s">
        <v>34</v>
      </c>
      <c r="F31" s="246"/>
      <c r="G31" s="17">
        <v>0</v>
      </c>
      <c r="H31" s="3"/>
      <c r="I31" s="17">
        <v>0</v>
      </c>
      <c r="J31" s="3"/>
      <c r="K31" s="19">
        <v>51690</v>
      </c>
      <c r="L31" s="3"/>
      <c r="M31" s="19">
        <v>51690</v>
      </c>
      <c r="N31" s="17">
        <v>0</v>
      </c>
    </row>
    <row r="32" spans="1:14" ht="18.899999999999999" customHeight="1" x14ac:dyDescent="0.25">
      <c r="A32" s="3"/>
      <c r="B32" s="3"/>
      <c r="C32" s="3"/>
      <c r="D32" s="3"/>
      <c r="E32" s="21" t="s">
        <v>26</v>
      </c>
      <c r="F32" s="21" t="s">
        <v>35</v>
      </c>
      <c r="G32" s="3"/>
      <c r="H32" s="3"/>
      <c r="I32" s="3"/>
      <c r="J32" s="3"/>
      <c r="K32" s="19">
        <v>51690</v>
      </c>
      <c r="L32" s="3"/>
      <c r="M32" s="19">
        <v>51690</v>
      </c>
      <c r="N32" s="17">
        <v>0</v>
      </c>
    </row>
    <row r="33" spans="1:14" ht="18.899999999999999" customHeight="1" x14ac:dyDescent="0.25">
      <c r="A33" s="3"/>
      <c r="B33" s="3"/>
      <c r="C33" s="3"/>
      <c r="D33" s="3"/>
      <c r="E33" s="21" t="s">
        <v>26</v>
      </c>
      <c r="F33" s="21" t="s">
        <v>36</v>
      </c>
      <c r="G33" s="3"/>
      <c r="H33" s="3"/>
      <c r="I33" s="3"/>
      <c r="J33" s="3"/>
      <c r="K33" s="165">
        <v>0</v>
      </c>
      <c r="L33" s="3"/>
      <c r="M33" s="165">
        <v>0</v>
      </c>
      <c r="N33" s="17">
        <v>0</v>
      </c>
    </row>
    <row r="34" spans="1:14" ht="11.1" customHeight="1" x14ac:dyDescent="0.25">
      <c r="A34" s="3"/>
      <c r="B34" s="3"/>
      <c r="C34" s="3"/>
      <c r="D34" s="20">
        <v>2</v>
      </c>
      <c r="E34" s="244" t="s">
        <v>37</v>
      </c>
      <c r="F34" s="246"/>
      <c r="G34" s="17">
        <v>0</v>
      </c>
      <c r="H34" s="3"/>
      <c r="I34" s="17">
        <v>0</v>
      </c>
      <c r="J34" s="3"/>
      <c r="K34" s="19">
        <f>K36+K35</f>
        <v>13112</v>
      </c>
      <c r="L34" s="3"/>
      <c r="M34" s="19">
        <f>K34</f>
        <v>13112</v>
      </c>
      <c r="N34" s="17">
        <v>0</v>
      </c>
    </row>
    <row r="35" spans="1:14" ht="21" customHeight="1" x14ac:dyDescent="0.25">
      <c r="A35" s="3"/>
      <c r="B35" s="3"/>
      <c r="C35" s="3"/>
      <c r="D35" s="3"/>
      <c r="E35" s="21" t="s">
        <v>26</v>
      </c>
      <c r="F35" s="21" t="s">
        <v>38</v>
      </c>
      <c r="G35" s="3"/>
      <c r="H35" s="3"/>
      <c r="I35" s="3"/>
      <c r="J35" s="3"/>
      <c r="K35" s="19">
        <v>7867</v>
      </c>
      <c r="L35" s="3"/>
      <c r="M35" s="19">
        <f>K35</f>
        <v>7867</v>
      </c>
      <c r="N35" s="17">
        <v>0</v>
      </c>
    </row>
    <row r="36" spans="1:14" ht="18.899999999999999" customHeight="1" x14ac:dyDescent="0.25">
      <c r="A36" s="3"/>
      <c r="B36" s="3"/>
      <c r="C36" s="3"/>
      <c r="D36" s="3"/>
      <c r="E36" s="21" t="s">
        <v>26</v>
      </c>
      <c r="F36" s="21" t="s">
        <v>39</v>
      </c>
      <c r="G36" s="3"/>
      <c r="H36" s="3"/>
      <c r="I36" s="3"/>
      <c r="J36" s="3"/>
      <c r="K36" s="19">
        <v>5245</v>
      </c>
      <c r="L36" s="3"/>
      <c r="M36" s="19">
        <f>K36</f>
        <v>5245</v>
      </c>
      <c r="N36" s="17">
        <v>0</v>
      </c>
    </row>
    <row r="37" spans="1:14" ht="15.9" customHeight="1" x14ac:dyDescent="0.25">
      <c r="A37" s="3"/>
      <c r="B37" s="3"/>
      <c r="C37" s="3"/>
      <c r="D37" s="20">
        <v>3</v>
      </c>
      <c r="E37" s="244" t="s">
        <v>40</v>
      </c>
      <c r="F37" s="246"/>
      <c r="G37" s="17">
        <v>0</v>
      </c>
      <c r="H37" s="3"/>
      <c r="I37" s="17">
        <v>0</v>
      </c>
      <c r="J37" s="3"/>
      <c r="K37" s="19">
        <v>0</v>
      </c>
      <c r="L37" s="3"/>
      <c r="M37" s="19">
        <v>0</v>
      </c>
      <c r="N37" s="17">
        <v>0</v>
      </c>
    </row>
    <row r="38" spans="1:14" ht="11.1" customHeight="1" x14ac:dyDescent="0.25">
      <c r="A38" s="3"/>
      <c r="B38" s="3"/>
      <c r="C38" s="3"/>
      <c r="D38" s="3"/>
      <c r="E38" s="21" t="s">
        <v>26</v>
      </c>
      <c r="F38" s="21" t="s">
        <v>41</v>
      </c>
      <c r="G38" s="3"/>
      <c r="H38" s="3"/>
      <c r="I38" s="3"/>
      <c r="J38" s="3"/>
      <c r="K38" s="165">
        <v>0</v>
      </c>
      <c r="L38" s="3"/>
      <c r="M38" s="165">
        <v>0</v>
      </c>
      <c r="N38" s="17">
        <v>0</v>
      </c>
    </row>
    <row r="39" spans="1:14" ht="11.1" customHeight="1" x14ac:dyDescent="0.25">
      <c r="A39" s="3"/>
      <c r="B39" s="3"/>
      <c r="C39" s="3"/>
      <c r="D39" s="3"/>
      <c r="E39" s="21" t="s">
        <v>26</v>
      </c>
      <c r="F39" s="21" t="s">
        <v>42</v>
      </c>
      <c r="G39" s="3"/>
      <c r="H39" s="3"/>
      <c r="I39" s="3"/>
      <c r="J39" s="3"/>
      <c r="K39" s="19">
        <v>0</v>
      </c>
      <c r="L39" s="3"/>
      <c r="M39" s="19">
        <v>0</v>
      </c>
      <c r="N39" s="17">
        <v>0</v>
      </c>
    </row>
    <row r="40" spans="1:14" ht="18.899999999999999" customHeight="1" x14ac:dyDescent="0.25">
      <c r="A40" s="3"/>
      <c r="B40" s="3"/>
      <c r="C40" s="3"/>
      <c r="D40" s="3"/>
      <c r="E40" s="21" t="s">
        <v>26</v>
      </c>
      <c r="F40" s="22" t="s">
        <v>43</v>
      </c>
      <c r="G40" s="3"/>
      <c r="H40" s="3"/>
      <c r="I40" s="3"/>
      <c r="J40" s="3"/>
      <c r="K40" s="165">
        <v>0</v>
      </c>
      <c r="L40" s="3"/>
      <c r="M40" s="165">
        <v>0</v>
      </c>
      <c r="N40" s="17">
        <v>0</v>
      </c>
    </row>
    <row r="41" spans="1:14" ht="11.1" customHeight="1" x14ac:dyDescent="0.25">
      <c r="A41" s="3"/>
      <c r="B41" s="3"/>
      <c r="C41" s="17">
        <v>4</v>
      </c>
      <c r="D41" s="244" t="s">
        <v>44</v>
      </c>
      <c r="E41" s="245"/>
      <c r="F41" s="246"/>
      <c r="G41" s="17">
        <v>0</v>
      </c>
      <c r="H41" s="3"/>
      <c r="I41" s="17">
        <v>25</v>
      </c>
      <c r="J41" s="3"/>
      <c r="K41" s="19">
        <v>612</v>
      </c>
      <c r="L41" s="3"/>
      <c r="M41" s="19">
        <f>I41+K41</f>
        <v>637</v>
      </c>
      <c r="N41" s="17">
        <v>0</v>
      </c>
    </row>
    <row r="42" spans="1:14" ht="11.1" customHeight="1" x14ac:dyDescent="0.25">
      <c r="A42" s="3"/>
      <c r="B42" s="3"/>
      <c r="C42" s="3"/>
      <c r="D42" s="3"/>
      <c r="E42" s="21" t="s">
        <v>26</v>
      </c>
      <c r="F42" s="21" t="s">
        <v>45</v>
      </c>
      <c r="G42" s="3"/>
      <c r="H42" s="3"/>
      <c r="I42" s="17">
        <v>25</v>
      </c>
      <c r="J42" s="3"/>
      <c r="K42" s="165">
        <v>0</v>
      </c>
      <c r="L42" s="3"/>
      <c r="M42" s="165">
        <v>25</v>
      </c>
      <c r="N42" s="17">
        <v>0</v>
      </c>
    </row>
    <row r="43" spans="1:14" ht="11.1" customHeight="1" x14ac:dyDescent="0.25">
      <c r="A43" s="3"/>
      <c r="B43" s="3"/>
      <c r="C43" s="3"/>
      <c r="D43" s="3"/>
      <c r="E43" s="21" t="s">
        <v>26</v>
      </c>
      <c r="F43" s="21" t="s">
        <v>46</v>
      </c>
      <c r="G43" s="3"/>
      <c r="H43" s="3"/>
      <c r="I43" s="17">
        <v>0</v>
      </c>
      <c r="J43" s="3"/>
      <c r="K43" s="165">
        <v>0</v>
      </c>
      <c r="L43" s="3"/>
      <c r="M43" s="165">
        <v>0</v>
      </c>
      <c r="N43" s="17">
        <v>0</v>
      </c>
    </row>
    <row r="44" spans="1:14" ht="11.1" customHeight="1" x14ac:dyDescent="0.25">
      <c r="A44" s="3"/>
      <c r="B44" s="3"/>
      <c r="C44" s="3"/>
      <c r="D44" s="3"/>
      <c r="E44" s="21" t="s">
        <v>26</v>
      </c>
      <c r="F44" s="21" t="s">
        <v>47</v>
      </c>
      <c r="G44" s="3"/>
      <c r="H44" s="3"/>
      <c r="I44" s="17">
        <v>0</v>
      </c>
      <c r="J44" s="3"/>
      <c r="K44" s="165">
        <v>0</v>
      </c>
      <c r="L44" s="3"/>
      <c r="M44" s="165">
        <v>0</v>
      </c>
      <c r="N44" s="17">
        <v>0</v>
      </c>
    </row>
    <row r="45" spans="1:14" ht="15.9" customHeight="1" x14ac:dyDescent="0.25">
      <c r="A45" s="3"/>
      <c r="B45" s="3"/>
      <c r="C45" s="3"/>
      <c r="D45" s="3"/>
      <c r="E45" s="21" t="s">
        <v>26</v>
      </c>
      <c r="F45" s="21" t="s">
        <v>48</v>
      </c>
      <c r="G45" s="3"/>
      <c r="H45" s="3"/>
      <c r="I45" s="17">
        <v>0</v>
      </c>
      <c r="J45" s="3"/>
      <c r="K45" s="19">
        <v>612</v>
      </c>
      <c r="L45" s="3"/>
      <c r="M45" s="19">
        <v>612</v>
      </c>
      <c r="N45" s="17">
        <v>0</v>
      </c>
    </row>
    <row r="46" spans="1:14" ht="12.9" customHeight="1" x14ac:dyDescent="0.25">
      <c r="A46" s="247" t="s">
        <v>49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</row>
    <row r="47" spans="1:14" ht="15" customHeight="1" x14ac:dyDescent="0.25">
      <c r="A47" s="220" t="s">
        <v>1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14" ht="23.1" customHeight="1" x14ac:dyDescent="0.25">
      <c r="A48" s="1"/>
      <c r="B48" s="1"/>
      <c r="C48" s="1"/>
      <c r="D48" s="1"/>
      <c r="E48" s="225"/>
      <c r="F48" s="225"/>
      <c r="G48" s="1"/>
      <c r="H48" s="1"/>
      <c r="I48" s="1"/>
      <c r="J48" s="1"/>
      <c r="K48" s="161"/>
      <c r="L48" s="1"/>
      <c r="M48" s="161"/>
      <c r="N48" s="2" t="s">
        <v>2</v>
      </c>
    </row>
    <row r="49" spans="1:14" ht="38.1" customHeight="1" x14ac:dyDescent="0.25">
      <c r="A49" s="221"/>
      <c r="B49" s="222"/>
      <c r="C49" s="222"/>
      <c r="D49" s="222"/>
      <c r="E49" s="222"/>
      <c r="F49" s="223"/>
      <c r="G49" s="227" t="s">
        <v>3</v>
      </c>
      <c r="H49" s="228"/>
      <c r="I49" s="229" t="s">
        <v>418</v>
      </c>
      <c r="J49" s="230"/>
      <c r="K49" s="231" t="s">
        <v>5</v>
      </c>
      <c r="L49" s="232"/>
      <c r="M49" s="233" t="s">
        <v>6</v>
      </c>
      <c r="N49" s="234"/>
    </row>
    <row r="50" spans="1:14" ht="20.100000000000001" customHeight="1" x14ac:dyDescent="0.25">
      <c r="A50" s="224"/>
      <c r="B50" s="225"/>
      <c r="C50" s="225"/>
      <c r="D50" s="225"/>
      <c r="E50" s="225"/>
      <c r="F50" s="226"/>
      <c r="G50" s="4" t="s">
        <v>7</v>
      </c>
      <c r="H50" s="5" t="s">
        <v>8</v>
      </c>
      <c r="I50" s="6" t="s">
        <v>7</v>
      </c>
      <c r="J50" s="5" t="s">
        <v>8</v>
      </c>
      <c r="K50" s="175" t="s">
        <v>7</v>
      </c>
      <c r="L50" s="5" t="s">
        <v>8</v>
      </c>
      <c r="M50" s="175" t="s">
        <v>7</v>
      </c>
      <c r="N50" s="6" t="s">
        <v>8</v>
      </c>
    </row>
    <row r="51" spans="1:14" ht="9" customHeight="1" x14ac:dyDescent="0.25">
      <c r="A51" s="235">
        <v>1</v>
      </c>
      <c r="B51" s="236"/>
      <c r="C51" s="236"/>
      <c r="D51" s="236"/>
      <c r="E51" s="236"/>
      <c r="F51" s="237"/>
      <c r="G51" s="7">
        <v>2</v>
      </c>
      <c r="H51" s="7">
        <v>3</v>
      </c>
      <c r="I51" s="7">
        <v>4</v>
      </c>
      <c r="J51" s="7">
        <v>5</v>
      </c>
      <c r="K51" s="176">
        <v>6</v>
      </c>
      <c r="L51" s="7">
        <v>7</v>
      </c>
      <c r="M51" s="176">
        <v>8</v>
      </c>
      <c r="N51" s="7">
        <v>9</v>
      </c>
    </row>
    <row r="52" spans="1:14" ht="18.899999999999999" customHeight="1" x14ac:dyDescent="0.25">
      <c r="A52" s="3"/>
      <c r="B52" s="13">
        <v>3</v>
      </c>
      <c r="C52" s="241" t="s">
        <v>50</v>
      </c>
      <c r="D52" s="242"/>
      <c r="E52" s="242"/>
      <c r="F52" s="243"/>
      <c r="G52" s="173">
        <f>G53+G54+G55+G58+G59+G60+G61+G62+G63+G64</f>
        <v>10719</v>
      </c>
      <c r="H52" s="15"/>
      <c r="I52" s="173">
        <f>I53+I54+I55+I58+I59+I60+I61+I62+I63+I64</f>
        <v>0</v>
      </c>
      <c r="J52" s="15"/>
      <c r="K52" s="173">
        <f>K53+K54+K55+K58+K59+K60+K61+K62+K63+K64</f>
        <v>43280</v>
      </c>
      <c r="L52" s="15"/>
      <c r="M52" s="173">
        <f>G52+I52+K52</f>
        <v>53999</v>
      </c>
      <c r="N52" s="16">
        <v>0</v>
      </c>
    </row>
    <row r="53" spans="1:14" ht="11.1" customHeight="1" x14ac:dyDescent="0.25">
      <c r="A53" s="3"/>
      <c r="B53" s="3"/>
      <c r="C53" s="20">
        <v>1</v>
      </c>
      <c r="D53" s="244" t="s">
        <v>51</v>
      </c>
      <c r="E53" s="245"/>
      <c r="F53" s="246"/>
      <c r="G53" s="17">
        <v>0</v>
      </c>
      <c r="H53" s="3"/>
      <c r="I53" s="17">
        <v>0</v>
      </c>
      <c r="J53" s="3"/>
      <c r="K53" s="165">
        <v>0</v>
      </c>
      <c r="L53" s="3"/>
      <c r="M53" s="165">
        <v>0</v>
      </c>
      <c r="N53" s="17">
        <v>0</v>
      </c>
    </row>
    <row r="54" spans="1:14" ht="11.1" customHeight="1" x14ac:dyDescent="0.25">
      <c r="A54" s="3"/>
      <c r="B54" s="3"/>
      <c r="C54" s="20">
        <v>2</v>
      </c>
      <c r="D54" s="244" t="s">
        <v>52</v>
      </c>
      <c r="E54" s="245"/>
      <c r="F54" s="246"/>
      <c r="G54" s="6">
        <v>0</v>
      </c>
      <c r="H54" s="3"/>
      <c r="I54" s="6">
        <v>0</v>
      </c>
      <c r="J54" s="3"/>
      <c r="K54" s="19">
        <v>4488</v>
      </c>
      <c r="L54" s="3"/>
      <c r="M54" s="19">
        <f>K54+I54+G54</f>
        <v>4488</v>
      </c>
      <c r="N54" s="17">
        <v>0</v>
      </c>
    </row>
    <row r="55" spans="1:14" ht="11.1" customHeight="1" x14ac:dyDescent="0.25">
      <c r="A55" s="3"/>
      <c r="B55" s="3"/>
      <c r="C55" s="20">
        <v>3</v>
      </c>
      <c r="D55" s="244" t="s">
        <v>53</v>
      </c>
      <c r="E55" s="245"/>
      <c r="F55" s="246"/>
      <c r="G55" s="6">
        <v>0</v>
      </c>
      <c r="H55" s="3"/>
      <c r="I55" s="6">
        <v>0</v>
      </c>
      <c r="J55" s="3"/>
      <c r="K55" s="19">
        <v>10250</v>
      </c>
      <c r="L55" s="3"/>
      <c r="M55" s="19">
        <f t="shared" ref="M55:M64" si="1">K55+I55+G55</f>
        <v>10250</v>
      </c>
      <c r="N55" s="17">
        <v>0</v>
      </c>
    </row>
    <row r="56" spans="1:14" ht="11.1" customHeight="1" x14ac:dyDescent="0.25">
      <c r="A56" s="3"/>
      <c r="B56" s="3"/>
      <c r="C56" s="3"/>
      <c r="D56" s="248" t="s">
        <v>54</v>
      </c>
      <c r="E56" s="249"/>
      <c r="F56" s="250"/>
      <c r="G56" s="17">
        <v>0</v>
      </c>
      <c r="H56" s="3"/>
      <c r="I56" s="23">
        <v>0</v>
      </c>
      <c r="J56" s="3"/>
      <c r="K56" s="177">
        <v>0</v>
      </c>
      <c r="L56" s="3"/>
      <c r="M56" s="19">
        <f t="shared" si="1"/>
        <v>0</v>
      </c>
      <c r="N56" s="3"/>
    </row>
    <row r="57" spans="1:14" ht="11.1" customHeight="1" x14ac:dyDescent="0.25">
      <c r="A57" s="3"/>
      <c r="B57" s="3"/>
      <c r="C57" s="3"/>
      <c r="D57" s="248" t="s">
        <v>55</v>
      </c>
      <c r="E57" s="249"/>
      <c r="F57" s="250"/>
      <c r="G57" s="23">
        <v>0</v>
      </c>
      <c r="H57" s="3"/>
      <c r="I57" s="17">
        <v>0</v>
      </c>
      <c r="J57" s="3"/>
      <c r="K57" s="177">
        <v>10250</v>
      </c>
      <c r="L57" s="3"/>
      <c r="M57" s="19">
        <f t="shared" si="1"/>
        <v>10250</v>
      </c>
      <c r="N57" s="3"/>
    </row>
    <row r="58" spans="1:14" ht="11.1" customHeight="1" x14ac:dyDescent="0.25">
      <c r="A58" s="3"/>
      <c r="B58" s="3"/>
      <c r="C58" s="20">
        <v>4</v>
      </c>
      <c r="D58" s="244" t="s">
        <v>56</v>
      </c>
      <c r="E58" s="245"/>
      <c r="F58" s="246"/>
      <c r="G58" s="17">
        <v>0</v>
      </c>
      <c r="H58" s="3"/>
      <c r="I58" s="17">
        <v>0</v>
      </c>
      <c r="J58" s="3"/>
      <c r="K58" s="165">
        <f>2126+20000</f>
        <v>22126</v>
      </c>
      <c r="L58" s="3"/>
      <c r="M58" s="19">
        <f t="shared" si="1"/>
        <v>22126</v>
      </c>
      <c r="N58" s="17">
        <v>0</v>
      </c>
    </row>
    <row r="59" spans="1:14" ht="11.1" customHeight="1" x14ac:dyDescent="0.25">
      <c r="A59" s="3"/>
      <c r="B59" s="3"/>
      <c r="C59" s="20">
        <v>5</v>
      </c>
      <c r="D59" s="244" t="s">
        <v>57</v>
      </c>
      <c r="E59" s="245"/>
      <c r="F59" s="246"/>
      <c r="G59" s="19">
        <f>13475-2756</f>
        <v>10719</v>
      </c>
      <c r="H59" s="3"/>
      <c r="I59" s="17">
        <v>0</v>
      </c>
      <c r="J59" s="3"/>
      <c r="K59" s="19">
        <v>600</v>
      </c>
      <c r="L59" s="3"/>
      <c r="M59" s="19">
        <f t="shared" si="1"/>
        <v>11319</v>
      </c>
      <c r="N59" s="17">
        <v>0</v>
      </c>
    </row>
    <row r="60" spans="1:14" ht="11.1" customHeight="1" x14ac:dyDescent="0.25">
      <c r="A60" s="3"/>
      <c r="B60" s="3"/>
      <c r="C60" s="20">
        <v>6</v>
      </c>
      <c r="D60" s="244" t="s">
        <v>58</v>
      </c>
      <c r="E60" s="245"/>
      <c r="F60" s="246"/>
      <c r="G60" s="17">
        <v>0</v>
      </c>
      <c r="H60" s="3"/>
      <c r="I60" s="17">
        <v>0</v>
      </c>
      <c r="J60" s="3"/>
      <c r="K60" s="19">
        <v>5816</v>
      </c>
      <c r="L60" s="3"/>
      <c r="M60" s="19">
        <f t="shared" si="1"/>
        <v>5816</v>
      </c>
      <c r="N60" s="17">
        <v>0</v>
      </c>
    </row>
    <row r="61" spans="1:14" ht="11.1" customHeight="1" x14ac:dyDescent="0.25">
      <c r="A61" s="3"/>
      <c r="B61" s="3"/>
      <c r="C61" s="20">
        <v>7</v>
      </c>
      <c r="D61" s="244" t="s">
        <v>59</v>
      </c>
      <c r="E61" s="245"/>
      <c r="F61" s="246"/>
      <c r="G61" s="17">
        <v>0</v>
      </c>
      <c r="H61" s="3"/>
      <c r="I61" s="17">
        <v>0</v>
      </c>
      <c r="J61" s="3"/>
      <c r="K61" s="165">
        <v>0</v>
      </c>
      <c r="L61" s="3"/>
      <c r="M61" s="19">
        <f t="shared" si="1"/>
        <v>0</v>
      </c>
      <c r="N61" s="17">
        <v>0</v>
      </c>
    </row>
    <row r="62" spans="1:14" ht="11.1" customHeight="1" x14ac:dyDescent="0.25">
      <c r="A62" s="3"/>
      <c r="B62" s="3"/>
      <c r="C62" s="20">
        <v>8</v>
      </c>
      <c r="D62" s="244" t="s">
        <v>60</v>
      </c>
      <c r="E62" s="245"/>
      <c r="F62" s="246"/>
      <c r="G62" s="17">
        <v>0</v>
      </c>
      <c r="H62" s="3"/>
      <c r="I62" s="17">
        <v>0</v>
      </c>
      <c r="J62" s="3"/>
      <c r="K62" s="165">
        <v>0</v>
      </c>
      <c r="L62" s="3"/>
      <c r="M62" s="19">
        <f t="shared" si="1"/>
        <v>0</v>
      </c>
      <c r="N62" s="17">
        <v>0</v>
      </c>
    </row>
    <row r="63" spans="1:14" ht="11.1" customHeight="1" x14ac:dyDescent="0.25">
      <c r="A63" s="3"/>
      <c r="B63" s="3"/>
      <c r="C63" s="20">
        <v>9</v>
      </c>
      <c r="D63" s="244" t="s">
        <v>61</v>
      </c>
      <c r="E63" s="245"/>
      <c r="F63" s="246"/>
      <c r="G63" s="17">
        <v>0</v>
      </c>
      <c r="H63" s="3"/>
      <c r="I63" s="17">
        <v>0</v>
      </c>
      <c r="J63" s="3"/>
      <c r="K63" s="165">
        <v>0</v>
      </c>
      <c r="L63" s="3"/>
      <c r="M63" s="19">
        <f t="shared" si="1"/>
        <v>0</v>
      </c>
      <c r="N63" s="17">
        <v>0</v>
      </c>
    </row>
    <row r="64" spans="1:14" ht="11.1" customHeight="1" x14ac:dyDescent="0.25">
      <c r="A64" s="3"/>
      <c r="B64" s="3"/>
      <c r="C64" s="20">
        <v>10</v>
      </c>
      <c r="D64" s="244" t="s">
        <v>62</v>
      </c>
      <c r="E64" s="245"/>
      <c r="F64" s="246"/>
      <c r="G64" s="17">
        <v>0</v>
      </c>
      <c r="H64" s="3"/>
      <c r="I64" s="6">
        <v>0</v>
      </c>
      <c r="J64" s="3"/>
      <c r="K64" s="19">
        <v>0</v>
      </c>
      <c r="L64" s="3"/>
      <c r="M64" s="19">
        <f t="shared" si="1"/>
        <v>0</v>
      </c>
      <c r="N64" s="17">
        <v>0</v>
      </c>
    </row>
    <row r="65" spans="1:14" ht="11.1" customHeight="1" x14ac:dyDescent="0.25">
      <c r="A65" s="3"/>
      <c r="B65" s="13">
        <v>4</v>
      </c>
      <c r="C65" s="241" t="s">
        <v>63</v>
      </c>
      <c r="D65" s="242"/>
      <c r="E65" s="242"/>
      <c r="F65" s="243"/>
      <c r="G65" s="16">
        <v>0</v>
      </c>
      <c r="H65" s="15"/>
      <c r="I65" s="16">
        <v>0</v>
      </c>
      <c r="J65" s="15"/>
      <c r="K65" s="173">
        <f>K66+K67+K68</f>
        <v>201504</v>
      </c>
      <c r="L65" s="15"/>
      <c r="M65" s="173">
        <f>G65+I65+K65</f>
        <v>201504</v>
      </c>
      <c r="N65" s="16">
        <v>0</v>
      </c>
    </row>
    <row r="66" spans="1:14" ht="20.100000000000001" customHeight="1" x14ac:dyDescent="0.25">
      <c r="A66" s="3"/>
      <c r="B66" s="3"/>
      <c r="C66" s="20">
        <v>1</v>
      </c>
      <c r="D66" s="244" t="s">
        <v>64</v>
      </c>
      <c r="E66" s="245"/>
      <c r="F66" s="246"/>
      <c r="G66" s="3"/>
      <c r="H66" s="3"/>
      <c r="I66" s="3"/>
      <c r="J66" s="3"/>
      <c r="K66" s="165">
        <v>0</v>
      </c>
      <c r="L66" s="3"/>
      <c r="M66" s="165">
        <f>G66+I66+K66</f>
        <v>0</v>
      </c>
      <c r="N66" s="17">
        <v>0</v>
      </c>
    </row>
    <row r="67" spans="1:14" ht="20.100000000000001" customHeight="1" x14ac:dyDescent="0.25">
      <c r="A67" s="3"/>
      <c r="B67" s="3"/>
      <c r="C67" s="20">
        <v>2</v>
      </c>
      <c r="D67" s="244" t="s">
        <v>65</v>
      </c>
      <c r="E67" s="245"/>
      <c r="F67" s="246"/>
      <c r="G67" s="3"/>
      <c r="H67" s="3"/>
      <c r="I67" s="3"/>
      <c r="J67" s="3"/>
      <c r="K67" s="19">
        <v>101403</v>
      </c>
      <c r="L67" s="3"/>
      <c r="M67" s="165">
        <f>G67+I67+K67</f>
        <v>101403</v>
      </c>
      <c r="N67" s="17">
        <v>0</v>
      </c>
    </row>
    <row r="68" spans="1:14" ht="11.1" customHeight="1" x14ac:dyDescent="0.25">
      <c r="A68" s="3"/>
      <c r="B68" s="3"/>
      <c r="C68" s="20">
        <v>3</v>
      </c>
      <c r="D68" s="244" t="s">
        <v>66</v>
      </c>
      <c r="E68" s="245"/>
      <c r="F68" s="246"/>
      <c r="G68" s="3"/>
      <c r="H68" s="3"/>
      <c r="I68" s="3"/>
      <c r="J68" s="3"/>
      <c r="K68" s="19">
        <v>100101</v>
      </c>
      <c r="L68" s="3"/>
      <c r="M68" s="165">
        <f>G68+I68+K68</f>
        <v>100101</v>
      </c>
      <c r="N68" s="17">
        <v>0</v>
      </c>
    </row>
    <row r="69" spans="1:14" ht="11.1" customHeight="1" x14ac:dyDescent="0.25">
      <c r="A69" s="24">
        <v>2</v>
      </c>
      <c r="B69" s="238" t="s">
        <v>67</v>
      </c>
      <c r="C69" s="239"/>
      <c r="D69" s="239"/>
      <c r="E69" s="239"/>
      <c r="F69" s="240"/>
      <c r="G69" s="12">
        <v>0</v>
      </c>
      <c r="H69" s="10"/>
      <c r="I69" s="12">
        <v>0</v>
      </c>
      <c r="J69" s="10"/>
      <c r="K69" s="11">
        <f>K70</f>
        <v>10282</v>
      </c>
      <c r="L69" s="10"/>
      <c r="M69" s="11">
        <f>K69</f>
        <v>10282</v>
      </c>
      <c r="N69" s="12">
        <v>0</v>
      </c>
    </row>
    <row r="70" spans="1:14" ht="11.1" customHeight="1" x14ac:dyDescent="0.25">
      <c r="A70" s="3"/>
      <c r="B70" s="13">
        <v>1</v>
      </c>
      <c r="C70" s="241" t="s">
        <v>68</v>
      </c>
      <c r="D70" s="242"/>
      <c r="E70" s="242"/>
      <c r="F70" s="243"/>
      <c r="G70" s="16">
        <v>0</v>
      </c>
      <c r="H70" s="15"/>
      <c r="I70" s="16">
        <v>0</v>
      </c>
      <c r="J70" s="15"/>
      <c r="K70" s="173">
        <f>SUM(K71:K75)</f>
        <v>10282</v>
      </c>
      <c r="L70" s="15"/>
      <c r="M70" s="173">
        <f>K70</f>
        <v>10282</v>
      </c>
      <c r="N70" s="16">
        <v>0</v>
      </c>
    </row>
    <row r="71" spans="1:14" ht="11.1" customHeight="1" x14ac:dyDescent="0.25">
      <c r="A71" s="3"/>
      <c r="B71" s="3"/>
      <c r="C71" s="20">
        <v>1</v>
      </c>
      <c r="D71" s="244" t="s">
        <v>69</v>
      </c>
      <c r="E71" s="245"/>
      <c r="F71" s="246"/>
      <c r="G71" s="3"/>
      <c r="H71" s="3"/>
      <c r="I71" s="3"/>
      <c r="J71" s="3"/>
      <c r="K71" s="165">
        <v>0</v>
      </c>
      <c r="L71" s="3"/>
      <c r="M71" s="165">
        <v>0</v>
      </c>
      <c r="N71" s="17">
        <v>0</v>
      </c>
    </row>
    <row r="72" spans="1:14" ht="20.100000000000001" customHeight="1" x14ac:dyDescent="0.25">
      <c r="A72" s="3"/>
      <c r="B72" s="3"/>
      <c r="C72" s="20">
        <v>2</v>
      </c>
      <c r="D72" s="244" t="s">
        <v>70</v>
      </c>
      <c r="E72" s="245"/>
      <c r="F72" s="246"/>
      <c r="G72" s="3"/>
      <c r="H72" s="3"/>
      <c r="I72" s="3"/>
      <c r="J72" s="3"/>
      <c r="K72" s="165">
        <v>0</v>
      </c>
      <c r="L72" s="3"/>
      <c r="M72" s="165">
        <v>0</v>
      </c>
      <c r="N72" s="17">
        <v>0</v>
      </c>
    </row>
    <row r="73" spans="1:14" ht="20.100000000000001" customHeight="1" x14ac:dyDescent="0.25">
      <c r="A73" s="3"/>
      <c r="B73" s="3"/>
      <c r="C73" s="20">
        <v>3</v>
      </c>
      <c r="D73" s="244" t="s">
        <v>71</v>
      </c>
      <c r="E73" s="245"/>
      <c r="F73" s="246"/>
      <c r="G73" s="3"/>
      <c r="H73" s="3"/>
      <c r="I73" s="3"/>
      <c r="J73" s="3"/>
      <c r="K73" s="165">
        <v>0</v>
      </c>
      <c r="L73" s="3"/>
      <c r="M73" s="165">
        <v>0</v>
      </c>
      <c r="N73" s="17">
        <v>0</v>
      </c>
    </row>
    <row r="74" spans="1:14" ht="20.100000000000001" customHeight="1" x14ac:dyDescent="0.25">
      <c r="A74" s="3"/>
      <c r="B74" s="3"/>
      <c r="C74" s="20">
        <v>4</v>
      </c>
      <c r="D74" s="244" t="s">
        <v>72</v>
      </c>
      <c r="E74" s="245"/>
      <c r="F74" s="246"/>
      <c r="G74" s="3"/>
      <c r="H74" s="3"/>
      <c r="I74" s="3"/>
      <c r="J74" s="3"/>
      <c r="K74" s="165">
        <v>10282</v>
      </c>
      <c r="L74" s="3"/>
      <c r="M74" s="165">
        <f>K74</f>
        <v>10282</v>
      </c>
      <c r="N74" s="17">
        <v>0</v>
      </c>
    </row>
    <row r="75" spans="1:14" ht="20.100000000000001" customHeight="1" x14ac:dyDescent="0.25">
      <c r="A75" s="3"/>
      <c r="B75" s="3"/>
      <c r="C75" s="20">
        <v>5</v>
      </c>
      <c r="D75" s="244" t="s">
        <v>73</v>
      </c>
      <c r="E75" s="245"/>
      <c r="F75" s="246"/>
      <c r="G75" s="3"/>
      <c r="H75" s="3"/>
      <c r="I75" s="3"/>
      <c r="J75" s="3"/>
      <c r="K75" s="19">
        <v>0</v>
      </c>
      <c r="L75" s="3"/>
      <c r="M75" s="19">
        <v>0</v>
      </c>
      <c r="N75" s="17">
        <v>0</v>
      </c>
    </row>
    <row r="76" spans="1:14" ht="9.9" customHeight="1" x14ac:dyDescent="0.25">
      <c r="A76" s="3"/>
      <c r="B76" s="13">
        <v>2</v>
      </c>
      <c r="C76" s="241" t="s">
        <v>74</v>
      </c>
      <c r="D76" s="242"/>
      <c r="E76" s="242"/>
      <c r="F76" s="243"/>
      <c r="G76" s="16">
        <v>0</v>
      </c>
      <c r="H76" s="15"/>
      <c r="I76" s="16">
        <v>0</v>
      </c>
      <c r="J76" s="15"/>
      <c r="K76" s="174">
        <f>SUM(I77:J81)</f>
        <v>0</v>
      </c>
      <c r="L76" s="15"/>
      <c r="M76" s="174">
        <f>SUM(K77:L81)</f>
        <v>0</v>
      </c>
      <c r="N76" s="16">
        <v>0</v>
      </c>
    </row>
    <row r="77" spans="1:14" ht="9.9" customHeight="1" x14ac:dyDescent="0.25">
      <c r="A77" s="3"/>
      <c r="B77" s="3"/>
      <c r="C77" s="20">
        <v>1</v>
      </c>
      <c r="D77" s="244" t="s">
        <v>75</v>
      </c>
      <c r="E77" s="245"/>
      <c r="F77" s="246"/>
      <c r="G77" s="3"/>
      <c r="H77" s="3"/>
      <c r="I77" s="3"/>
      <c r="J77" s="3"/>
      <c r="K77" s="165">
        <v>0</v>
      </c>
      <c r="L77" s="3"/>
      <c r="M77" s="165">
        <v>0</v>
      </c>
      <c r="N77" s="17">
        <v>0</v>
      </c>
    </row>
    <row r="78" spans="1:14" ht="9.9" customHeight="1" x14ac:dyDescent="0.25">
      <c r="A78" s="3"/>
      <c r="B78" s="3"/>
      <c r="C78" s="20">
        <v>2</v>
      </c>
      <c r="D78" s="244" t="s">
        <v>76</v>
      </c>
      <c r="E78" s="245"/>
      <c r="F78" s="246"/>
      <c r="G78" s="3"/>
      <c r="H78" s="3"/>
      <c r="I78" s="3"/>
      <c r="J78" s="3"/>
      <c r="K78" s="165">
        <v>0</v>
      </c>
      <c r="L78" s="3"/>
      <c r="M78" s="165">
        <v>0</v>
      </c>
      <c r="N78" s="17">
        <v>0</v>
      </c>
    </row>
    <row r="79" spans="1:14" ht="9.9" customHeight="1" x14ac:dyDescent="0.25">
      <c r="A79" s="3"/>
      <c r="B79" s="3"/>
      <c r="C79" s="20">
        <v>3</v>
      </c>
      <c r="D79" s="244" t="s">
        <v>77</v>
      </c>
      <c r="E79" s="245"/>
      <c r="F79" s="246"/>
      <c r="G79" s="3"/>
      <c r="H79" s="3"/>
      <c r="I79" s="3"/>
      <c r="J79" s="3"/>
      <c r="K79" s="165">
        <v>0</v>
      </c>
      <c r="L79" s="3"/>
      <c r="M79" s="165">
        <v>0</v>
      </c>
      <c r="N79" s="17">
        <v>0</v>
      </c>
    </row>
    <row r="80" spans="1:14" ht="9.9" customHeight="1" x14ac:dyDescent="0.25">
      <c r="A80" s="3"/>
      <c r="B80" s="3"/>
      <c r="C80" s="20">
        <v>4</v>
      </c>
      <c r="D80" s="244" t="s">
        <v>78</v>
      </c>
      <c r="E80" s="245"/>
      <c r="F80" s="246"/>
      <c r="G80" s="3"/>
      <c r="H80" s="3"/>
      <c r="I80" s="3"/>
      <c r="J80" s="3"/>
      <c r="K80" s="165">
        <v>0</v>
      </c>
      <c r="L80" s="3"/>
      <c r="M80" s="165">
        <v>0</v>
      </c>
      <c r="N80" s="17">
        <v>0</v>
      </c>
    </row>
    <row r="81" spans="1:14" ht="9.9" customHeight="1" x14ac:dyDescent="0.25">
      <c r="A81" s="3"/>
      <c r="B81" s="3"/>
      <c r="C81" s="20">
        <v>5</v>
      </c>
      <c r="D81" s="244" t="s">
        <v>79</v>
      </c>
      <c r="E81" s="245"/>
      <c r="F81" s="246"/>
      <c r="G81" s="3"/>
      <c r="H81" s="3"/>
      <c r="I81" s="3"/>
      <c r="J81" s="3"/>
      <c r="K81" s="165">
        <v>0</v>
      </c>
      <c r="L81" s="3"/>
      <c r="M81" s="165">
        <v>0</v>
      </c>
      <c r="N81" s="17">
        <v>0</v>
      </c>
    </row>
    <row r="82" spans="1:14" ht="9.9" customHeight="1" x14ac:dyDescent="0.25">
      <c r="A82" s="3"/>
      <c r="B82" s="13">
        <v>3</v>
      </c>
      <c r="C82" s="241" t="s">
        <v>80</v>
      </c>
      <c r="D82" s="242"/>
      <c r="E82" s="242"/>
      <c r="F82" s="243"/>
      <c r="G82" s="16">
        <v>0</v>
      </c>
      <c r="H82" s="15"/>
      <c r="I82" s="16">
        <v>0</v>
      </c>
      <c r="J82" s="15"/>
      <c r="K82" s="173">
        <f>SUM(K83:K85)</f>
        <v>0</v>
      </c>
      <c r="L82" s="15"/>
      <c r="M82" s="173">
        <f>SUM(M83:M85)</f>
        <v>0</v>
      </c>
      <c r="N82" s="16">
        <v>0</v>
      </c>
    </row>
    <row r="83" spans="1:14" ht="20.100000000000001" customHeight="1" x14ac:dyDescent="0.25">
      <c r="A83" s="3"/>
      <c r="B83" s="3"/>
      <c r="C83" s="20">
        <v>1</v>
      </c>
      <c r="D83" s="244" t="s">
        <v>81</v>
      </c>
      <c r="E83" s="245"/>
      <c r="F83" s="246"/>
      <c r="G83" s="3"/>
      <c r="H83" s="3"/>
      <c r="I83" s="3"/>
      <c r="J83" s="3"/>
      <c r="K83" s="165">
        <v>0</v>
      </c>
      <c r="L83" s="3"/>
      <c r="M83" s="165">
        <v>0</v>
      </c>
      <c r="N83" s="17">
        <v>0</v>
      </c>
    </row>
    <row r="84" spans="1:14" ht="20.100000000000001" customHeight="1" x14ac:dyDescent="0.25">
      <c r="A84" s="3"/>
      <c r="B84" s="3"/>
      <c r="C84" s="20">
        <v>2</v>
      </c>
      <c r="D84" s="244" t="s">
        <v>82</v>
      </c>
      <c r="E84" s="245"/>
      <c r="F84" s="246"/>
      <c r="G84" s="3"/>
      <c r="H84" s="3"/>
      <c r="I84" s="3"/>
      <c r="J84" s="3"/>
      <c r="K84" s="19">
        <v>0</v>
      </c>
      <c r="L84" s="3"/>
      <c r="M84" s="19">
        <v>0</v>
      </c>
      <c r="N84" s="17">
        <v>0</v>
      </c>
    </row>
    <row r="85" spans="1:14" ht="9.9" customHeight="1" x14ac:dyDescent="0.25">
      <c r="A85" s="3"/>
      <c r="B85" s="3"/>
      <c r="C85" s="20">
        <v>3</v>
      </c>
      <c r="D85" s="244" t="s">
        <v>83</v>
      </c>
      <c r="E85" s="245"/>
      <c r="F85" s="246"/>
      <c r="G85" s="3"/>
      <c r="H85" s="3"/>
      <c r="I85" s="3"/>
      <c r="J85" s="3"/>
      <c r="K85" s="165">
        <v>0</v>
      </c>
      <c r="L85" s="3"/>
      <c r="M85" s="165">
        <v>0</v>
      </c>
      <c r="N85" s="17">
        <v>0</v>
      </c>
    </row>
    <row r="86" spans="1:14" ht="9.9" customHeight="1" x14ac:dyDescent="0.25">
      <c r="A86" s="251" t="s">
        <v>84</v>
      </c>
      <c r="B86" s="252"/>
      <c r="C86" s="252"/>
      <c r="D86" s="252"/>
      <c r="E86" s="252"/>
      <c r="F86" s="253"/>
      <c r="G86" s="179">
        <f>G69+G7</f>
        <v>10719</v>
      </c>
      <c r="H86" s="25"/>
      <c r="I86" s="179">
        <f>I69+I7</f>
        <v>25</v>
      </c>
      <c r="J86" s="25"/>
      <c r="K86" s="178">
        <f>K69+K7</f>
        <v>490213.17700000003</v>
      </c>
      <c r="L86" s="25"/>
      <c r="M86" s="178">
        <f>M69+M7</f>
        <v>500957.17700000003</v>
      </c>
      <c r="N86" s="26">
        <v>0</v>
      </c>
    </row>
    <row r="87" spans="1:14" ht="9.9" customHeight="1" x14ac:dyDescent="0.25">
      <c r="A87" s="24">
        <v>3</v>
      </c>
      <c r="B87" s="238" t="s">
        <v>85</v>
      </c>
      <c r="C87" s="239"/>
      <c r="D87" s="239"/>
      <c r="E87" s="239"/>
      <c r="F87" s="240"/>
      <c r="G87" s="9">
        <v>0</v>
      </c>
      <c r="H87" s="10"/>
      <c r="I87" s="12">
        <v>0</v>
      </c>
      <c r="J87" s="10"/>
      <c r="K87" s="11">
        <f>K88</f>
        <v>14188</v>
      </c>
      <c r="L87" s="10"/>
      <c r="M87" s="11">
        <f>K87+I87+G87</f>
        <v>14188</v>
      </c>
      <c r="N87" s="12">
        <v>0</v>
      </c>
    </row>
    <row r="88" spans="1:14" ht="9.9" customHeight="1" x14ac:dyDescent="0.25">
      <c r="A88" s="3"/>
      <c r="B88" s="13">
        <v>1</v>
      </c>
      <c r="C88" s="241" t="s">
        <v>86</v>
      </c>
      <c r="D88" s="242"/>
      <c r="E88" s="242"/>
      <c r="F88" s="243"/>
      <c r="G88" s="14">
        <v>0</v>
      </c>
      <c r="H88" s="15"/>
      <c r="I88" s="16">
        <v>0</v>
      </c>
      <c r="J88" s="15"/>
      <c r="K88" s="173">
        <f>K89+K93+K94+K95</f>
        <v>14188</v>
      </c>
      <c r="L88" s="15"/>
      <c r="M88" s="173">
        <f>K88+I88+G88</f>
        <v>14188</v>
      </c>
      <c r="N88" s="16">
        <v>0</v>
      </c>
    </row>
    <row r="89" spans="1:14" ht="9.9" customHeight="1" x14ac:dyDescent="0.25">
      <c r="A89" s="3"/>
      <c r="B89" s="3"/>
      <c r="C89" s="20">
        <v>1</v>
      </c>
      <c r="D89" s="244" t="s">
        <v>87</v>
      </c>
      <c r="E89" s="245"/>
      <c r="F89" s="246"/>
      <c r="G89" s="17">
        <v>0</v>
      </c>
      <c r="H89" s="3"/>
      <c r="I89" s="17">
        <v>0</v>
      </c>
      <c r="J89" s="3"/>
      <c r="K89" s="165">
        <v>0</v>
      </c>
      <c r="L89" s="3"/>
      <c r="M89" s="165">
        <f t="shared" ref="M89:M95" si="2">G89+I89+K89</f>
        <v>0</v>
      </c>
      <c r="N89" s="17">
        <v>0</v>
      </c>
    </row>
    <row r="90" spans="1:14" ht="9.9" customHeight="1" x14ac:dyDescent="0.25">
      <c r="A90" s="3"/>
      <c r="B90" s="3"/>
      <c r="C90" s="3"/>
      <c r="D90" s="20">
        <v>1</v>
      </c>
      <c r="E90" s="244" t="s">
        <v>88</v>
      </c>
      <c r="F90" s="246"/>
      <c r="G90" s="3"/>
      <c r="H90" s="3"/>
      <c r="I90" s="3"/>
      <c r="J90" s="3"/>
      <c r="K90" s="165">
        <v>0</v>
      </c>
      <c r="L90" s="3"/>
      <c r="M90" s="165">
        <f t="shared" si="2"/>
        <v>0</v>
      </c>
      <c r="N90" s="17">
        <v>0</v>
      </c>
    </row>
    <row r="91" spans="1:14" ht="20.100000000000001" customHeight="1" x14ac:dyDescent="0.25">
      <c r="A91" s="3"/>
      <c r="B91" s="3"/>
      <c r="C91" s="3"/>
      <c r="D91" s="20">
        <v>2</v>
      </c>
      <c r="E91" s="244" t="s">
        <v>89</v>
      </c>
      <c r="F91" s="246"/>
      <c r="G91" s="3"/>
      <c r="H91" s="3"/>
      <c r="I91" s="3"/>
      <c r="J91" s="3"/>
      <c r="K91" s="165">
        <v>0</v>
      </c>
      <c r="L91" s="3"/>
      <c r="M91" s="165">
        <f t="shared" si="2"/>
        <v>0</v>
      </c>
      <c r="N91" s="17">
        <v>0</v>
      </c>
    </row>
    <row r="92" spans="1:14" ht="9.9" customHeight="1" x14ac:dyDescent="0.25">
      <c r="A92" s="3"/>
      <c r="B92" s="3"/>
      <c r="C92" s="3"/>
      <c r="D92" s="20">
        <v>3</v>
      </c>
      <c r="E92" s="244" t="s">
        <v>90</v>
      </c>
      <c r="F92" s="246"/>
      <c r="G92" s="3"/>
      <c r="H92" s="3"/>
      <c r="I92" s="3"/>
      <c r="J92" s="3"/>
      <c r="K92" s="165">
        <v>0</v>
      </c>
      <c r="L92" s="3"/>
      <c r="M92" s="165">
        <f t="shared" si="2"/>
        <v>0</v>
      </c>
      <c r="N92" s="17">
        <v>0</v>
      </c>
    </row>
    <row r="93" spans="1:14" ht="9.9" customHeight="1" x14ac:dyDescent="0.25">
      <c r="A93" s="3"/>
      <c r="B93" s="3"/>
      <c r="C93" s="20">
        <v>2</v>
      </c>
      <c r="D93" s="244" t="s">
        <v>91</v>
      </c>
      <c r="E93" s="245"/>
      <c r="F93" s="246"/>
      <c r="G93" s="3"/>
      <c r="H93" s="3"/>
      <c r="I93" s="3"/>
      <c r="J93" s="3"/>
      <c r="K93" s="19">
        <v>0</v>
      </c>
      <c r="L93" s="3"/>
      <c r="M93" s="165">
        <f t="shared" si="2"/>
        <v>0</v>
      </c>
      <c r="N93" s="17">
        <v>0</v>
      </c>
    </row>
    <row r="94" spans="1:14" ht="9.9" customHeight="1" x14ac:dyDescent="0.25">
      <c r="A94" s="3"/>
      <c r="B94" s="3"/>
      <c r="C94" s="20">
        <v>3</v>
      </c>
      <c r="D94" s="244" t="s">
        <v>92</v>
      </c>
      <c r="E94" s="245"/>
      <c r="F94" s="246"/>
      <c r="G94" s="6">
        <v>0</v>
      </c>
      <c r="H94" s="3"/>
      <c r="I94" s="17">
        <v>0</v>
      </c>
      <c r="J94" s="3"/>
      <c r="K94" s="19">
        <v>0</v>
      </c>
      <c r="L94" s="3"/>
      <c r="M94" s="165">
        <f t="shared" si="2"/>
        <v>0</v>
      </c>
      <c r="N94" s="17">
        <v>0</v>
      </c>
    </row>
    <row r="95" spans="1:14" ht="9.9" customHeight="1" x14ac:dyDescent="0.25">
      <c r="A95" s="3"/>
      <c r="B95" s="3"/>
      <c r="C95" s="3"/>
      <c r="D95" s="20">
        <v>1</v>
      </c>
      <c r="E95" s="244" t="s">
        <v>93</v>
      </c>
      <c r="F95" s="246"/>
      <c r="G95" s="6">
        <v>0</v>
      </c>
      <c r="H95" s="3"/>
      <c r="I95" s="17">
        <v>0</v>
      </c>
      <c r="J95" s="3"/>
      <c r="K95" s="19">
        <v>14188</v>
      </c>
      <c r="L95" s="3"/>
      <c r="M95" s="165">
        <f t="shared" si="2"/>
        <v>14188</v>
      </c>
      <c r="N95" s="17">
        <v>0</v>
      </c>
    </row>
    <row r="96" spans="1:14" ht="9.9" customHeight="1" x14ac:dyDescent="0.25">
      <c r="A96" s="3"/>
      <c r="B96" s="3"/>
      <c r="C96" s="20">
        <v>4</v>
      </c>
      <c r="D96" s="244" t="s">
        <v>94</v>
      </c>
      <c r="E96" s="245"/>
      <c r="F96" s="246"/>
      <c r="G96" s="19">
        <f>'1 melléklet b'!G59-'1 melléklet a'!G86</f>
        <v>68985.125</v>
      </c>
      <c r="H96" s="3"/>
      <c r="I96" s="19">
        <f>'1 melléklet b'!I59-'1 melléklet a'!I86</f>
        <v>46583.411999999997</v>
      </c>
      <c r="J96" s="3"/>
      <c r="K96" s="19">
        <v>0</v>
      </c>
      <c r="L96" s="3"/>
      <c r="M96" s="165">
        <v>0</v>
      </c>
      <c r="N96" s="17">
        <v>0</v>
      </c>
    </row>
    <row r="97" spans="1:14" ht="9.9" customHeight="1" x14ac:dyDescent="0.25">
      <c r="A97" s="3"/>
      <c r="B97" s="3"/>
      <c r="C97" s="20">
        <v>5</v>
      </c>
      <c r="D97" s="244" t="s">
        <v>95</v>
      </c>
      <c r="E97" s="245"/>
      <c r="F97" s="246"/>
      <c r="G97" s="17">
        <v>0</v>
      </c>
      <c r="H97" s="3"/>
      <c r="I97" s="17">
        <v>0</v>
      </c>
      <c r="J97" s="3"/>
      <c r="K97" s="165">
        <v>0</v>
      </c>
      <c r="L97" s="3"/>
      <c r="M97" s="165">
        <v>0</v>
      </c>
      <c r="N97" s="17">
        <v>0</v>
      </c>
    </row>
    <row r="98" spans="1:14" ht="9.9" customHeight="1" x14ac:dyDescent="0.25">
      <c r="A98" s="251" t="s">
        <v>96</v>
      </c>
      <c r="B98" s="252"/>
      <c r="C98" s="252"/>
      <c r="D98" s="252"/>
      <c r="E98" s="252"/>
      <c r="F98" s="253"/>
      <c r="G98" s="179">
        <f>G86</f>
        <v>10719</v>
      </c>
      <c r="H98" s="25"/>
      <c r="I98" s="179">
        <f>I86</f>
        <v>25</v>
      </c>
      <c r="J98" s="25"/>
      <c r="K98" s="178">
        <f>K86+K88</f>
        <v>504401.17700000003</v>
      </c>
      <c r="L98" s="25"/>
      <c r="M98" s="178">
        <f>G98+I98+K98</f>
        <v>515145.17700000003</v>
      </c>
      <c r="N98" s="26">
        <v>0</v>
      </c>
    </row>
    <row r="99" spans="1:14" ht="11.1" customHeight="1" x14ac:dyDescent="0.25">
      <c r="A99" s="254"/>
      <c r="B99" s="255"/>
      <c r="C99" s="255"/>
      <c r="D99" s="255"/>
      <c r="E99" s="255"/>
      <c r="F99" s="256"/>
      <c r="G99" s="3"/>
      <c r="H99" s="3"/>
      <c r="I99" s="3"/>
      <c r="J99" s="3"/>
      <c r="K99" s="164"/>
      <c r="L99" s="3"/>
      <c r="M99" s="164"/>
      <c r="N99" s="3"/>
    </row>
    <row r="103" spans="1:14" x14ac:dyDescent="0.25">
      <c r="J103" s="51"/>
    </row>
  </sheetData>
  <mergeCells count="88">
    <mergeCell ref="E91:F91"/>
    <mergeCell ref="E92:F92"/>
    <mergeCell ref="A99:F99"/>
    <mergeCell ref="D93:F93"/>
    <mergeCell ref="D94:F94"/>
    <mergeCell ref="E95:F95"/>
    <mergeCell ref="D96:F96"/>
    <mergeCell ref="D97:F97"/>
    <mergeCell ref="A98:F98"/>
    <mergeCell ref="A86:F86"/>
    <mergeCell ref="B87:F87"/>
    <mergeCell ref="C88:F88"/>
    <mergeCell ref="D89:F89"/>
    <mergeCell ref="E90:F90"/>
    <mergeCell ref="D81:F81"/>
    <mergeCell ref="C82:F82"/>
    <mergeCell ref="D83:F83"/>
    <mergeCell ref="D84:F84"/>
    <mergeCell ref="D85:F85"/>
    <mergeCell ref="C76:F76"/>
    <mergeCell ref="D77:F77"/>
    <mergeCell ref="D78:F78"/>
    <mergeCell ref="D79:F79"/>
    <mergeCell ref="D80:F80"/>
    <mergeCell ref="D71:F71"/>
    <mergeCell ref="D72:F72"/>
    <mergeCell ref="D73:F73"/>
    <mergeCell ref="D74:F74"/>
    <mergeCell ref="D75:F75"/>
    <mergeCell ref="D66:F66"/>
    <mergeCell ref="D67:F67"/>
    <mergeCell ref="D68:F68"/>
    <mergeCell ref="B69:F69"/>
    <mergeCell ref="C70:F70"/>
    <mergeCell ref="D61:F61"/>
    <mergeCell ref="D62:F62"/>
    <mergeCell ref="D63:F63"/>
    <mergeCell ref="D64:F64"/>
    <mergeCell ref="C65:F65"/>
    <mergeCell ref="D56:F56"/>
    <mergeCell ref="D57:F57"/>
    <mergeCell ref="D58:F58"/>
    <mergeCell ref="D59:F59"/>
    <mergeCell ref="D60:F60"/>
    <mergeCell ref="A51:F51"/>
    <mergeCell ref="C52:F52"/>
    <mergeCell ref="D53:F53"/>
    <mergeCell ref="D54:F54"/>
    <mergeCell ref="D55:F55"/>
    <mergeCell ref="A47:N47"/>
    <mergeCell ref="E48:F48"/>
    <mergeCell ref="A49:F50"/>
    <mergeCell ref="G49:H49"/>
    <mergeCell ref="I49:J49"/>
    <mergeCell ref="K49:L49"/>
    <mergeCell ref="M49:N49"/>
    <mergeCell ref="E31:F31"/>
    <mergeCell ref="E34:F34"/>
    <mergeCell ref="E37:F37"/>
    <mergeCell ref="D41:F41"/>
    <mergeCell ref="A46:N46"/>
    <mergeCell ref="C21:F21"/>
    <mergeCell ref="D22:F22"/>
    <mergeCell ref="E23:F23"/>
    <mergeCell ref="D25:F25"/>
    <mergeCell ref="D30:F30"/>
    <mergeCell ref="D16:F16"/>
    <mergeCell ref="D17:F17"/>
    <mergeCell ref="D18:F18"/>
    <mergeCell ref="D19:F19"/>
    <mergeCell ref="D20:F20"/>
    <mergeCell ref="E11:F11"/>
    <mergeCell ref="E12:F12"/>
    <mergeCell ref="E13:F13"/>
    <mergeCell ref="E14:F14"/>
    <mergeCell ref="E15:F15"/>
    <mergeCell ref="A6:F6"/>
    <mergeCell ref="B7:F7"/>
    <mergeCell ref="C8:F8"/>
    <mergeCell ref="D9:F9"/>
    <mergeCell ref="E10:F10"/>
    <mergeCell ref="A1:N1"/>
    <mergeCell ref="A2:N2"/>
    <mergeCell ref="A4:F5"/>
    <mergeCell ref="G4:H4"/>
    <mergeCell ref="I4:J4"/>
    <mergeCell ref="K4:L4"/>
    <mergeCell ref="M4:N4"/>
  </mergeCells>
  <pageMargins left="0.75" right="0.75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A2" sqref="A2"/>
    </sheetView>
  </sheetViews>
  <sheetFormatPr defaultColWidth="9.33203125" defaultRowHeight="13.2" x14ac:dyDescent="0.25"/>
  <cols>
    <col min="1" max="1" width="10" customWidth="1"/>
    <col min="2" max="2" width="80.77734375" customWidth="1"/>
    <col min="3" max="3" width="11.44140625" customWidth="1"/>
    <col min="4" max="4" width="11.77734375" customWidth="1"/>
    <col min="5" max="5" width="12" customWidth="1"/>
  </cols>
  <sheetData>
    <row r="1" spans="1:5" ht="11.1" customHeight="1" x14ac:dyDescent="0.25">
      <c r="A1" s="313" t="s">
        <v>445</v>
      </c>
      <c r="B1" s="313"/>
      <c r="C1" s="313"/>
      <c r="D1" s="313"/>
      <c r="E1" s="313"/>
    </row>
    <row r="2" spans="1:5" ht="14.1" customHeight="1" x14ac:dyDescent="0.25">
      <c r="A2" s="27"/>
      <c r="B2" s="116" t="s">
        <v>419</v>
      </c>
      <c r="C2" s="27"/>
      <c r="D2" s="27"/>
      <c r="E2" s="27"/>
    </row>
    <row r="3" spans="1:5" ht="51.9" customHeight="1" x14ac:dyDescent="0.25">
      <c r="A3" s="314" t="s">
        <v>338</v>
      </c>
      <c r="B3" s="314"/>
      <c r="C3" s="314"/>
      <c r="D3" s="314"/>
      <c r="E3" s="314"/>
    </row>
    <row r="4" spans="1:5" ht="21.9" customHeight="1" x14ac:dyDescent="0.25">
      <c r="A4" s="1"/>
      <c r="B4" s="1"/>
      <c r="C4" s="1"/>
      <c r="D4" s="1"/>
      <c r="E4" s="117" t="s">
        <v>2</v>
      </c>
    </row>
    <row r="5" spans="1:5" ht="12" customHeight="1" x14ac:dyDescent="0.25">
      <c r="A5" s="93" t="s">
        <v>339</v>
      </c>
      <c r="B5" s="93" t="s">
        <v>266</v>
      </c>
      <c r="C5" s="118">
        <v>2017</v>
      </c>
      <c r="D5" s="118">
        <v>2018</v>
      </c>
      <c r="E5" s="118">
        <v>2019</v>
      </c>
    </row>
    <row r="6" spans="1:5" ht="12" customHeight="1" x14ac:dyDescent="0.25">
      <c r="A6" s="119">
        <v>1</v>
      </c>
      <c r="B6" s="96" t="s">
        <v>340</v>
      </c>
      <c r="C6" s="196">
        <v>69545</v>
      </c>
      <c r="D6" s="196">
        <v>70000</v>
      </c>
      <c r="E6" s="196">
        <v>70000</v>
      </c>
    </row>
    <row r="7" spans="1:5" ht="12" customHeight="1" x14ac:dyDescent="0.25">
      <c r="A7" s="119">
        <v>2</v>
      </c>
      <c r="B7" s="96" t="s">
        <v>341</v>
      </c>
      <c r="C7" s="185">
        <v>20000</v>
      </c>
      <c r="D7" s="185">
        <v>20000</v>
      </c>
      <c r="E7" s="185">
        <v>20000</v>
      </c>
    </row>
    <row r="8" spans="1:5" ht="12" customHeight="1" x14ac:dyDescent="0.25">
      <c r="A8" s="119">
        <v>3</v>
      </c>
      <c r="B8" s="96" t="s">
        <v>342</v>
      </c>
      <c r="C8" s="196"/>
      <c r="D8" s="196"/>
      <c r="E8" s="196"/>
    </row>
    <row r="9" spans="1:5" ht="24" customHeight="1" x14ac:dyDescent="0.25">
      <c r="A9" s="120">
        <v>4</v>
      </c>
      <c r="B9" s="121" t="s">
        <v>343</v>
      </c>
      <c r="C9" s="198"/>
      <c r="D9" s="198"/>
      <c r="E9" s="198"/>
    </row>
    <row r="10" spans="1:5" ht="12" customHeight="1" x14ac:dyDescent="0.25">
      <c r="A10" s="119">
        <v>5</v>
      </c>
      <c r="B10" s="96" t="s">
        <v>344</v>
      </c>
      <c r="C10" s="164"/>
      <c r="D10" s="164"/>
      <c r="E10" s="164"/>
    </row>
    <row r="11" spans="1:5" ht="12" customHeight="1" x14ac:dyDescent="0.25">
      <c r="A11" s="119">
        <v>6</v>
      </c>
      <c r="B11" s="96" t="s">
        <v>345</v>
      </c>
      <c r="C11" s="164"/>
      <c r="D11" s="164"/>
      <c r="E11" s="164"/>
    </row>
    <row r="12" spans="1:5" ht="12.9" customHeight="1" x14ac:dyDescent="0.25">
      <c r="A12" s="119">
        <v>7</v>
      </c>
      <c r="B12" s="96" t="s">
        <v>346</v>
      </c>
      <c r="C12" s="164"/>
      <c r="D12" s="164"/>
      <c r="E12" s="164"/>
    </row>
    <row r="13" spans="1:5" ht="12.9" customHeight="1" x14ac:dyDescent="0.25">
      <c r="A13" s="122">
        <v>8</v>
      </c>
      <c r="B13" s="123" t="s">
        <v>347</v>
      </c>
      <c r="C13" s="207">
        <f>C6+C7</f>
        <v>89545</v>
      </c>
      <c r="D13" s="207">
        <f>SUM(D6:D12)</f>
        <v>90000</v>
      </c>
      <c r="E13" s="207">
        <f>SUM(E6:E12)</f>
        <v>90000</v>
      </c>
    </row>
    <row r="14" spans="1:5" ht="12.9" customHeight="1" x14ac:dyDescent="0.25">
      <c r="A14" s="124">
        <v>9</v>
      </c>
      <c r="B14" s="125" t="s">
        <v>348</v>
      </c>
      <c r="C14" s="208">
        <f>C13/2</f>
        <v>44772.5</v>
      </c>
      <c r="D14" s="208">
        <f>D13/2</f>
        <v>45000</v>
      </c>
      <c r="E14" s="208">
        <f>E13/2</f>
        <v>45000</v>
      </c>
    </row>
    <row r="15" spans="1:5" ht="24.9" customHeight="1" x14ac:dyDescent="0.25">
      <c r="A15" s="126">
        <v>10</v>
      </c>
      <c r="B15" s="123" t="s">
        <v>349</v>
      </c>
      <c r="C15" s="209">
        <v>1407</v>
      </c>
      <c r="D15" s="209">
        <v>1407</v>
      </c>
      <c r="E15" s="209">
        <v>1407</v>
      </c>
    </row>
    <row r="16" spans="1:5" ht="12" customHeight="1" x14ac:dyDescent="0.25">
      <c r="A16" s="127">
        <v>11</v>
      </c>
      <c r="B16" s="96" t="s">
        <v>350</v>
      </c>
      <c r="C16" s="210">
        <v>0</v>
      </c>
      <c r="D16" s="210">
        <v>0</v>
      </c>
      <c r="E16" s="210">
        <v>0</v>
      </c>
    </row>
    <row r="17" spans="1:5" ht="12" customHeight="1" x14ac:dyDescent="0.25">
      <c r="A17" s="127">
        <v>12</v>
      </c>
      <c r="B17" s="96" t="s">
        <v>351</v>
      </c>
      <c r="C17" s="164"/>
      <c r="D17" s="164"/>
      <c r="E17" s="164"/>
    </row>
    <row r="18" spans="1:5" ht="12" customHeight="1" x14ac:dyDescent="0.25">
      <c r="A18" s="127">
        <v>13</v>
      </c>
      <c r="B18" s="96" t="s">
        <v>352</v>
      </c>
      <c r="C18" s="164"/>
      <c r="D18" s="164"/>
      <c r="E18" s="164"/>
    </row>
    <row r="19" spans="1:5" ht="12" customHeight="1" x14ac:dyDescent="0.25">
      <c r="A19" s="127">
        <v>14</v>
      </c>
      <c r="B19" s="96" t="s">
        <v>353</v>
      </c>
      <c r="C19" s="164"/>
      <c r="D19" s="164"/>
      <c r="E19" s="164"/>
    </row>
    <row r="20" spans="1:5" ht="12" customHeight="1" x14ac:dyDescent="0.25">
      <c r="A20" s="127">
        <v>15</v>
      </c>
      <c r="B20" s="96" t="s">
        <v>354</v>
      </c>
      <c r="C20" s="164"/>
      <c r="D20" s="164"/>
      <c r="E20" s="164"/>
    </row>
    <row r="21" spans="1:5" ht="12" customHeight="1" x14ac:dyDescent="0.25">
      <c r="A21" s="127">
        <v>16</v>
      </c>
      <c r="B21" s="96" t="s">
        <v>355</v>
      </c>
      <c r="C21" s="164"/>
      <c r="D21" s="164"/>
      <c r="E21" s="164"/>
    </row>
    <row r="22" spans="1:5" ht="12.9" customHeight="1" x14ac:dyDescent="0.25">
      <c r="A22" s="127">
        <v>17</v>
      </c>
      <c r="B22" s="96" t="s">
        <v>356</v>
      </c>
      <c r="C22" s="185">
        <v>1407</v>
      </c>
      <c r="D22" s="185">
        <v>1407</v>
      </c>
      <c r="E22" s="185">
        <v>1407</v>
      </c>
    </row>
    <row r="23" spans="1:5" ht="24.9" customHeight="1" x14ac:dyDescent="0.25">
      <c r="A23" s="126">
        <v>18</v>
      </c>
      <c r="B23" s="123" t="s">
        <v>357</v>
      </c>
      <c r="C23" s="209">
        <f>C22</f>
        <v>1407</v>
      </c>
      <c r="D23" s="209">
        <v>1407</v>
      </c>
      <c r="E23" s="209">
        <v>1407</v>
      </c>
    </row>
    <row r="24" spans="1:5" ht="12" customHeight="1" x14ac:dyDescent="0.25">
      <c r="A24" s="127">
        <v>19</v>
      </c>
      <c r="B24" s="96" t="s">
        <v>350</v>
      </c>
      <c r="C24" s="164"/>
      <c r="D24" s="164"/>
      <c r="E24" s="164"/>
    </row>
    <row r="25" spans="1:5" ht="12" customHeight="1" x14ac:dyDescent="0.25">
      <c r="A25" s="127">
        <v>20</v>
      </c>
      <c r="B25" s="96" t="s">
        <v>351</v>
      </c>
      <c r="C25" s="164"/>
      <c r="D25" s="164"/>
      <c r="E25" s="164"/>
    </row>
    <row r="26" spans="1:5" ht="12" customHeight="1" x14ac:dyDescent="0.25">
      <c r="A26" s="127">
        <v>21</v>
      </c>
      <c r="B26" s="96" t="s">
        <v>358</v>
      </c>
      <c r="C26" s="164"/>
      <c r="D26" s="164"/>
      <c r="E26" s="164"/>
    </row>
    <row r="27" spans="1:5" ht="12" customHeight="1" x14ac:dyDescent="0.25">
      <c r="A27" s="127">
        <v>22</v>
      </c>
      <c r="B27" s="96" t="s">
        <v>353</v>
      </c>
      <c r="C27" s="164"/>
      <c r="D27" s="164"/>
      <c r="E27" s="164"/>
    </row>
    <row r="28" spans="1:5" ht="12" customHeight="1" x14ac:dyDescent="0.25">
      <c r="A28" s="127">
        <v>23</v>
      </c>
      <c r="B28" s="96" t="s">
        <v>354</v>
      </c>
      <c r="C28" s="164"/>
      <c r="D28" s="164"/>
      <c r="E28" s="164"/>
    </row>
    <row r="29" spans="1:5" ht="12" customHeight="1" x14ac:dyDescent="0.25">
      <c r="A29" s="127">
        <v>24</v>
      </c>
      <c r="B29" s="96" t="s">
        <v>355</v>
      </c>
      <c r="C29" s="164"/>
      <c r="D29" s="164"/>
      <c r="E29" s="164"/>
    </row>
    <row r="30" spans="1:5" ht="12.9" customHeight="1" x14ac:dyDescent="0.25">
      <c r="A30" s="127">
        <v>25</v>
      </c>
      <c r="B30" s="96" t="s">
        <v>356</v>
      </c>
      <c r="C30" s="185">
        <v>1407</v>
      </c>
      <c r="D30" s="185">
        <v>1407</v>
      </c>
      <c r="E30" s="185">
        <v>1407</v>
      </c>
    </row>
    <row r="31" spans="1:5" ht="12.9" customHeight="1" x14ac:dyDescent="0.25">
      <c r="A31" s="128">
        <v>26</v>
      </c>
      <c r="B31" s="125" t="s">
        <v>359</v>
      </c>
      <c r="C31" s="211">
        <f>C15+C23</f>
        <v>2814</v>
      </c>
      <c r="D31" s="211">
        <v>2814</v>
      </c>
      <c r="E31" s="211">
        <v>2814</v>
      </c>
    </row>
    <row r="32" spans="1:5" ht="12.9" customHeight="1" x14ac:dyDescent="0.25">
      <c r="A32" s="129">
        <v>27</v>
      </c>
      <c r="B32" s="130" t="s">
        <v>360</v>
      </c>
      <c r="C32" s="212">
        <f>C14-C31</f>
        <v>41958.5</v>
      </c>
      <c r="D32" s="212">
        <f>D14-D31</f>
        <v>42186</v>
      </c>
      <c r="E32" s="212">
        <f>E14-E31</f>
        <v>42186</v>
      </c>
    </row>
    <row r="33" spans="3:5" x14ac:dyDescent="0.25">
      <c r="C33" s="51"/>
      <c r="D33" s="51"/>
      <c r="E33" s="51"/>
    </row>
    <row r="34" spans="3:5" x14ac:dyDescent="0.25">
      <c r="C34" s="51"/>
      <c r="D34" s="51"/>
      <c r="E34" s="51"/>
    </row>
    <row r="35" spans="3:5" x14ac:dyDescent="0.25">
      <c r="C35" s="51"/>
      <c r="D35" s="51"/>
      <c r="E35" s="51"/>
    </row>
  </sheetData>
  <mergeCells count="2">
    <mergeCell ref="A1:E1"/>
    <mergeCell ref="A3:E3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C20" sqref="C20"/>
    </sheetView>
  </sheetViews>
  <sheetFormatPr defaultColWidth="9.33203125" defaultRowHeight="13.2" x14ac:dyDescent="0.25"/>
  <cols>
    <col min="1" max="1" width="34" customWidth="1"/>
    <col min="2" max="2" width="18.109375" style="51" customWidth="1"/>
    <col min="3" max="3" width="10.109375" customWidth="1"/>
    <col min="4" max="5" width="10.77734375" customWidth="1"/>
    <col min="6" max="6" width="10.6640625" customWidth="1"/>
    <col min="7" max="9" width="10.77734375" customWidth="1"/>
    <col min="10" max="10" width="10.6640625" customWidth="1"/>
    <col min="11" max="12" width="10.77734375" customWidth="1"/>
    <col min="13" max="13" width="10.6640625" customWidth="1"/>
    <col min="14" max="14" width="10.77734375" customWidth="1"/>
    <col min="15" max="17" width="11.6640625" bestFit="1" customWidth="1"/>
  </cols>
  <sheetData>
    <row r="1" spans="1:16" ht="8.1" customHeight="1" x14ac:dyDescent="0.25">
      <c r="A1" s="27"/>
      <c r="B1" s="160"/>
      <c r="C1" s="27"/>
      <c r="D1" s="27"/>
      <c r="E1" s="27"/>
      <c r="F1" s="27"/>
      <c r="G1" s="27"/>
      <c r="H1" s="27"/>
      <c r="I1" s="27"/>
      <c r="J1" s="27"/>
      <c r="K1" s="27"/>
      <c r="L1" s="131" t="s">
        <v>446</v>
      </c>
      <c r="M1" s="27"/>
      <c r="N1" s="27"/>
    </row>
    <row r="2" spans="1:16" ht="12" customHeight="1" x14ac:dyDescent="0.25">
      <c r="A2" s="315" t="s">
        <v>419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6" ht="15" customHeight="1" x14ac:dyDescent="0.25">
      <c r="A3" s="315" t="s">
        <v>361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1:16" ht="12" customHeight="1" x14ac:dyDescent="0.25">
      <c r="A4" s="315" t="s">
        <v>362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</row>
    <row r="5" spans="1:16" ht="9.9" customHeight="1" x14ac:dyDescent="0.25">
      <c r="A5" s="316" t="s">
        <v>181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6" ht="20.100000000000001" customHeight="1" x14ac:dyDescent="0.25">
      <c r="A6" s="132" t="s">
        <v>266</v>
      </c>
      <c r="B6" s="199" t="s">
        <v>152</v>
      </c>
      <c r="C6" s="134" t="s">
        <v>363</v>
      </c>
      <c r="D6" s="134" t="s">
        <v>364</v>
      </c>
      <c r="E6" s="134" t="s">
        <v>365</v>
      </c>
      <c r="F6" s="134" t="s">
        <v>366</v>
      </c>
      <c r="G6" s="133" t="s">
        <v>367</v>
      </c>
      <c r="H6" s="134" t="s">
        <v>368</v>
      </c>
      <c r="I6" s="133" t="s">
        <v>369</v>
      </c>
      <c r="J6" s="134" t="s">
        <v>370</v>
      </c>
      <c r="K6" s="135" t="s">
        <v>371</v>
      </c>
      <c r="L6" s="134" t="s">
        <v>372</v>
      </c>
      <c r="M6" s="134" t="s">
        <v>373</v>
      </c>
      <c r="N6" s="134" t="s">
        <v>374</v>
      </c>
    </row>
    <row r="7" spans="1:16" ht="9.9" customHeight="1" x14ac:dyDescent="0.25">
      <c r="A7" s="44" t="s">
        <v>153</v>
      </c>
      <c r="B7" s="16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9.9" customHeight="1" x14ac:dyDescent="0.25">
      <c r="A8" s="18" t="s">
        <v>101</v>
      </c>
      <c r="B8" s="19">
        <f>'1 melléklet b'!M9</f>
        <v>95589.1</v>
      </c>
      <c r="C8" s="6">
        <v>7927</v>
      </c>
      <c r="D8" s="6">
        <v>7927</v>
      </c>
      <c r="E8" s="6">
        <v>7927</v>
      </c>
      <c r="F8" s="6">
        <v>7927</v>
      </c>
      <c r="G8" s="6">
        <v>7927</v>
      </c>
      <c r="H8" s="6">
        <v>7927</v>
      </c>
      <c r="I8" s="6">
        <v>7927</v>
      </c>
      <c r="J8" s="6">
        <v>7927</v>
      </c>
      <c r="K8" s="6">
        <v>7927</v>
      </c>
      <c r="L8" s="6">
        <v>7927</v>
      </c>
      <c r="M8" s="6">
        <v>7927</v>
      </c>
      <c r="N8" s="6">
        <v>7927</v>
      </c>
    </row>
    <row r="9" spans="1:16" ht="9.9" customHeight="1" x14ac:dyDescent="0.25">
      <c r="A9" s="18" t="s">
        <v>375</v>
      </c>
      <c r="B9" s="19">
        <f>'1 melléklet b'!M10</f>
        <v>27475.056999999997</v>
      </c>
      <c r="C9" s="6">
        <v>2140</v>
      </c>
      <c r="D9" s="6">
        <v>2140</v>
      </c>
      <c r="E9" s="6">
        <v>2140</v>
      </c>
      <c r="F9" s="6">
        <v>2140</v>
      </c>
      <c r="G9" s="6">
        <v>2140</v>
      </c>
      <c r="H9" s="6">
        <v>2140</v>
      </c>
      <c r="I9" s="6">
        <v>2140</v>
      </c>
      <c r="J9" s="6">
        <v>2140</v>
      </c>
      <c r="K9" s="6">
        <v>2140</v>
      </c>
      <c r="L9" s="6">
        <v>2140</v>
      </c>
      <c r="M9" s="6">
        <v>2140</v>
      </c>
      <c r="N9" s="6">
        <v>2140</v>
      </c>
    </row>
    <row r="10" spans="1:16" ht="9.9" customHeight="1" x14ac:dyDescent="0.25">
      <c r="A10" s="18" t="s">
        <v>103</v>
      </c>
      <c r="B10" s="19">
        <f>'1 melléklet b'!M11</f>
        <v>152314</v>
      </c>
      <c r="C10" s="6">
        <v>15000</v>
      </c>
      <c r="D10" s="6">
        <v>15000</v>
      </c>
      <c r="E10" s="6">
        <v>16000</v>
      </c>
      <c r="F10" s="6">
        <v>16000</v>
      </c>
      <c r="G10" s="6">
        <v>15000</v>
      </c>
      <c r="H10" s="6">
        <v>12000</v>
      </c>
      <c r="I10" s="6">
        <v>8000</v>
      </c>
      <c r="J10" s="6">
        <v>7000</v>
      </c>
      <c r="K10" s="6">
        <v>8000</v>
      </c>
      <c r="L10" s="6">
        <v>10000</v>
      </c>
      <c r="M10" s="6">
        <v>12000</v>
      </c>
      <c r="N10" s="6">
        <f>13000-810</f>
        <v>12190</v>
      </c>
    </row>
    <row r="11" spans="1:16" ht="9.9" customHeight="1" x14ac:dyDescent="0.25">
      <c r="A11" s="18" t="s">
        <v>105</v>
      </c>
      <c r="B11" s="19">
        <f>'1 melléklet b'!M13</f>
        <v>9570</v>
      </c>
      <c r="C11" s="6">
        <v>8400</v>
      </c>
      <c r="D11" s="6">
        <v>8400</v>
      </c>
      <c r="E11" s="6">
        <v>8400</v>
      </c>
      <c r="F11" s="6">
        <v>8400</v>
      </c>
      <c r="G11" s="6">
        <v>8400</v>
      </c>
      <c r="H11" s="6">
        <v>8400</v>
      </c>
      <c r="I11" s="6">
        <v>7600</v>
      </c>
      <c r="J11" s="6">
        <v>8400</v>
      </c>
      <c r="K11" s="6">
        <v>8400</v>
      </c>
      <c r="L11" s="6">
        <v>8400</v>
      </c>
      <c r="M11" s="6">
        <v>8400</v>
      </c>
      <c r="N11" s="6">
        <v>8400</v>
      </c>
      <c r="O11" s="203"/>
      <c r="P11" s="202"/>
    </row>
    <row r="12" spans="1:16" ht="11.1" customHeight="1" x14ac:dyDescent="0.25">
      <c r="A12" s="18" t="s">
        <v>106</v>
      </c>
      <c r="B12" s="19">
        <f>'1 melléklet b'!M14</f>
        <v>142333</v>
      </c>
      <c r="C12" s="6">
        <v>3000</v>
      </c>
      <c r="D12" s="6">
        <v>3000</v>
      </c>
      <c r="E12" s="6">
        <f>4400+3672</f>
        <v>8072</v>
      </c>
      <c r="F12" s="6">
        <v>4400</v>
      </c>
      <c r="G12" s="6">
        <v>5000</v>
      </c>
      <c r="H12" s="6">
        <v>5000</v>
      </c>
      <c r="I12" s="6">
        <v>5000</v>
      </c>
      <c r="J12" s="6">
        <v>5000</v>
      </c>
      <c r="K12" s="6">
        <v>4400</v>
      </c>
      <c r="L12" s="6">
        <v>4400</v>
      </c>
      <c r="M12" s="6">
        <v>3000</v>
      </c>
      <c r="N12" s="6">
        <v>3000</v>
      </c>
    </row>
    <row r="13" spans="1:16" ht="9.9" customHeight="1" x14ac:dyDescent="0.25">
      <c r="A13" s="44" t="s">
        <v>100</v>
      </c>
      <c r="B13" s="200">
        <f>SUM(B8:B12)</f>
        <v>427281.15700000001</v>
      </c>
      <c r="C13" s="46">
        <f>SUM(C8:C12)</f>
        <v>36467</v>
      </c>
      <c r="D13" s="46">
        <f t="shared" ref="D13:N13" si="0">SUM(D8:D12)</f>
        <v>36467</v>
      </c>
      <c r="E13" s="46">
        <f t="shared" si="0"/>
        <v>42539</v>
      </c>
      <c r="F13" s="46">
        <f t="shared" si="0"/>
        <v>38867</v>
      </c>
      <c r="G13" s="46">
        <f t="shared" si="0"/>
        <v>38467</v>
      </c>
      <c r="H13" s="46">
        <f t="shared" si="0"/>
        <v>35467</v>
      </c>
      <c r="I13" s="46">
        <f t="shared" si="0"/>
        <v>30667</v>
      </c>
      <c r="J13" s="46">
        <f t="shared" si="0"/>
        <v>30467</v>
      </c>
      <c r="K13" s="46">
        <f t="shared" si="0"/>
        <v>30867</v>
      </c>
      <c r="L13" s="46">
        <f t="shared" si="0"/>
        <v>32867</v>
      </c>
      <c r="M13" s="46">
        <f t="shared" si="0"/>
        <v>33467</v>
      </c>
      <c r="N13" s="46">
        <f t="shared" si="0"/>
        <v>33657</v>
      </c>
    </row>
    <row r="14" spans="1:16" ht="9.9" customHeight="1" x14ac:dyDescent="0.25">
      <c r="A14" s="18" t="s">
        <v>120</v>
      </c>
      <c r="B14" s="19">
        <f>'1 melléklet b'!M35</f>
        <v>86457</v>
      </c>
      <c r="C14" s="17">
        <v>0</v>
      </c>
      <c r="D14" s="17">
        <v>0</v>
      </c>
      <c r="E14" s="6">
        <v>30000</v>
      </c>
      <c r="F14" s="6">
        <v>20000</v>
      </c>
      <c r="G14" s="6">
        <v>10000</v>
      </c>
      <c r="H14" s="6">
        <v>10000</v>
      </c>
      <c r="I14" s="17">
        <v>5457</v>
      </c>
      <c r="J14" s="6">
        <v>0</v>
      </c>
      <c r="K14" s="17">
        <v>0</v>
      </c>
      <c r="L14" s="17">
        <v>0</v>
      </c>
      <c r="M14" s="17">
        <v>0</v>
      </c>
      <c r="N14" s="17">
        <v>0</v>
      </c>
    </row>
    <row r="15" spans="1:16" ht="12.9" customHeight="1" x14ac:dyDescent="0.25">
      <c r="A15" s="18" t="s">
        <v>376</v>
      </c>
      <c r="B15" s="165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</row>
    <row r="16" spans="1:16" ht="9.9" customHeight="1" x14ac:dyDescent="0.25">
      <c r="A16" s="18" t="s">
        <v>121</v>
      </c>
      <c r="B16" s="19">
        <f>'1 melléklet b'!M36</f>
        <v>0</v>
      </c>
      <c r="C16" s="17">
        <v>0</v>
      </c>
      <c r="D16" s="17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17">
        <v>0</v>
      </c>
      <c r="K16" s="17">
        <v>0</v>
      </c>
      <c r="L16" s="17"/>
      <c r="M16" s="17">
        <v>0</v>
      </c>
      <c r="N16" s="17">
        <v>0</v>
      </c>
    </row>
    <row r="17" spans="1:16" ht="11.1" customHeight="1" x14ac:dyDescent="0.25">
      <c r="A17" s="18" t="s">
        <v>122</v>
      </c>
      <c r="B17" s="19">
        <f>'1 melléklet b'!M37</f>
        <v>0</v>
      </c>
      <c r="C17" s="17">
        <v>0</v>
      </c>
      <c r="D17" s="17">
        <v>0</v>
      </c>
      <c r="E17" s="17">
        <v>0</v>
      </c>
      <c r="F17" s="17">
        <v>0</v>
      </c>
      <c r="G17" s="6">
        <v>0</v>
      </c>
      <c r="H17" s="6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</row>
    <row r="18" spans="1:16" ht="9.9" customHeight="1" x14ac:dyDescent="0.25">
      <c r="A18" s="44" t="s">
        <v>119</v>
      </c>
      <c r="B18" s="200">
        <f>SUM(B14:B17)</f>
        <v>86457</v>
      </c>
      <c r="C18" s="17">
        <v>0</v>
      </c>
      <c r="D18" s="17">
        <v>0</v>
      </c>
      <c r="E18" s="46">
        <f t="shared" ref="E18:J18" si="1">SUM(E14:E17)</f>
        <v>30000</v>
      </c>
      <c r="F18" s="46">
        <f t="shared" si="1"/>
        <v>20000</v>
      </c>
      <c r="G18" s="46">
        <f t="shared" si="1"/>
        <v>10000</v>
      </c>
      <c r="H18" s="46">
        <f t="shared" si="1"/>
        <v>10000</v>
      </c>
      <c r="I18" s="46">
        <f t="shared" si="1"/>
        <v>5457</v>
      </c>
      <c r="J18" s="46">
        <f t="shared" si="1"/>
        <v>0</v>
      </c>
      <c r="K18" s="17">
        <v>0</v>
      </c>
      <c r="L18" s="17">
        <v>0</v>
      </c>
      <c r="M18" s="17">
        <v>0</v>
      </c>
      <c r="N18" s="17">
        <v>0</v>
      </c>
    </row>
    <row r="19" spans="1:16" ht="9.9" customHeight="1" x14ac:dyDescent="0.25">
      <c r="A19" s="44" t="s">
        <v>377</v>
      </c>
      <c r="B19" s="200">
        <v>1407</v>
      </c>
      <c r="C19" s="46">
        <v>1407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</row>
    <row r="20" spans="1:16" ht="9.9" customHeight="1" x14ac:dyDescent="0.25">
      <c r="A20" s="136" t="s">
        <v>144</v>
      </c>
      <c r="B20" s="201">
        <f>B13+B18+B19</f>
        <v>515145.15700000001</v>
      </c>
      <c r="C20" s="204">
        <f>C13+C18+C19</f>
        <v>37874</v>
      </c>
      <c r="D20" s="204">
        <f t="shared" ref="D20:N20" si="2">D13+D18+D19</f>
        <v>36467</v>
      </c>
      <c r="E20" s="204">
        <f t="shared" si="2"/>
        <v>72539</v>
      </c>
      <c r="F20" s="204">
        <f t="shared" si="2"/>
        <v>58867</v>
      </c>
      <c r="G20" s="204">
        <f t="shared" si="2"/>
        <v>48467</v>
      </c>
      <c r="H20" s="204">
        <f t="shared" si="2"/>
        <v>45467</v>
      </c>
      <c r="I20" s="204">
        <f t="shared" si="2"/>
        <v>36124</v>
      </c>
      <c r="J20" s="204">
        <f t="shared" si="2"/>
        <v>30467</v>
      </c>
      <c r="K20" s="204">
        <f t="shared" si="2"/>
        <v>30867</v>
      </c>
      <c r="L20" s="204">
        <f t="shared" si="2"/>
        <v>32867</v>
      </c>
      <c r="M20" s="204">
        <f t="shared" si="2"/>
        <v>33467</v>
      </c>
      <c r="N20" s="204">
        <f t="shared" si="2"/>
        <v>33657</v>
      </c>
    </row>
    <row r="21" spans="1:16" ht="9.9" customHeight="1" x14ac:dyDescent="0.25">
      <c r="A21" s="44" t="s">
        <v>150</v>
      </c>
      <c r="B21" s="16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6" ht="21" customHeight="1" x14ac:dyDescent="0.25">
      <c r="A22" s="18" t="s">
        <v>10</v>
      </c>
      <c r="B22" s="180">
        <f>'1 melléklet a'!M8</f>
        <v>165601.91099999999</v>
      </c>
      <c r="C22" s="180">
        <f>B22/12</f>
        <v>13800.159249999999</v>
      </c>
      <c r="D22" s="180">
        <v>13800</v>
      </c>
      <c r="E22" s="180">
        <v>13800</v>
      </c>
      <c r="F22" s="180">
        <v>13800</v>
      </c>
      <c r="G22" s="180">
        <v>13800</v>
      </c>
      <c r="H22" s="180">
        <v>13800</v>
      </c>
      <c r="I22" s="180">
        <v>13800</v>
      </c>
      <c r="J22" s="180">
        <v>13800</v>
      </c>
      <c r="K22" s="180">
        <v>13800</v>
      </c>
      <c r="L22" s="180">
        <v>13800</v>
      </c>
      <c r="M22" s="180">
        <v>13800</v>
      </c>
      <c r="N22" s="180">
        <v>13800</v>
      </c>
    </row>
    <row r="23" spans="1:16" ht="9.9" customHeight="1" x14ac:dyDescent="0.25">
      <c r="A23" s="18" t="s">
        <v>23</v>
      </c>
      <c r="B23" s="19">
        <f>'1 melléklet a'!M21</f>
        <v>69570.266000000003</v>
      </c>
      <c r="C23" s="6">
        <v>5000</v>
      </c>
      <c r="D23" s="6">
        <v>5000</v>
      </c>
      <c r="E23" s="6">
        <v>15000</v>
      </c>
      <c r="F23" s="6">
        <v>15000</v>
      </c>
      <c r="G23" s="6">
        <v>10000</v>
      </c>
      <c r="H23" s="6">
        <v>5000</v>
      </c>
      <c r="I23" s="6">
        <v>5000</v>
      </c>
      <c r="J23" s="6">
        <v>5000</v>
      </c>
      <c r="K23" s="6">
        <v>5000</v>
      </c>
      <c r="L23" s="6">
        <v>5000</v>
      </c>
      <c r="M23" s="6">
        <v>3419</v>
      </c>
      <c r="N23" s="6">
        <v>5000</v>
      </c>
    </row>
    <row r="24" spans="1:16" ht="9.9" customHeight="1" x14ac:dyDescent="0.25">
      <c r="A24" s="18" t="s">
        <v>50</v>
      </c>
      <c r="B24" s="19">
        <f>'1 melléklet a'!M52</f>
        <v>53999</v>
      </c>
      <c r="C24" s="6">
        <v>5000</v>
      </c>
      <c r="D24" s="6">
        <v>5000</v>
      </c>
      <c r="E24" s="6">
        <v>5000</v>
      </c>
      <c r="F24" s="6">
        <v>5000</v>
      </c>
      <c r="G24" s="6">
        <v>5000</v>
      </c>
      <c r="H24" s="6">
        <v>5000</v>
      </c>
      <c r="I24" s="6">
        <v>5000</v>
      </c>
      <c r="J24" s="6">
        <v>5000</v>
      </c>
      <c r="K24" s="6">
        <v>5000</v>
      </c>
      <c r="L24" s="6">
        <v>5000</v>
      </c>
      <c r="M24" s="6">
        <v>5000</v>
      </c>
      <c r="N24" s="6">
        <v>5515</v>
      </c>
    </row>
    <row r="25" spans="1:16" ht="11.1" customHeight="1" x14ac:dyDescent="0.25">
      <c r="A25" s="18" t="s">
        <v>63</v>
      </c>
      <c r="B25" s="19">
        <f>'1 melléklet a'!M65</f>
        <v>201504</v>
      </c>
      <c r="C25" s="17">
        <v>10000</v>
      </c>
      <c r="D25" s="17">
        <v>10000</v>
      </c>
      <c r="E25" s="17">
        <v>10000</v>
      </c>
      <c r="F25" s="17">
        <v>10000</v>
      </c>
      <c r="G25" s="17">
        <v>10000</v>
      </c>
      <c r="H25" s="17">
        <v>10000</v>
      </c>
      <c r="I25" s="17">
        <v>1000</v>
      </c>
      <c r="J25" s="17">
        <v>10000</v>
      </c>
      <c r="K25" s="17">
        <v>1000</v>
      </c>
      <c r="L25" s="17">
        <v>1000</v>
      </c>
      <c r="M25" s="17">
        <v>10000</v>
      </c>
      <c r="N25" s="17">
        <f>10000-597</f>
        <v>9403</v>
      </c>
      <c r="O25" s="205"/>
      <c r="P25" s="206"/>
    </row>
    <row r="26" spans="1:16" ht="9.9" customHeight="1" x14ac:dyDescent="0.25">
      <c r="A26" s="44" t="s">
        <v>9</v>
      </c>
      <c r="B26" s="200">
        <f>SUM(B22:B25)</f>
        <v>490675.17700000003</v>
      </c>
      <c r="C26" s="200">
        <f t="shared" ref="C26:N26" si="3">SUM(C22:C25)</f>
        <v>33800.159249999997</v>
      </c>
      <c r="D26" s="200">
        <f t="shared" si="3"/>
        <v>33800</v>
      </c>
      <c r="E26" s="200">
        <f t="shared" si="3"/>
        <v>43800</v>
      </c>
      <c r="F26" s="200">
        <f t="shared" si="3"/>
        <v>43800</v>
      </c>
      <c r="G26" s="200">
        <f t="shared" si="3"/>
        <v>38800</v>
      </c>
      <c r="H26" s="200">
        <f t="shared" si="3"/>
        <v>33800</v>
      </c>
      <c r="I26" s="200">
        <f t="shared" si="3"/>
        <v>24800</v>
      </c>
      <c r="J26" s="200">
        <f t="shared" si="3"/>
        <v>33800</v>
      </c>
      <c r="K26" s="200">
        <f t="shared" si="3"/>
        <v>24800</v>
      </c>
      <c r="L26" s="200">
        <f t="shared" si="3"/>
        <v>24800</v>
      </c>
      <c r="M26" s="200">
        <f t="shared" si="3"/>
        <v>32219</v>
      </c>
      <c r="N26" s="200">
        <f t="shared" si="3"/>
        <v>33718</v>
      </c>
    </row>
    <row r="27" spans="1:16" ht="21" customHeight="1" x14ac:dyDescent="0.25">
      <c r="A27" s="4" t="s">
        <v>68</v>
      </c>
      <c r="B27" s="180">
        <v>0</v>
      </c>
      <c r="C27" s="30">
        <v>0</v>
      </c>
      <c r="D27" s="30">
        <v>0</v>
      </c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P27" s="205"/>
    </row>
    <row r="28" spans="1:16" ht="9.9" customHeight="1" x14ac:dyDescent="0.25">
      <c r="A28" s="4" t="s">
        <v>74</v>
      </c>
      <c r="B28" s="165">
        <v>10282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</row>
    <row r="29" spans="1:16" ht="11.1" customHeight="1" x14ac:dyDescent="0.25">
      <c r="A29" s="4" t="s">
        <v>80</v>
      </c>
      <c r="B29" s="19">
        <v>0</v>
      </c>
      <c r="C29" s="17">
        <v>0</v>
      </c>
      <c r="D29" s="17">
        <v>0</v>
      </c>
      <c r="E29" s="6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</row>
    <row r="30" spans="1:16" ht="9.9" customHeight="1" x14ac:dyDescent="0.25">
      <c r="A30" s="44" t="s">
        <v>67</v>
      </c>
      <c r="B30" s="200">
        <f>B28</f>
        <v>10282</v>
      </c>
      <c r="C30" s="17">
        <v>0</v>
      </c>
      <c r="D30" s="17">
        <v>0</v>
      </c>
      <c r="E30" s="46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</row>
    <row r="31" spans="1:16" ht="9.9" customHeight="1" x14ac:dyDescent="0.25">
      <c r="A31" s="44" t="s">
        <v>378</v>
      </c>
      <c r="B31" s="200">
        <f>'1 melléklet a'!M87</f>
        <v>14188</v>
      </c>
      <c r="C31" s="46">
        <v>14188</v>
      </c>
      <c r="D31" s="46">
        <v>0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6" ht="11.1" customHeight="1" x14ac:dyDescent="0.25">
      <c r="A32" s="136" t="s">
        <v>379</v>
      </c>
      <c r="B32" s="201">
        <f>B26+B31+B30</f>
        <v>515145.17700000003</v>
      </c>
      <c r="C32" s="201">
        <f>C26+C31</f>
        <v>47988.159249999997</v>
      </c>
      <c r="D32" s="201">
        <f t="shared" ref="D32:N32" si="4">D26</f>
        <v>33800</v>
      </c>
      <c r="E32" s="201">
        <f t="shared" si="4"/>
        <v>43800</v>
      </c>
      <c r="F32" s="201">
        <f t="shared" si="4"/>
        <v>43800</v>
      </c>
      <c r="G32" s="201">
        <f t="shared" si="4"/>
        <v>38800</v>
      </c>
      <c r="H32" s="201">
        <f t="shared" si="4"/>
        <v>33800</v>
      </c>
      <c r="I32" s="201">
        <f t="shared" si="4"/>
        <v>24800</v>
      </c>
      <c r="J32" s="201">
        <f t="shared" si="4"/>
        <v>33800</v>
      </c>
      <c r="K32" s="201">
        <f t="shared" si="4"/>
        <v>24800</v>
      </c>
      <c r="L32" s="201">
        <f t="shared" si="4"/>
        <v>24800</v>
      </c>
      <c r="M32" s="201">
        <f t="shared" si="4"/>
        <v>32219</v>
      </c>
      <c r="N32" s="201">
        <f t="shared" si="4"/>
        <v>33718</v>
      </c>
    </row>
  </sheetData>
  <mergeCells count="4">
    <mergeCell ref="A2:N2"/>
    <mergeCell ref="A3:N3"/>
    <mergeCell ref="A4:N4"/>
    <mergeCell ref="A5:N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:F2"/>
    </sheetView>
  </sheetViews>
  <sheetFormatPr defaultColWidth="9.33203125" defaultRowHeight="13.2" x14ac:dyDescent="0.25"/>
  <cols>
    <col min="1" max="1" width="39.33203125" customWidth="1"/>
    <col min="2" max="2" width="17.33203125" customWidth="1"/>
    <col min="3" max="3" width="13.109375" customWidth="1"/>
    <col min="4" max="4" width="15.77734375" customWidth="1"/>
    <col min="5" max="5" width="20.109375" customWidth="1"/>
    <col min="6" max="6" width="18.6640625" customWidth="1"/>
  </cols>
  <sheetData>
    <row r="1" spans="1:6" ht="9.9" customHeight="1" x14ac:dyDescent="0.25">
      <c r="A1" s="137" t="s">
        <v>438</v>
      </c>
      <c r="B1" s="27"/>
      <c r="C1" s="27"/>
      <c r="D1" s="27"/>
      <c r="E1" s="138" t="s">
        <v>337</v>
      </c>
      <c r="F1" s="27"/>
    </row>
    <row r="2" spans="1:6" ht="12" customHeight="1" x14ac:dyDescent="0.25">
      <c r="A2" s="318" t="s">
        <v>381</v>
      </c>
      <c r="B2" s="318"/>
      <c r="C2" s="318"/>
      <c r="D2" s="318"/>
      <c r="E2" s="318"/>
      <c r="F2" s="318"/>
    </row>
    <row r="3" spans="1:6" ht="18" customHeight="1" x14ac:dyDescent="0.25">
      <c r="A3" s="3"/>
      <c r="B3" s="319">
        <v>2015</v>
      </c>
      <c r="C3" s="320"/>
      <c r="D3" s="139">
        <v>2016</v>
      </c>
      <c r="E3" s="321"/>
      <c r="F3" s="322"/>
    </row>
    <row r="4" spans="1:6" ht="18" customHeight="1" x14ac:dyDescent="0.25">
      <c r="A4" s="140" t="s">
        <v>439</v>
      </c>
      <c r="B4" s="319">
        <f>200000*3.52%</f>
        <v>7040</v>
      </c>
      <c r="C4" s="320"/>
      <c r="D4" s="139">
        <v>1407</v>
      </c>
      <c r="E4" s="321"/>
      <c r="F4" s="322"/>
    </row>
    <row r="5" spans="1:6" ht="18" customHeight="1" x14ac:dyDescent="0.25">
      <c r="A5" s="141"/>
      <c r="B5" s="319"/>
      <c r="C5" s="320"/>
      <c r="D5" s="139"/>
      <c r="E5" s="321"/>
      <c r="F5" s="322"/>
    </row>
    <row r="6" spans="1:6" ht="17.100000000000001" customHeight="1" x14ac:dyDescent="0.25">
      <c r="A6" s="141"/>
      <c r="B6" s="319"/>
      <c r="C6" s="320"/>
      <c r="D6" s="139"/>
      <c r="E6" s="321"/>
      <c r="F6" s="322"/>
    </row>
    <row r="7" spans="1:6" ht="18" customHeight="1" x14ac:dyDescent="0.25">
      <c r="A7" s="142" t="s">
        <v>336</v>
      </c>
      <c r="B7" s="319">
        <f>SUM(B4:C6)</f>
        <v>7040</v>
      </c>
      <c r="C7" s="320"/>
      <c r="D7" s="139">
        <f>SUM(D4:D6)</f>
        <v>1407</v>
      </c>
      <c r="E7" s="321"/>
      <c r="F7" s="322"/>
    </row>
    <row r="8" spans="1:6" ht="36.9" customHeight="1" x14ac:dyDescent="0.25">
      <c r="A8" s="317"/>
      <c r="B8" s="317"/>
      <c r="C8" s="317"/>
      <c r="D8" s="317"/>
      <c r="E8" s="317"/>
      <c r="F8" s="317"/>
    </row>
  </sheetData>
  <mergeCells count="8">
    <mergeCell ref="A8:F8"/>
    <mergeCell ref="A2:F2"/>
    <mergeCell ref="B3:C3"/>
    <mergeCell ref="E3:F7"/>
    <mergeCell ref="B4:C4"/>
    <mergeCell ref="B5:C5"/>
    <mergeCell ref="B6:C6"/>
    <mergeCell ref="B7:C7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J8" sqref="J8"/>
    </sheetView>
  </sheetViews>
  <sheetFormatPr defaultColWidth="9.33203125" defaultRowHeight="13.2" x14ac:dyDescent="0.25"/>
  <cols>
    <col min="1" max="1" width="2" customWidth="1"/>
    <col min="2" max="2" width="5.33203125" customWidth="1"/>
    <col min="3" max="3" width="22" customWidth="1"/>
    <col min="4" max="4" width="11.77734375" customWidth="1"/>
    <col min="5" max="5" width="19.44140625" customWidth="1"/>
    <col min="6" max="6" width="12" customWidth="1"/>
    <col min="7" max="7" width="11.77734375" customWidth="1"/>
    <col min="8" max="8" width="12.77734375" customWidth="1"/>
    <col min="9" max="9" width="10.109375" customWidth="1"/>
    <col min="10" max="11" width="12" customWidth="1"/>
  </cols>
  <sheetData>
    <row r="1" spans="1:11" ht="18" customHeight="1" x14ac:dyDescent="0.25">
      <c r="A1" s="331" t="s">
        <v>447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33" customHeight="1" x14ac:dyDescent="0.25">
      <c r="A2" s="332" t="s">
        <v>426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1" ht="21" customHeight="1" x14ac:dyDescent="0.25">
      <c r="A3" s="333" t="s">
        <v>181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1" ht="42" customHeight="1" x14ac:dyDescent="0.25">
      <c r="A4" s="334" t="s">
        <v>266</v>
      </c>
      <c r="B4" s="335"/>
      <c r="C4" s="336"/>
      <c r="D4" s="340" t="s">
        <v>3</v>
      </c>
      <c r="E4" s="341"/>
      <c r="F4" s="340" t="s">
        <v>418</v>
      </c>
      <c r="G4" s="341"/>
      <c r="H4" s="342" t="s">
        <v>427</v>
      </c>
      <c r="I4" s="343"/>
      <c r="J4" s="344" t="s">
        <v>267</v>
      </c>
      <c r="K4" s="345"/>
    </row>
    <row r="5" spans="1:11" ht="27.9" customHeight="1" x14ac:dyDescent="0.25">
      <c r="A5" s="337"/>
      <c r="B5" s="338"/>
      <c r="C5" s="339"/>
      <c r="D5" s="144" t="s">
        <v>268</v>
      </c>
      <c r="E5" s="145" t="s">
        <v>269</v>
      </c>
      <c r="F5" s="144" t="s">
        <v>268</v>
      </c>
      <c r="G5" s="143" t="s">
        <v>269</v>
      </c>
      <c r="H5" s="98" t="s">
        <v>268</v>
      </c>
      <c r="I5" s="144" t="s">
        <v>269</v>
      </c>
      <c r="J5" s="144" t="s">
        <v>268</v>
      </c>
      <c r="K5" s="143" t="s">
        <v>269</v>
      </c>
    </row>
    <row r="6" spans="1:11" ht="15" customHeight="1" x14ac:dyDescent="0.25">
      <c r="A6" s="323">
        <v>1</v>
      </c>
      <c r="B6" s="324"/>
      <c r="C6" s="325"/>
      <c r="D6" s="146">
        <v>2</v>
      </c>
      <c r="E6" s="146">
        <v>3</v>
      </c>
      <c r="F6" s="146">
        <v>4</v>
      </c>
      <c r="G6" s="146">
        <v>5</v>
      </c>
      <c r="H6" s="146">
        <v>6</v>
      </c>
      <c r="I6" s="146">
        <v>7</v>
      </c>
      <c r="J6" s="146">
        <v>8</v>
      </c>
      <c r="K6" s="146">
        <v>9</v>
      </c>
    </row>
    <row r="7" spans="1:11" ht="15" customHeight="1" x14ac:dyDescent="0.25">
      <c r="A7" s="326"/>
      <c r="B7" s="147">
        <v>1</v>
      </c>
      <c r="C7" s="148" t="s">
        <v>116</v>
      </c>
      <c r="D7" s="149">
        <v>0</v>
      </c>
      <c r="E7" s="149">
        <v>0</v>
      </c>
      <c r="F7" s="149">
        <v>0</v>
      </c>
      <c r="G7" s="149">
        <v>0</v>
      </c>
      <c r="H7" s="150">
        <v>0</v>
      </c>
      <c r="I7" s="149">
        <v>0</v>
      </c>
      <c r="J7" s="150">
        <v>0</v>
      </c>
      <c r="K7" s="149">
        <v>0</v>
      </c>
    </row>
    <row r="8" spans="1:11" ht="14.1" customHeight="1" x14ac:dyDescent="0.25">
      <c r="A8" s="327"/>
      <c r="B8" s="329" t="s">
        <v>382</v>
      </c>
      <c r="C8" s="330"/>
      <c r="D8" s="149">
        <v>0</v>
      </c>
      <c r="E8" s="3"/>
      <c r="F8" s="149">
        <v>0</v>
      </c>
      <c r="G8" s="3"/>
      <c r="H8" s="151">
        <v>0</v>
      </c>
      <c r="I8" s="3"/>
      <c r="J8" s="151">
        <v>0</v>
      </c>
      <c r="K8" s="3"/>
    </row>
    <row r="9" spans="1:11" ht="15" customHeight="1" x14ac:dyDescent="0.25">
      <c r="A9" s="328"/>
      <c r="B9" s="329" t="s">
        <v>383</v>
      </c>
      <c r="C9" s="330"/>
      <c r="D9" s="149">
        <v>0</v>
      </c>
      <c r="E9" s="3"/>
      <c r="F9" s="149">
        <v>0</v>
      </c>
      <c r="G9" s="3"/>
      <c r="H9" s="149">
        <v>0</v>
      </c>
      <c r="I9" s="3"/>
      <c r="J9" s="149">
        <v>0</v>
      </c>
      <c r="K9" s="3"/>
    </row>
  </sheetData>
  <mergeCells count="12">
    <mergeCell ref="A6:C6"/>
    <mergeCell ref="A7:A9"/>
    <mergeCell ref="B8:C8"/>
    <mergeCell ref="B9:C9"/>
    <mergeCell ref="A1:K1"/>
    <mergeCell ref="A2:K2"/>
    <mergeCell ref="A3:K3"/>
    <mergeCell ref="A4:C5"/>
    <mergeCell ref="D4:E4"/>
    <mergeCell ref="F4:G4"/>
    <mergeCell ref="H4:I4"/>
    <mergeCell ref="J4:K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A2" sqref="A2:F2"/>
    </sheetView>
  </sheetViews>
  <sheetFormatPr defaultColWidth="9.33203125" defaultRowHeight="13.2" x14ac:dyDescent="0.25"/>
  <cols>
    <col min="1" max="1" width="3.33203125" customWidth="1"/>
    <col min="2" max="2" width="49.33203125" customWidth="1"/>
    <col min="3" max="3" width="21.109375" customWidth="1"/>
    <col min="4" max="4" width="17.33203125" customWidth="1"/>
    <col min="5" max="5" width="16" style="51" customWidth="1"/>
    <col min="6" max="6" width="14.77734375" style="51" customWidth="1"/>
  </cols>
  <sheetData>
    <row r="1" spans="1:8" ht="17.100000000000001" customHeight="1" x14ac:dyDescent="0.25">
      <c r="A1" s="27"/>
      <c r="B1" s="27"/>
      <c r="C1" s="27"/>
      <c r="D1" s="27"/>
      <c r="E1" s="160"/>
      <c r="F1" s="167" t="s">
        <v>380</v>
      </c>
    </row>
    <row r="2" spans="1:8" ht="29.1" customHeight="1" x14ac:dyDescent="0.25">
      <c r="A2" s="272" t="s">
        <v>413</v>
      </c>
      <c r="B2" s="272"/>
      <c r="C2" s="272"/>
      <c r="D2" s="272"/>
      <c r="E2" s="272"/>
      <c r="F2" s="272"/>
    </row>
    <row r="3" spans="1:8" ht="18.899999999999999" customHeight="1" x14ac:dyDescent="0.25">
      <c r="A3" s="1"/>
      <c r="B3" s="1"/>
      <c r="C3" s="1"/>
      <c r="D3" s="1"/>
      <c r="E3" s="161"/>
      <c r="F3" s="168" t="s">
        <v>416</v>
      </c>
    </row>
    <row r="4" spans="1:8" ht="51" customHeight="1" x14ac:dyDescent="0.25">
      <c r="A4" s="346" t="s">
        <v>266</v>
      </c>
      <c r="B4" s="347"/>
      <c r="C4" s="152" t="s">
        <v>3</v>
      </c>
      <c r="D4" s="153" t="s">
        <v>414</v>
      </c>
      <c r="E4" s="162" t="s">
        <v>415</v>
      </c>
      <c r="F4" s="169" t="s">
        <v>267</v>
      </c>
    </row>
    <row r="5" spans="1:8" ht="12" customHeight="1" x14ac:dyDescent="0.25">
      <c r="A5" s="348">
        <v>1</v>
      </c>
      <c r="B5" s="349"/>
      <c r="C5" s="20">
        <v>2</v>
      </c>
      <c r="D5" s="20">
        <v>3</v>
      </c>
      <c r="E5" s="163">
        <v>4</v>
      </c>
      <c r="F5" s="164"/>
    </row>
    <row r="6" spans="1:8" ht="12" customHeight="1" x14ac:dyDescent="0.25">
      <c r="A6" s="154">
        <v>1</v>
      </c>
      <c r="B6" s="142" t="s">
        <v>23</v>
      </c>
      <c r="C6" s="3"/>
      <c r="D6" s="3"/>
      <c r="E6" s="164"/>
      <c r="F6" s="164"/>
    </row>
    <row r="7" spans="1:8" ht="12" customHeight="1" x14ac:dyDescent="0.25">
      <c r="A7" s="3"/>
      <c r="B7" s="155" t="s">
        <v>384</v>
      </c>
      <c r="C7" s="3"/>
      <c r="D7" s="3"/>
      <c r="E7" s="165">
        <v>0</v>
      </c>
      <c r="F7" s="165">
        <f>C7+D7+E7</f>
        <v>0</v>
      </c>
    </row>
    <row r="8" spans="1:8" ht="12" customHeight="1" x14ac:dyDescent="0.25">
      <c r="A8" s="142" t="s">
        <v>385</v>
      </c>
      <c r="B8" s="142" t="s">
        <v>386</v>
      </c>
      <c r="C8" s="17">
        <v>0</v>
      </c>
      <c r="D8" s="17">
        <v>0</v>
      </c>
      <c r="E8" s="165">
        <v>0</v>
      </c>
      <c r="F8" s="165">
        <v>0</v>
      </c>
    </row>
    <row r="9" spans="1:8" ht="12" customHeight="1" x14ac:dyDescent="0.25">
      <c r="A9" s="3"/>
      <c r="B9" s="155" t="s">
        <v>29</v>
      </c>
      <c r="C9" s="3"/>
      <c r="D9" s="3"/>
      <c r="E9" s="165">
        <v>0</v>
      </c>
      <c r="F9" s="69">
        <v>0</v>
      </c>
    </row>
    <row r="10" spans="1:8" ht="12" customHeight="1" x14ac:dyDescent="0.25">
      <c r="A10" s="3"/>
      <c r="B10" s="155" t="s">
        <v>387</v>
      </c>
      <c r="C10" s="3"/>
      <c r="D10" s="3"/>
      <c r="E10" s="165">
        <v>4131266</v>
      </c>
      <c r="F10" s="165">
        <f>E10</f>
        <v>4131266</v>
      </c>
    </row>
    <row r="11" spans="1:8" ht="12" customHeight="1" x14ac:dyDescent="0.25">
      <c r="A11" s="142" t="s">
        <v>388</v>
      </c>
      <c r="B11" s="142" t="s">
        <v>389</v>
      </c>
      <c r="C11" s="17">
        <v>0</v>
      </c>
      <c r="D11" s="17">
        <v>0</v>
      </c>
      <c r="E11" s="69">
        <f>SUM(E9:E10)</f>
        <v>4131266</v>
      </c>
      <c r="F11" s="69">
        <f>SUM(F9:F10)</f>
        <v>4131266</v>
      </c>
    </row>
    <row r="12" spans="1:8" ht="12" customHeight="1" x14ac:dyDescent="0.25">
      <c r="A12" s="3"/>
      <c r="B12" s="155" t="s">
        <v>390</v>
      </c>
      <c r="C12" s="3"/>
      <c r="D12" s="3"/>
      <c r="E12" s="165">
        <v>51689862</v>
      </c>
      <c r="F12" s="69">
        <f>E12</f>
        <v>51689862</v>
      </c>
    </row>
    <row r="13" spans="1:8" ht="12" customHeight="1" x14ac:dyDescent="0.25">
      <c r="A13" s="142" t="s">
        <v>391</v>
      </c>
      <c r="B13" s="142" t="s">
        <v>392</v>
      </c>
      <c r="C13" s="17">
        <v>0</v>
      </c>
      <c r="D13" s="17">
        <v>0</v>
      </c>
      <c r="E13" s="69">
        <f>E12</f>
        <v>51689862</v>
      </c>
      <c r="F13" s="69">
        <f>E13</f>
        <v>51689862</v>
      </c>
    </row>
    <row r="14" spans="1:8" ht="12" customHeight="1" x14ac:dyDescent="0.25">
      <c r="A14" s="3"/>
      <c r="B14" s="155" t="s">
        <v>393</v>
      </c>
      <c r="C14" s="3"/>
      <c r="D14" s="3"/>
      <c r="E14" s="166">
        <v>7867227</v>
      </c>
      <c r="F14" s="169">
        <f>E14</f>
        <v>7867227</v>
      </c>
      <c r="H14" s="51"/>
    </row>
    <row r="15" spans="1:8" ht="12" customHeight="1" x14ac:dyDescent="0.25">
      <c r="A15" s="3"/>
      <c r="B15" s="155" t="s">
        <v>394</v>
      </c>
      <c r="C15" s="3"/>
      <c r="D15" s="3"/>
      <c r="E15" s="166">
        <v>5244818</v>
      </c>
      <c r="F15" s="169">
        <f>E15</f>
        <v>5244818</v>
      </c>
    </row>
    <row r="16" spans="1:8" ht="12" customHeight="1" x14ac:dyDescent="0.25">
      <c r="A16" s="142" t="s">
        <v>395</v>
      </c>
      <c r="B16" s="142" t="s">
        <v>37</v>
      </c>
      <c r="C16" s="17">
        <v>0</v>
      </c>
      <c r="D16" s="17">
        <v>0</v>
      </c>
      <c r="E16" s="69">
        <f>SUM(E14:E15)</f>
        <v>13112045</v>
      </c>
      <c r="F16" s="69">
        <f>SUM(F14:F15)</f>
        <v>13112045</v>
      </c>
    </row>
    <row r="17" spans="1:6" ht="12" customHeight="1" x14ac:dyDescent="0.25">
      <c r="A17" s="3"/>
      <c r="B17" s="155" t="s">
        <v>42</v>
      </c>
      <c r="C17" s="3"/>
      <c r="D17" s="3"/>
      <c r="E17" s="165">
        <v>0</v>
      </c>
      <c r="F17" s="69">
        <v>0</v>
      </c>
    </row>
    <row r="18" spans="1:6" ht="12" customHeight="1" x14ac:dyDescent="0.25">
      <c r="A18" s="142" t="s">
        <v>396</v>
      </c>
      <c r="B18" s="142" t="s">
        <v>40</v>
      </c>
      <c r="C18" s="17">
        <v>0</v>
      </c>
      <c r="D18" s="17">
        <v>0</v>
      </c>
      <c r="E18" s="69">
        <f>E17</f>
        <v>0</v>
      </c>
      <c r="F18" s="69">
        <f>F17</f>
        <v>0</v>
      </c>
    </row>
    <row r="19" spans="1:6" ht="12" customHeight="1" x14ac:dyDescent="0.25">
      <c r="A19" s="3"/>
      <c r="B19" s="155" t="s">
        <v>46</v>
      </c>
      <c r="C19" s="3"/>
      <c r="D19" s="17">
        <v>0</v>
      </c>
      <c r="E19" s="165">
        <v>0</v>
      </c>
      <c r="F19" s="165">
        <v>0</v>
      </c>
    </row>
    <row r="20" spans="1:6" ht="12" customHeight="1" x14ac:dyDescent="0.25">
      <c r="A20" s="3"/>
      <c r="B20" s="155" t="s">
        <v>397</v>
      </c>
      <c r="C20" s="3"/>
      <c r="D20" s="165">
        <v>25000</v>
      </c>
      <c r="E20" s="165">
        <v>0</v>
      </c>
      <c r="F20" s="165">
        <f>C20+D20+E20</f>
        <v>25000</v>
      </c>
    </row>
    <row r="21" spans="1:6" ht="12" customHeight="1" x14ac:dyDescent="0.25">
      <c r="A21" s="3"/>
      <c r="B21" s="155" t="s">
        <v>398</v>
      </c>
      <c r="C21" s="3"/>
      <c r="D21" s="17">
        <v>0</v>
      </c>
      <c r="E21" s="165">
        <v>0</v>
      </c>
      <c r="F21" s="165">
        <v>0</v>
      </c>
    </row>
    <row r="22" spans="1:6" ht="12" customHeight="1" x14ac:dyDescent="0.25">
      <c r="A22" s="3"/>
      <c r="B22" s="155" t="s">
        <v>399</v>
      </c>
      <c r="C22" s="3"/>
      <c r="D22" s="17">
        <v>0</v>
      </c>
      <c r="E22" s="165">
        <v>612717</v>
      </c>
      <c r="F22" s="69">
        <f>E22</f>
        <v>612717</v>
      </c>
    </row>
    <row r="23" spans="1:6" ht="12" customHeight="1" x14ac:dyDescent="0.25">
      <c r="A23" s="142" t="s">
        <v>400</v>
      </c>
      <c r="B23" s="142" t="s">
        <v>44</v>
      </c>
      <c r="C23" s="17">
        <v>0</v>
      </c>
      <c r="D23" s="165">
        <f>SUM(D18:D22)</f>
        <v>25000</v>
      </c>
      <c r="E23" s="69">
        <f>SUM(E17:E22)</f>
        <v>612717</v>
      </c>
      <c r="F23" s="69">
        <f>SUM(F17:F22)</f>
        <v>637717</v>
      </c>
    </row>
    <row r="24" spans="1:6" ht="12" customHeight="1" x14ac:dyDescent="0.25">
      <c r="A24" s="154">
        <v>1</v>
      </c>
      <c r="B24" s="142" t="s">
        <v>401</v>
      </c>
      <c r="C24" s="17">
        <v>0</v>
      </c>
      <c r="D24" s="69">
        <f>D23</f>
        <v>25000</v>
      </c>
      <c r="E24" s="69">
        <f>E11+E13+E16+E23</f>
        <v>69545890</v>
      </c>
      <c r="F24" s="69">
        <f>F11+F13+F16+F23</f>
        <v>69570890</v>
      </c>
    </row>
    <row r="25" spans="1:6" ht="12" customHeight="1" x14ac:dyDescent="0.25">
      <c r="A25" s="154">
        <v>2</v>
      </c>
      <c r="B25" s="142" t="s">
        <v>50</v>
      </c>
      <c r="C25" s="3"/>
      <c r="D25" s="3"/>
      <c r="E25" s="164"/>
      <c r="F25" s="165">
        <v>0</v>
      </c>
    </row>
    <row r="26" spans="1:6" ht="12" customHeight="1" x14ac:dyDescent="0.25">
      <c r="A26" s="3"/>
      <c r="B26" s="155" t="s">
        <v>402</v>
      </c>
      <c r="C26" s="17">
        <v>0</v>
      </c>
      <c r="D26" s="17">
        <v>0</v>
      </c>
      <c r="E26" s="165">
        <v>0</v>
      </c>
      <c r="F26" s="165">
        <v>0</v>
      </c>
    </row>
    <row r="27" spans="1:6" ht="12" customHeight="1" x14ac:dyDescent="0.25">
      <c r="A27" s="3"/>
      <c r="B27" s="155" t="s">
        <v>52</v>
      </c>
      <c r="C27" s="156"/>
      <c r="D27" s="156"/>
      <c r="E27" s="165">
        <v>8848000</v>
      </c>
      <c r="F27" s="69">
        <f>C27+D27+E27</f>
        <v>8848000</v>
      </c>
    </row>
    <row r="28" spans="1:6" ht="12" customHeight="1" x14ac:dyDescent="0.25">
      <c r="A28" s="3"/>
      <c r="B28" s="155" t="s">
        <v>403</v>
      </c>
      <c r="C28" s="156"/>
      <c r="D28" s="156"/>
      <c r="E28" s="165">
        <v>10250000</v>
      </c>
      <c r="F28" s="69">
        <f>C28+D28+E28</f>
        <v>10250000</v>
      </c>
    </row>
    <row r="29" spans="1:6" ht="12" customHeight="1" x14ac:dyDescent="0.25">
      <c r="A29" s="3"/>
      <c r="B29" s="155" t="s">
        <v>56</v>
      </c>
      <c r="C29" s="17">
        <v>0</v>
      </c>
      <c r="D29" s="17">
        <v>0</v>
      </c>
      <c r="E29" s="165">
        <v>22126000</v>
      </c>
      <c r="F29" s="165">
        <v>22126000</v>
      </c>
    </row>
    <row r="30" spans="1:6" ht="12" customHeight="1" x14ac:dyDescent="0.25">
      <c r="A30" s="3"/>
      <c r="B30" s="155" t="s">
        <v>57</v>
      </c>
      <c r="C30" s="165">
        <v>10720000</v>
      </c>
      <c r="D30" s="17"/>
      <c r="E30" s="165">
        <v>2756000</v>
      </c>
      <c r="F30" s="69">
        <f>C30+D30+E30</f>
        <v>13476000</v>
      </c>
    </row>
    <row r="31" spans="1:6" ht="12" customHeight="1" x14ac:dyDescent="0.25">
      <c r="A31" s="3"/>
      <c r="B31" s="155" t="s">
        <v>58</v>
      </c>
      <c r="C31" s="165">
        <f>C30*27%</f>
        <v>2894400</v>
      </c>
      <c r="D31" s="17"/>
      <c r="E31" s="165">
        <f>2921000</f>
        <v>2921000</v>
      </c>
      <c r="F31" s="69">
        <f>C31+E31</f>
        <v>5815400</v>
      </c>
    </row>
    <row r="32" spans="1:6" ht="12" customHeight="1" x14ac:dyDescent="0.25">
      <c r="A32" s="3"/>
      <c r="B32" s="155" t="s">
        <v>404</v>
      </c>
      <c r="C32" s="17">
        <v>0</v>
      </c>
      <c r="D32" s="17"/>
      <c r="E32" s="165"/>
      <c r="F32" s="165"/>
    </row>
    <row r="33" spans="1:6" ht="12" customHeight="1" x14ac:dyDescent="0.25">
      <c r="A33" s="3"/>
      <c r="B33" s="155" t="s">
        <v>60</v>
      </c>
      <c r="C33" s="17">
        <v>40</v>
      </c>
      <c r="D33" s="17"/>
      <c r="E33" s="165"/>
      <c r="F33" s="165"/>
    </row>
    <row r="34" spans="1:6" ht="12" customHeight="1" x14ac:dyDescent="0.25">
      <c r="A34" s="3"/>
      <c r="B34" s="155" t="s">
        <v>61</v>
      </c>
      <c r="C34" s="17">
        <v>0</v>
      </c>
      <c r="D34" s="17"/>
      <c r="E34" s="165"/>
      <c r="F34" s="165"/>
    </row>
    <row r="35" spans="1:6" ht="12" customHeight="1" x14ac:dyDescent="0.25">
      <c r="A35" s="3"/>
      <c r="B35" s="155" t="s">
        <v>62</v>
      </c>
      <c r="C35" s="17">
        <v>0</v>
      </c>
      <c r="D35" s="156"/>
      <c r="E35" s="165"/>
      <c r="F35" s="69"/>
    </row>
    <row r="36" spans="1:6" ht="12" customHeight="1" x14ac:dyDescent="0.25">
      <c r="A36" s="154">
        <v>2</v>
      </c>
      <c r="B36" s="142" t="s">
        <v>9</v>
      </c>
      <c r="C36" s="165">
        <f>SUM(C29:C35)</f>
        <v>13614440</v>
      </c>
      <c r="D36" s="157">
        <v>0</v>
      </c>
      <c r="E36" s="69">
        <f>SUM(E27:E35)</f>
        <v>46901000</v>
      </c>
      <c r="F36" s="69">
        <f>C36+D36+E36</f>
        <v>60515440</v>
      </c>
    </row>
    <row r="37" spans="1:6" ht="12" customHeight="1" x14ac:dyDescent="0.25"/>
    <row r="38" spans="1:6" ht="12" customHeight="1" x14ac:dyDescent="0.25"/>
    <row r="39" spans="1:6" ht="12" customHeight="1" x14ac:dyDescent="0.25"/>
    <row r="40" spans="1:6" ht="12" customHeight="1" x14ac:dyDescent="0.25"/>
    <row r="41" spans="1:6" ht="12" customHeight="1" x14ac:dyDescent="0.25"/>
    <row r="42" spans="1:6" ht="12" customHeight="1" x14ac:dyDescent="0.25"/>
    <row r="43" spans="1:6" ht="12" customHeight="1" x14ac:dyDescent="0.25"/>
    <row r="44" spans="1:6" ht="12" customHeight="1" x14ac:dyDescent="0.25"/>
    <row r="45" spans="1:6" ht="12" customHeight="1" x14ac:dyDescent="0.25"/>
    <row r="46" spans="1:6" ht="12" customHeight="1" x14ac:dyDescent="0.25"/>
    <row r="47" spans="1:6" ht="12" customHeight="1" x14ac:dyDescent="0.25"/>
  </sheetData>
  <mergeCells count="3">
    <mergeCell ref="A2:F2"/>
    <mergeCell ref="A4:B4"/>
    <mergeCell ref="A5:B5"/>
  </mergeCell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2" workbookViewId="0">
      <selection activeCell="B13" sqref="B13"/>
    </sheetView>
  </sheetViews>
  <sheetFormatPr defaultColWidth="9.33203125" defaultRowHeight="13.2" x14ac:dyDescent="0.25"/>
  <cols>
    <col min="2" max="2" width="73.109375" customWidth="1"/>
    <col min="3" max="3" width="12.77734375" customWidth="1"/>
    <col min="4" max="4" width="58.77734375" customWidth="1"/>
  </cols>
  <sheetData>
    <row r="1" spans="1:4" ht="15" customHeight="1" x14ac:dyDescent="0.25">
      <c r="A1" s="350" t="s">
        <v>417</v>
      </c>
      <c r="B1" s="350"/>
      <c r="C1" s="350"/>
      <c r="D1" s="350"/>
    </row>
    <row r="2" spans="1:4" ht="17.100000000000001" customHeight="1" x14ac:dyDescent="0.25">
      <c r="A2" s="1"/>
      <c r="B2" s="1"/>
      <c r="C2" s="1"/>
      <c r="D2" s="82" t="s">
        <v>448</v>
      </c>
    </row>
    <row r="3" spans="1:4" ht="12" customHeight="1" x14ac:dyDescent="0.25">
      <c r="A3" s="93" t="s">
        <v>339</v>
      </c>
      <c r="B3" s="93" t="s">
        <v>405</v>
      </c>
      <c r="C3" s="93" t="s">
        <v>406</v>
      </c>
      <c r="D3" s="3"/>
    </row>
    <row r="4" spans="1:4" ht="12" customHeight="1" x14ac:dyDescent="0.25">
      <c r="A4" s="158">
        <v>1</v>
      </c>
      <c r="B4" s="96" t="s">
        <v>407</v>
      </c>
      <c r="C4" s="127">
        <v>9</v>
      </c>
      <c r="D4" s="96" t="s">
        <v>424</v>
      </c>
    </row>
    <row r="5" spans="1:4" ht="12" customHeight="1" x14ac:dyDescent="0.25">
      <c r="A5" s="158">
        <v>2</v>
      </c>
      <c r="B5" s="96" t="s">
        <v>420</v>
      </c>
      <c r="C5" s="171">
        <v>5</v>
      </c>
      <c r="D5" s="3" t="s">
        <v>425</v>
      </c>
    </row>
    <row r="6" spans="1:4" ht="12" customHeight="1" x14ac:dyDescent="0.25">
      <c r="A6" s="158" t="s">
        <v>428</v>
      </c>
      <c r="B6" s="96" t="s">
        <v>408</v>
      </c>
      <c r="C6" s="159">
        <v>1</v>
      </c>
      <c r="D6" s="3"/>
    </row>
    <row r="7" spans="1:4" ht="12" customHeight="1" x14ac:dyDescent="0.25">
      <c r="A7" s="158" t="s">
        <v>429</v>
      </c>
      <c r="B7" s="96" t="s">
        <v>422</v>
      </c>
      <c r="C7" s="127">
        <v>1</v>
      </c>
      <c r="D7" s="3"/>
    </row>
    <row r="8" spans="1:4" ht="12" customHeight="1" x14ac:dyDescent="0.25">
      <c r="A8" s="158">
        <v>5</v>
      </c>
      <c r="B8" s="96" t="s">
        <v>421</v>
      </c>
      <c r="C8" s="127"/>
      <c r="D8" s="3"/>
    </row>
    <row r="9" spans="1:4" ht="12" customHeight="1" x14ac:dyDescent="0.25">
      <c r="A9" s="158"/>
      <c r="B9" s="96" t="s">
        <v>423</v>
      </c>
      <c r="C9" s="127">
        <v>14</v>
      </c>
      <c r="D9" s="3" t="s">
        <v>431</v>
      </c>
    </row>
    <row r="10" spans="1:4" ht="12" customHeight="1" x14ac:dyDescent="0.25">
      <c r="A10" s="158"/>
      <c r="B10" s="96" t="s">
        <v>409</v>
      </c>
      <c r="C10" s="172">
        <v>0.5</v>
      </c>
      <c r="D10" s="3"/>
    </row>
    <row r="11" spans="1:4" ht="12" customHeight="1" x14ac:dyDescent="0.25">
      <c r="A11" s="158"/>
      <c r="B11" s="96" t="s">
        <v>430</v>
      </c>
      <c r="C11" s="172">
        <v>0.5</v>
      </c>
      <c r="D11" s="3"/>
    </row>
    <row r="12" spans="1:4" ht="12" customHeight="1" x14ac:dyDescent="0.25">
      <c r="A12" s="158" t="s">
        <v>432</v>
      </c>
      <c r="B12" s="96" t="s">
        <v>433</v>
      </c>
      <c r="C12" s="127">
        <v>8</v>
      </c>
      <c r="D12" s="96" t="s">
        <v>434</v>
      </c>
    </row>
    <row r="13" spans="1:4" ht="12" customHeight="1" x14ac:dyDescent="0.25">
      <c r="A13" s="158"/>
      <c r="B13" s="96"/>
      <c r="C13" s="127"/>
      <c r="D13" s="3"/>
    </row>
    <row r="14" spans="1:4" ht="12" customHeight="1" x14ac:dyDescent="0.25">
      <c r="A14" s="158"/>
      <c r="B14" s="96"/>
      <c r="C14" s="127"/>
      <c r="D14" s="3"/>
    </row>
    <row r="15" spans="1:4" ht="12.9" customHeight="1" x14ac:dyDescent="0.25">
      <c r="A15" s="3"/>
      <c r="B15" s="88" t="s">
        <v>182</v>
      </c>
      <c r="C15" s="127">
        <f>SUM(C4:C14)</f>
        <v>39</v>
      </c>
      <c r="D15" s="3"/>
    </row>
  </sheetData>
  <mergeCells count="1">
    <mergeCell ref="A1:D1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workbookViewId="0">
      <selection activeCell="A31" sqref="A31:F31"/>
    </sheetView>
  </sheetViews>
  <sheetFormatPr defaultColWidth="9.33203125" defaultRowHeight="13.2" x14ac:dyDescent="0.25"/>
  <cols>
    <col min="1" max="2" width="2.109375" customWidth="1"/>
    <col min="3" max="4" width="4.6640625" customWidth="1"/>
    <col min="5" max="5" width="8" customWidth="1"/>
    <col min="6" max="6" width="31.33203125" customWidth="1"/>
    <col min="7" max="7" width="11.44140625" style="51" customWidth="1"/>
    <col min="8" max="8" width="8" customWidth="1"/>
    <col min="9" max="9" width="10.44140625" customWidth="1"/>
    <col min="10" max="10" width="6.77734375" customWidth="1"/>
    <col min="11" max="11" width="11.44140625" style="182" customWidth="1"/>
    <col min="12" max="12" width="6.77734375" customWidth="1"/>
    <col min="13" max="13" width="10.44140625" style="51" customWidth="1"/>
    <col min="14" max="14" width="8" customWidth="1"/>
  </cols>
  <sheetData>
    <row r="1" spans="1:17" ht="15.9" customHeight="1" x14ac:dyDescent="0.25">
      <c r="A1" s="219" t="s">
        <v>97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7" ht="17.100000000000001" customHeight="1" x14ac:dyDescent="0.25">
      <c r="A2" s="257" t="s">
        <v>98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7" ht="9.9" customHeight="1" x14ac:dyDescent="0.25">
      <c r="A3" s="27"/>
      <c r="B3" s="27"/>
      <c r="C3" s="27"/>
      <c r="D3" s="27"/>
      <c r="E3" s="27"/>
      <c r="F3" s="27"/>
      <c r="G3" s="160"/>
      <c r="H3" s="27"/>
      <c r="I3" s="27"/>
      <c r="J3" s="27"/>
      <c r="L3" s="27"/>
      <c r="M3" s="160"/>
      <c r="N3" s="28" t="s">
        <v>2</v>
      </c>
    </row>
    <row r="4" spans="1:17" ht="11.1" customHeight="1" x14ac:dyDescent="0.25">
      <c r="A4" s="1"/>
      <c r="B4" s="1"/>
      <c r="C4" s="1"/>
      <c r="D4" s="1"/>
      <c r="E4" s="1"/>
      <c r="F4" s="1"/>
      <c r="G4" s="161"/>
      <c r="H4" s="1"/>
      <c r="I4" s="1"/>
      <c r="J4" s="1"/>
      <c r="K4" s="183"/>
      <c r="L4" s="1"/>
      <c r="M4" s="161"/>
      <c r="N4" s="1"/>
    </row>
    <row r="5" spans="1:17" ht="41.1" customHeight="1" x14ac:dyDescent="0.25">
      <c r="A5" s="254"/>
      <c r="B5" s="255"/>
      <c r="C5" s="255"/>
      <c r="D5" s="255"/>
      <c r="E5" s="255"/>
      <c r="F5" s="256"/>
      <c r="G5" s="227" t="s">
        <v>3</v>
      </c>
      <c r="H5" s="228"/>
      <c r="I5" s="258" t="s">
        <v>418</v>
      </c>
      <c r="J5" s="259"/>
      <c r="K5" s="231" t="s">
        <v>5</v>
      </c>
      <c r="L5" s="232"/>
      <c r="M5" s="233" t="s">
        <v>6</v>
      </c>
      <c r="N5" s="234"/>
    </row>
    <row r="6" spans="1:17" ht="33" customHeight="1" x14ac:dyDescent="0.25">
      <c r="A6" s="254"/>
      <c r="B6" s="255"/>
      <c r="C6" s="255"/>
      <c r="D6" s="255"/>
      <c r="E6" s="255"/>
      <c r="F6" s="256"/>
      <c r="G6" s="175" t="s">
        <v>7</v>
      </c>
      <c r="H6" s="6" t="s">
        <v>99</v>
      </c>
      <c r="I6" s="4" t="s">
        <v>7</v>
      </c>
      <c r="J6" s="6" t="s">
        <v>99</v>
      </c>
      <c r="K6" s="184" t="s">
        <v>7</v>
      </c>
      <c r="L6" s="6" t="s">
        <v>99</v>
      </c>
      <c r="M6" s="175" t="s">
        <v>7</v>
      </c>
      <c r="N6" s="6" t="s">
        <v>99</v>
      </c>
    </row>
    <row r="7" spans="1:17" ht="9" customHeight="1" x14ac:dyDescent="0.25">
      <c r="A7" s="235">
        <v>1</v>
      </c>
      <c r="B7" s="236"/>
      <c r="C7" s="236"/>
      <c r="D7" s="236"/>
      <c r="E7" s="236"/>
      <c r="F7" s="237"/>
      <c r="G7" s="62">
        <v>2</v>
      </c>
      <c r="H7" s="7">
        <v>3</v>
      </c>
      <c r="I7" s="7">
        <v>4</v>
      </c>
      <c r="J7" s="7">
        <v>5</v>
      </c>
      <c r="K7" s="62">
        <v>6</v>
      </c>
      <c r="L7" s="7">
        <v>7</v>
      </c>
      <c r="M7" s="176">
        <v>8</v>
      </c>
      <c r="N7" s="7">
        <v>9</v>
      </c>
    </row>
    <row r="8" spans="1:17" ht="9.9" customHeight="1" x14ac:dyDescent="0.25">
      <c r="A8" s="3"/>
      <c r="B8" s="8">
        <v>1</v>
      </c>
      <c r="C8" s="238" t="s">
        <v>100</v>
      </c>
      <c r="D8" s="239"/>
      <c r="E8" s="239"/>
      <c r="F8" s="240"/>
      <c r="G8" s="11">
        <f>G9+G10+G11+G13+G14</f>
        <v>77704.125</v>
      </c>
      <c r="H8" s="12">
        <v>0</v>
      </c>
      <c r="I8" s="11">
        <f>I9+I10+I11+I13+I14</f>
        <v>46608.411999999997</v>
      </c>
      <c r="J8" s="12">
        <v>0</v>
      </c>
      <c r="K8" s="11">
        <f>K9+K10+K11+K13+K14</f>
        <v>302968.62</v>
      </c>
      <c r="L8" s="12">
        <v>0</v>
      </c>
      <c r="M8" s="11">
        <f>G8+I8+K8</f>
        <v>427281.15700000001</v>
      </c>
      <c r="N8" s="12">
        <v>0</v>
      </c>
    </row>
    <row r="9" spans="1:17" ht="9.9" customHeight="1" x14ac:dyDescent="0.25">
      <c r="A9" s="3"/>
      <c r="B9" s="3"/>
      <c r="C9" s="13">
        <v>1</v>
      </c>
      <c r="D9" s="241" t="s">
        <v>101</v>
      </c>
      <c r="E9" s="242"/>
      <c r="F9" s="243"/>
      <c r="G9" s="173">
        <f>(32443600+1548000+7740000+1183100+1440000+912000+1216400+1407200+1097200)/1000</f>
        <v>48987.5</v>
      </c>
      <c r="H9" s="15"/>
      <c r="I9" s="173">
        <f>(5384400+4368000+13921200+1800000+300000+1152000)/1000+590-120</f>
        <v>27395.599999999999</v>
      </c>
      <c r="J9" s="15"/>
      <c r="K9" s="174">
        <f>(12600000+4830000+1776000)/1000</f>
        <v>19206</v>
      </c>
      <c r="L9" s="15"/>
      <c r="M9" s="174">
        <f>G9+I9+K9</f>
        <v>95589.1</v>
      </c>
      <c r="N9" s="15"/>
    </row>
    <row r="10" spans="1:17" ht="20.100000000000001" customHeight="1" x14ac:dyDescent="0.25">
      <c r="A10" s="3"/>
      <c r="B10" s="3"/>
      <c r="C10" s="13">
        <v>2</v>
      </c>
      <c r="D10" s="241" t="s">
        <v>102</v>
      </c>
      <c r="E10" s="242"/>
      <c r="F10" s="243"/>
      <c r="G10" s="173">
        <f>G9*27%</f>
        <v>13226.625</v>
      </c>
      <c r="H10" s="15"/>
      <c r="I10" s="173">
        <f>I9*27%+1666</f>
        <v>9062.8119999999999</v>
      </c>
      <c r="J10" s="15"/>
      <c r="K10" s="173">
        <f>K9*27%</f>
        <v>5185.62</v>
      </c>
      <c r="L10" s="173"/>
      <c r="M10" s="174">
        <f>G10+I10+K10</f>
        <v>27475.056999999997</v>
      </c>
      <c r="N10" s="15"/>
    </row>
    <row r="11" spans="1:17" ht="9.9" customHeight="1" x14ac:dyDescent="0.25">
      <c r="A11" s="3"/>
      <c r="B11" s="3"/>
      <c r="C11" s="13">
        <v>3</v>
      </c>
      <c r="D11" s="241" t="s">
        <v>103</v>
      </c>
      <c r="E11" s="242"/>
      <c r="F11" s="243"/>
      <c r="G11" s="173">
        <v>15490</v>
      </c>
      <c r="H11" s="15"/>
      <c r="I11" s="14">
        <v>10150</v>
      </c>
      <c r="J11" s="15"/>
      <c r="K11" s="173">
        <f>126650+24</f>
        <v>126674</v>
      </c>
      <c r="L11" s="15"/>
      <c r="M11" s="173">
        <f>G11+I11+K11</f>
        <v>152314</v>
      </c>
      <c r="N11" s="15"/>
    </row>
    <row r="12" spans="1:17" ht="9.9" customHeight="1" x14ac:dyDescent="0.25">
      <c r="A12" s="3"/>
      <c r="B12" s="3"/>
      <c r="C12" s="3"/>
      <c r="D12" s="3"/>
      <c r="E12" s="248" t="s">
        <v>104</v>
      </c>
      <c r="F12" s="250"/>
      <c r="G12" s="165"/>
      <c r="H12" s="3"/>
      <c r="I12" s="17"/>
      <c r="J12" s="3"/>
      <c r="K12" s="165"/>
      <c r="L12" s="3"/>
      <c r="M12" s="165"/>
      <c r="N12" s="3"/>
    </row>
    <row r="13" spans="1:17" ht="9.9" customHeight="1" x14ac:dyDescent="0.25">
      <c r="A13" s="3"/>
      <c r="B13" s="3"/>
      <c r="C13" s="13">
        <v>4</v>
      </c>
      <c r="D13" s="241" t="s">
        <v>105</v>
      </c>
      <c r="E13" s="242"/>
      <c r="F13" s="243"/>
      <c r="G13" s="174"/>
      <c r="H13" s="15"/>
      <c r="I13" s="16"/>
      <c r="J13" s="15"/>
      <c r="K13" s="173">
        <f>9570</f>
        <v>9570</v>
      </c>
      <c r="L13" s="15"/>
      <c r="M13" s="173">
        <v>9570</v>
      </c>
      <c r="N13" s="15"/>
    </row>
    <row r="14" spans="1:17" ht="9.9" customHeight="1" x14ac:dyDescent="0.25">
      <c r="A14" s="3"/>
      <c r="B14" s="3"/>
      <c r="C14" s="13">
        <v>5</v>
      </c>
      <c r="D14" s="241" t="s">
        <v>106</v>
      </c>
      <c r="E14" s="242"/>
      <c r="F14" s="243"/>
      <c r="G14" s="174"/>
      <c r="H14" s="16"/>
      <c r="I14" s="16"/>
      <c r="J14" s="16"/>
      <c r="K14" s="173">
        <f>SUM(K15:K24)</f>
        <v>142333</v>
      </c>
      <c r="L14" s="16">
        <v>0</v>
      </c>
      <c r="M14" s="173">
        <f>G14+I14+K14</f>
        <v>142333</v>
      </c>
      <c r="N14" s="15"/>
      <c r="Q14" s="205"/>
    </row>
    <row r="15" spans="1:17" ht="9.9" customHeight="1" x14ac:dyDescent="0.25">
      <c r="A15" s="3"/>
      <c r="B15" s="3"/>
      <c r="C15" s="3"/>
      <c r="D15" s="20">
        <v>1</v>
      </c>
      <c r="E15" s="244" t="s">
        <v>107</v>
      </c>
      <c r="F15" s="246"/>
      <c r="G15" s="164"/>
      <c r="H15" s="3"/>
      <c r="I15" s="3"/>
      <c r="J15" s="3"/>
      <c r="K15" s="185"/>
      <c r="L15" s="3"/>
      <c r="M15" s="164"/>
      <c r="N15" s="3"/>
    </row>
    <row r="16" spans="1:17" ht="9.9" customHeight="1" x14ac:dyDescent="0.25">
      <c r="A16" s="3"/>
      <c r="B16" s="3"/>
      <c r="C16" s="3"/>
      <c r="D16" s="20">
        <v>2</v>
      </c>
      <c r="E16" s="244" t="s">
        <v>108</v>
      </c>
      <c r="F16" s="246"/>
      <c r="G16" s="164"/>
      <c r="H16" s="3"/>
      <c r="I16" s="3"/>
      <c r="J16" s="3"/>
      <c r="K16" s="185">
        <v>7867</v>
      </c>
      <c r="L16" s="3"/>
      <c r="M16" s="185">
        <f>G16+I16+K16</f>
        <v>7867</v>
      </c>
      <c r="N16" s="3"/>
    </row>
    <row r="17" spans="1:14" ht="35.1" customHeight="1" x14ac:dyDescent="0.25">
      <c r="A17" s="3"/>
      <c r="B17" s="3"/>
      <c r="C17" s="3"/>
      <c r="D17" s="20">
        <v>3</v>
      </c>
      <c r="E17" s="244" t="s">
        <v>109</v>
      </c>
      <c r="F17" s="246"/>
      <c r="G17" s="164"/>
      <c r="H17" s="3"/>
      <c r="I17" s="3"/>
      <c r="J17" s="3"/>
      <c r="K17" s="185"/>
      <c r="L17" s="3"/>
      <c r="M17" s="185"/>
      <c r="N17" s="3"/>
    </row>
    <row r="18" spans="1:14" ht="30" customHeight="1" x14ac:dyDescent="0.25">
      <c r="A18" s="3"/>
      <c r="B18" s="3"/>
      <c r="C18" s="3"/>
      <c r="D18" s="20">
        <v>4</v>
      </c>
      <c r="E18" s="244" t="s">
        <v>110</v>
      </c>
      <c r="F18" s="246"/>
      <c r="G18" s="164"/>
      <c r="H18" s="3"/>
      <c r="I18" s="3"/>
      <c r="J18" s="3"/>
      <c r="K18" s="185"/>
      <c r="L18" s="3"/>
      <c r="M18" s="164"/>
      <c r="N18" s="3"/>
    </row>
    <row r="19" spans="1:14" ht="26.1" customHeight="1" x14ac:dyDescent="0.25">
      <c r="A19" s="3"/>
      <c r="B19" s="3"/>
      <c r="C19" s="3"/>
      <c r="D19" s="20">
        <v>5</v>
      </c>
      <c r="E19" s="244" t="s">
        <v>111</v>
      </c>
      <c r="F19" s="246"/>
      <c r="G19" s="164"/>
      <c r="H19" s="3"/>
      <c r="I19" s="3"/>
      <c r="J19" s="3"/>
      <c r="K19" s="185"/>
      <c r="L19" s="3"/>
      <c r="M19" s="164"/>
      <c r="N19" s="3"/>
    </row>
    <row r="20" spans="1:14" ht="30" customHeight="1" x14ac:dyDescent="0.25">
      <c r="A20" s="3"/>
      <c r="B20" s="3"/>
      <c r="C20" s="3"/>
      <c r="D20" s="20">
        <v>6</v>
      </c>
      <c r="E20" s="244" t="s">
        <v>112</v>
      </c>
      <c r="F20" s="246"/>
      <c r="G20" s="164"/>
      <c r="H20" s="3"/>
      <c r="I20" s="3"/>
      <c r="J20" s="3"/>
      <c r="K20" s="180"/>
      <c r="L20" s="3"/>
      <c r="M20" s="185"/>
      <c r="N20" s="3"/>
    </row>
    <row r="21" spans="1:14" ht="36.9" customHeight="1" x14ac:dyDescent="0.25">
      <c r="A21" s="3"/>
      <c r="B21" s="3"/>
      <c r="C21" s="3"/>
      <c r="D21" s="20">
        <v>7</v>
      </c>
      <c r="E21" s="244" t="s">
        <v>113</v>
      </c>
      <c r="F21" s="246"/>
      <c r="G21" s="164"/>
      <c r="H21" s="3"/>
      <c r="I21" s="3"/>
      <c r="J21" s="3"/>
      <c r="K21" s="180"/>
      <c r="L21" s="3"/>
      <c r="M21" s="164"/>
      <c r="N21" s="3"/>
    </row>
    <row r="22" spans="1:14" ht="30" customHeight="1" x14ac:dyDescent="0.25">
      <c r="A22" s="3"/>
      <c r="B22" s="3"/>
      <c r="C22" s="3"/>
      <c r="D22" s="20">
        <v>8</v>
      </c>
      <c r="E22" s="244" t="s">
        <v>114</v>
      </c>
      <c r="F22" s="246"/>
      <c r="G22" s="164"/>
      <c r="H22" s="3"/>
      <c r="I22" s="3"/>
      <c r="J22" s="3"/>
      <c r="K22" s="166">
        <v>129880</v>
      </c>
      <c r="L22" s="3"/>
      <c r="M22" s="166">
        <f>K22</f>
        <v>129880</v>
      </c>
      <c r="N22" s="3"/>
    </row>
    <row r="23" spans="1:14" ht="24" customHeight="1" x14ac:dyDescent="0.25">
      <c r="A23" s="3"/>
      <c r="B23" s="3"/>
      <c r="C23" s="3"/>
      <c r="D23" s="20">
        <v>9</v>
      </c>
      <c r="E23" s="244" t="s">
        <v>115</v>
      </c>
      <c r="F23" s="246"/>
      <c r="G23" s="164"/>
      <c r="H23" s="3"/>
      <c r="I23" s="3"/>
      <c r="J23" s="3"/>
      <c r="K23" s="180">
        <v>4586</v>
      </c>
      <c r="L23" s="3"/>
      <c r="M23" s="180">
        <v>4586</v>
      </c>
      <c r="N23" s="3"/>
    </row>
    <row r="24" spans="1:14" ht="9.9" customHeight="1" x14ac:dyDescent="0.25">
      <c r="A24" s="3"/>
      <c r="B24" s="3"/>
      <c r="C24" s="3"/>
      <c r="D24" s="20">
        <v>10</v>
      </c>
      <c r="E24" s="244" t="s">
        <v>116</v>
      </c>
      <c r="F24" s="246"/>
      <c r="G24" s="165">
        <v>0</v>
      </c>
      <c r="H24" s="17">
        <v>0</v>
      </c>
      <c r="I24" s="17">
        <v>0</v>
      </c>
      <c r="J24" s="17">
        <v>0</v>
      </c>
      <c r="K24" s="19">
        <v>0</v>
      </c>
      <c r="L24" s="17">
        <v>0</v>
      </c>
      <c r="M24" s="19">
        <v>0</v>
      </c>
      <c r="N24" s="17">
        <v>0</v>
      </c>
    </row>
    <row r="25" spans="1:14" ht="9.9" customHeight="1" x14ac:dyDescent="0.25">
      <c r="A25" s="3"/>
      <c r="B25" s="3"/>
      <c r="C25" s="3"/>
      <c r="D25" s="3"/>
      <c r="E25" s="21" t="s">
        <v>26</v>
      </c>
      <c r="F25" s="18" t="s">
        <v>117</v>
      </c>
      <c r="G25" s="164"/>
      <c r="H25" s="3"/>
      <c r="I25" s="3"/>
      <c r="J25" s="3"/>
      <c r="K25" s="19">
        <v>0</v>
      </c>
      <c r="L25" s="3">
        <v>0</v>
      </c>
      <c r="M25" s="19">
        <v>0</v>
      </c>
      <c r="N25" s="3"/>
    </row>
    <row r="26" spans="1:14" ht="9.9" customHeight="1" x14ac:dyDescent="0.25">
      <c r="A26" s="3"/>
      <c r="B26" s="3"/>
      <c r="C26" s="3"/>
      <c r="D26" s="3"/>
      <c r="E26" s="21" t="s">
        <v>26</v>
      </c>
      <c r="F26" s="18" t="s">
        <v>118</v>
      </c>
      <c r="G26" s="164"/>
      <c r="H26" s="3"/>
      <c r="I26" s="3"/>
      <c r="J26" s="3"/>
      <c r="K26" s="165">
        <v>0</v>
      </c>
      <c r="L26" s="3"/>
      <c r="M26" s="165">
        <v>0</v>
      </c>
      <c r="N26" s="3"/>
    </row>
    <row r="27" spans="1:14" ht="15.9" customHeight="1" x14ac:dyDescent="0.25">
      <c r="A27" s="247" t="s">
        <v>97</v>
      </c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</row>
    <row r="28" spans="1:14" ht="17.100000000000001" customHeight="1" x14ac:dyDescent="0.25">
      <c r="A28" s="257" t="s">
        <v>98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spans="1:14" ht="9.9" customHeight="1" x14ac:dyDescent="0.25">
      <c r="A29" s="27"/>
      <c r="B29" s="27"/>
      <c r="C29" s="27"/>
      <c r="D29" s="27"/>
      <c r="E29" s="27"/>
      <c r="F29" s="27"/>
      <c r="G29" s="160"/>
      <c r="H29" s="27"/>
      <c r="I29" s="27"/>
      <c r="J29" s="27"/>
      <c r="L29" s="27"/>
      <c r="M29" s="160"/>
      <c r="N29" s="28" t="s">
        <v>2</v>
      </c>
    </row>
    <row r="30" spans="1:14" ht="11.1" customHeight="1" x14ac:dyDescent="0.25">
      <c r="A30" s="1"/>
      <c r="B30" s="1"/>
      <c r="C30" s="1"/>
      <c r="D30" s="1"/>
      <c r="E30" s="1"/>
      <c r="F30" s="1"/>
      <c r="G30" s="161"/>
      <c r="H30" s="1"/>
      <c r="I30" s="1"/>
      <c r="J30" s="1"/>
      <c r="K30" s="183"/>
      <c r="L30" s="1"/>
      <c r="M30" s="161"/>
      <c r="N30" s="1"/>
    </row>
    <row r="31" spans="1:14" ht="41.1" customHeight="1" x14ac:dyDescent="0.25">
      <c r="A31" s="254"/>
      <c r="B31" s="255"/>
      <c r="C31" s="255"/>
      <c r="D31" s="255"/>
      <c r="E31" s="255"/>
      <c r="F31" s="256"/>
      <c r="G31" s="227" t="s">
        <v>3</v>
      </c>
      <c r="H31" s="228"/>
      <c r="I31" s="258" t="s">
        <v>453</v>
      </c>
      <c r="J31" s="259"/>
      <c r="K31" s="231" t="s">
        <v>5</v>
      </c>
      <c r="L31" s="232"/>
      <c r="M31" s="233" t="s">
        <v>6</v>
      </c>
      <c r="N31" s="234"/>
    </row>
    <row r="32" spans="1:14" ht="33" customHeight="1" x14ac:dyDescent="0.25">
      <c r="A32" s="254"/>
      <c r="B32" s="255"/>
      <c r="C32" s="255"/>
      <c r="D32" s="255"/>
      <c r="E32" s="255"/>
      <c r="F32" s="256"/>
      <c r="G32" s="175" t="s">
        <v>7</v>
      </c>
      <c r="H32" s="6" t="s">
        <v>99</v>
      </c>
      <c r="I32" s="4" t="s">
        <v>7</v>
      </c>
      <c r="J32" s="6" t="s">
        <v>99</v>
      </c>
      <c r="K32" s="184" t="s">
        <v>7</v>
      </c>
      <c r="L32" s="6" t="s">
        <v>99</v>
      </c>
      <c r="M32" s="175" t="s">
        <v>7</v>
      </c>
      <c r="N32" s="6" t="s">
        <v>99</v>
      </c>
    </row>
    <row r="33" spans="1:14" ht="9" customHeight="1" x14ac:dyDescent="0.25">
      <c r="A33" s="235">
        <v>1</v>
      </c>
      <c r="B33" s="236"/>
      <c r="C33" s="236"/>
      <c r="D33" s="236"/>
      <c r="E33" s="236"/>
      <c r="F33" s="237"/>
      <c r="G33" s="62">
        <v>2</v>
      </c>
      <c r="H33" s="7">
        <v>3</v>
      </c>
      <c r="I33" s="7">
        <v>4</v>
      </c>
      <c r="J33" s="7">
        <v>5</v>
      </c>
      <c r="K33" s="62">
        <v>6</v>
      </c>
      <c r="L33" s="7">
        <v>7</v>
      </c>
      <c r="M33" s="176">
        <v>8</v>
      </c>
      <c r="N33" s="7">
        <v>9</v>
      </c>
    </row>
    <row r="34" spans="1:14" ht="9.9" customHeight="1" x14ac:dyDescent="0.25">
      <c r="A34" s="3"/>
      <c r="B34" s="24">
        <v>2</v>
      </c>
      <c r="C34" s="238" t="s">
        <v>119</v>
      </c>
      <c r="D34" s="239"/>
      <c r="E34" s="239"/>
      <c r="F34" s="240"/>
      <c r="G34" s="11">
        <f>SUM(G35:G45)</f>
        <v>2000</v>
      </c>
      <c r="H34" s="12">
        <v>0</v>
      </c>
      <c r="I34" s="11">
        <f>SUM(I35:I45)</f>
        <v>0</v>
      </c>
      <c r="J34" s="12">
        <v>0</v>
      </c>
      <c r="K34" s="11">
        <f>SUM(K35:K45)</f>
        <v>84457</v>
      </c>
      <c r="L34" s="12">
        <v>0</v>
      </c>
      <c r="M34" s="11">
        <f>G34+I34+K34</f>
        <v>86457</v>
      </c>
      <c r="N34" s="12">
        <v>0</v>
      </c>
    </row>
    <row r="35" spans="1:14" ht="9.9" customHeight="1" x14ac:dyDescent="0.25">
      <c r="A35" s="3"/>
      <c r="B35" s="3"/>
      <c r="C35" s="13">
        <v>1</v>
      </c>
      <c r="D35" s="241" t="s">
        <v>120</v>
      </c>
      <c r="E35" s="243"/>
      <c r="F35" s="15"/>
      <c r="G35" s="173">
        <v>2000</v>
      </c>
      <c r="H35" s="15"/>
      <c r="I35" s="14">
        <v>0</v>
      </c>
      <c r="J35" s="15"/>
      <c r="K35" s="173">
        <v>84457</v>
      </c>
      <c r="L35" s="15"/>
      <c r="M35" s="173">
        <f>G35+I35+K35</f>
        <v>86457</v>
      </c>
      <c r="N35" s="15"/>
    </row>
    <row r="36" spans="1:14" ht="9.9" customHeight="1" x14ac:dyDescent="0.25">
      <c r="A36" s="3"/>
      <c r="B36" s="3"/>
      <c r="C36" s="13">
        <v>2</v>
      </c>
      <c r="D36" s="241" t="s">
        <v>121</v>
      </c>
      <c r="E36" s="243"/>
      <c r="F36" s="15"/>
      <c r="G36" s="173"/>
      <c r="H36" s="15"/>
      <c r="I36" s="16">
        <v>0</v>
      </c>
      <c r="J36" s="15"/>
      <c r="K36" s="173">
        <v>0</v>
      </c>
      <c r="L36" s="15"/>
      <c r="M36" s="173">
        <v>0</v>
      </c>
      <c r="N36" s="15"/>
    </row>
    <row r="37" spans="1:14" ht="9.9" customHeight="1" x14ac:dyDescent="0.25">
      <c r="A37" s="3"/>
      <c r="B37" s="3"/>
      <c r="C37" s="13">
        <v>3</v>
      </c>
      <c r="D37" s="241" t="s">
        <v>122</v>
      </c>
      <c r="E37" s="242"/>
      <c r="F37" s="243"/>
      <c r="G37" s="174">
        <v>0</v>
      </c>
      <c r="H37" s="16">
        <v>0</v>
      </c>
      <c r="I37" s="16">
        <v>0</v>
      </c>
      <c r="J37" s="16">
        <v>0</v>
      </c>
      <c r="K37" s="173">
        <v>0</v>
      </c>
      <c r="L37" s="16">
        <v>0</v>
      </c>
      <c r="M37" s="173">
        <v>0</v>
      </c>
      <c r="N37" s="16">
        <v>0</v>
      </c>
    </row>
    <row r="38" spans="1:14" ht="30" customHeight="1" x14ac:dyDescent="0.25">
      <c r="A38" s="3"/>
      <c r="B38" s="3"/>
      <c r="C38" s="3"/>
      <c r="D38" s="20">
        <v>1</v>
      </c>
      <c r="E38" s="244" t="s">
        <v>123</v>
      </c>
      <c r="F38" s="246"/>
      <c r="G38" s="164"/>
      <c r="H38" s="3"/>
      <c r="I38" s="3"/>
      <c r="J38" s="3"/>
      <c r="K38" s="185"/>
      <c r="L38" s="3"/>
      <c r="M38" s="164"/>
      <c r="N38" s="3"/>
    </row>
    <row r="39" spans="1:14" ht="30" customHeight="1" x14ac:dyDescent="0.25">
      <c r="A39" s="3"/>
      <c r="B39" s="3"/>
      <c r="C39" s="3"/>
      <c r="D39" s="20">
        <v>2</v>
      </c>
      <c r="E39" s="244" t="s">
        <v>124</v>
      </c>
      <c r="F39" s="246"/>
      <c r="G39" s="164"/>
      <c r="H39" s="3"/>
      <c r="I39" s="3"/>
      <c r="J39" s="3"/>
      <c r="K39" s="185"/>
      <c r="L39" s="3"/>
      <c r="M39" s="164"/>
      <c r="N39" s="3"/>
    </row>
    <row r="40" spans="1:14" ht="30" customHeight="1" x14ac:dyDescent="0.25">
      <c r="A40" s="3"/>
      <c r="B40" s="3"/>
      <c r="C40" s="3"/>
      <c r="D40" s="20">
        <v>3</v>
      </c>
      <c r="E40" s="244" t="s">
        <v>125</v>
      </c>
      <c r="F40" s="246"/>
      <c r="G40" s="164"/>
      <c r="H40" s="3"/>
      <c r="I40" s="3"/>
      <c r="J40" s="3"/>
      <c r="K40" s="185"/>
      <c r="L40" s="3"/>
      <c r="M40" s="164"/>
      <c r="N40" s="3"/>
    </row>
    <row r="41" spans="1:14" ht="30" customHeight="1" x14ac:dyDescent="0.25">
      <c r="A41" s="3"/>
      <c r="B41" s="3"/>
      <c r="C41" s="3"/>
      <c r="D41" s="20">
        <v>4</v>
      </c>
      <c r="E41" s="244" t="s">
        <v>126</v>
      </c>
      <c r="F41" s="246"/>
      <c r="G41" s="164"/>
      <c r="H41" s="3"/>
      <c r="I41" s="3"/>
      <c r="J41" s="3"/>
      <c r="K41" s="185"/>
      <c r="L41" s="3"/>
      <c r="M41" s="164"/>
      <c r="N41" s="3"/>
    </row>
    <row r="42" spans="1:14" ht="30" customHeight="1" x14ac:dyDescent="0.25">
      <c r="A42" s="3"/>
      <c r="B42" s="3"/>
      <c r="C42" s="3"/>
      <c r="D42" s="20">
        <v>5</v>
      </c>
      <c r="E42" s="244" t="s">
        <v>127</v>
      </c>
      <c r="F42" s="246"/>
      <c r="G42" s="164"/>
      <c r="H42" s="3"/>
      <c r="I42" s="3"/>
      <c r="J42" s="3"/>
      <c r="K42" s="185"/>
      <c r="L42" s="3"/>
      <c r="M42" s="164"/>
      <c r="N42" s="3"/>
    </row>
    <row r="43" spans="1:14" ht="30" customHeight="1" x14ac:dyDescent="0.25">
      <c r="A43" s="3"/>
      <c r="B43" s="3"/>
      <c r="C43" s="3"/>
      <c r="D43" s="20">
        <v>6</v>
      </c>
      <c r="E43" s="244" t="s">
        <v>128</v>
      </c>
      <c r="F43" s="246"/>
      <c r="G43" s="164"/>
      <c r="H43" s="3"/>
      <c r="I43" s="3"/>
      <c r="J43" s="3"/>
      <c r="K43" s="185"/>
      <c r="L43" s="3"/>
      <c r="M43" s="164"/>
      <c r="N43" s="3"/>
    </row>
    <row r="44" spans="1:14" ht="9.9" customHeight="1" x14ac:dyDescent="0.25">
      <c r="A44" s="3"/>
      <c r="B44" s="3"/>
      <c r="C44" s="3"/>
      <c r="D44" s="20">
        <v>7</v>
      </c>
      <c r="E44" s="244" t="s">
        <v>129</v>
      </c>
      <c r="F44" s="246"/>
      <c r="G44" s="164"/>
      <c r="H44" s="3"/>
      <c r="I44" s="3"/>
      <c r="J44" s="3"/>
      <c r="K44" s="19"/>
      <c r="L44" s="3"/>
      <c r="M44" s="164"/>
      <c r="N44" s="3"/>
    </row>
    <row r="45" spans="1:14" ht="30" customHeight="1" x14ac:dyDescent="0.25">
      <c r="A45" s="3"/>
      <c r="B45" s="3"/>
      <c r="C45" s="3"/>
      <c r="D45" s="20">
        <v>8</v>
      </c>
      <c r="E45" s="244" t="s">
        <v>130</v>
      </c>
      <c r="F45" s="246"/>
      <c r="G45" s="164"/>
      <c r="H45" s="3"/>
      <c r="I45" s="3"/>
      <c r="J45" s="3"/>
      <c r="K45" s="185"/>
      <c r="L45" s="3"/>
      <c r="M45" s="164"/>
      <c r="N45" s="3"/>
    </row>
    <row r="46" spans="1:14" ht="9.9" customHeight="1" x14ac:dyDescent="0.25">
      <c r="A46" s="251" t="s">
        <v>131</v>
      </c>
      <c r="B46" s="252"/>
      <c r="C46" s="252"/>
      <c r="D46" s="252"/>
      <c r="E46" s="252"/>
      <c r="F46" s="253"/>
      <c r="G46" s="178">
        <f>G34+G8</f>
        <v>79704.125</v>
      </c>
      <c r="H46" s="26">
        <v>0</v>
      </c>
      <c r="I46" s="178">
        <f>I34+I8</f>
        <v>46608.411999999997</v>
      </c>
      <c r="J46" s="26">
        <v>0</v>
      </c>
      <c r="K46" s="178">
        <f>K34+K8</f>
        <v>387425.62</v>
      </c>
      <c r="L46" s="26">
        <v>0</v>
      </c>
      <c r="M46" s="178">
        <f>M34+M8</f>
        <v>513738.15700000001</v>
      </c>
      <c r="N46" s="26">
        <v>0</v>
      </c>
    </row>
    <row r="47" spans="1:14" ht="9.9" customHeight="1" x14ac:dyDescent="0.25">
      <c r="A47" s="3"/>
      <c r="B47" s="24">
        <v>3</v>
      </c>
      <c r="C47" s="238" t="s">
        <v>132</v>
      </c>
      <c r="D47" s="239"/>
      <c r="E47" s="239"/>
      <c r="F47" s="240"/>
      <c r="G47" s="187">
        <v>0</v>
      </c>
      <c r="H47" s="12">
        <v>0</v>
      </c>
      <c r="I47" s="12">
        <v>0</v>
      </c>
      <c r="J47" s="12">
        <v>0</v>
      </c>
      <c r="K47" s="11">
        <f>K48</f>
        <v>10407</v>
      </c>
      <c r="L47" s="12">
        <v>0</v>
      </c>
      <c r="M47" s="11">
        <f>M48</f>
        <v>10407</v>
      </c>
      <c r="N47" s="12">
        <v>0</v>
      </c>
    </row>
    <row r="48" spans="1:14" ht="9" customHeight="1" x14ac:dyDescent="0.25">
      <c r="A48" s="3"/>
      <c r="B48" s="3"/>
      <c r="C48" s="13">
        <v>1</v>
      </c>
      <c r="D48" s="241" t="s">
        <v>133</v>
      </c>
      <c r="E48" s="242"/>
      <c r="F48" s="243"/>
      <c r="G48" s="181"/>
      <c r="H48" s="16">
        <v>0</v>
      </c>
      <c r="I48" s="16">
        <v>0</v>
      </c>
      <c r="J48" s="16">
        <v>0</v>
      </c>
      <c r="K48" s="173">
        <f>K49+K53+K54+K55+K56</f>
        <v>10407</v>
      </c>
      <c r="L48" s="16">
        <v>0</v>
      </c>
      <c r="M48" s="173">
        <f>M49+M53+M54+M55+M56</f>
        <v>10407</v>
      </c>
      <c r="N48" s="16">
        <v>0</v>
      </c>
    </row>
    <row r="49" spans="1:14" ht="9.9" customHeight="1" x14ac:dyDescent="0.25">
      <c r="A49" s="3"/>
      <c r="B49" s="3"/>
      <c r="C49" s="3"/>
      <c r="D49" s="20">
        <v>1</v>
      </c>
      <c r="E49" s="244" t="s">
        <v>134</v>
      </c>
      <c r="F49" s="246"/>
      <c r="G49" s="165">
        <v>0</v>
      </c>
      <c r="H49" s="17">
        <v>0</v>
      </c>
      <c r="I49" s="17">
        <v>0</v>
      </c>
      <c r="J49" s="17">
        <v>0</v>
      </c>
      <c r="K49" s="165">
        <f>SUM(K50:K52)</f>
        <v>1407</v>
      </c>
      <c r="L49" s="17">
        <v>0</v>
      </c>
      <c r="M49" s="165">
        <f>K49</f>
        <v>1407</v>
      </c>
      <c r="N49" s="17">
        <v>0</v>
      </c>
    </row>
    <row r="50" spans="1:14" ht="20.100000000000001" customHeight="1" x14ac:dyDescent="0.25">
      <c r="A50" s="3"/>
      <c r="B50" s="3"/>
      <c r="C50" s="3"/>
      <c r="D50" s="3"/>
      <c r="E50" s="31">
        <v>1</v>
      </c>
      <c r="F50" s="18" t="s">
        <v>135</v>
      </c>
      <c r="G50" s="164"/>
      <c r="H50" s="3"/>
      <c r="I50" s="3"/>
      <c r="J50" s="3"/>
      <c r="K50" s="185">
        <v>1407</v>
      </c>
      <c r="L50" s="3"/>
      <c r="M50" s="185">
        <f>K50</f>
        <v>1407</v>
      </c>
      <c r="N50" s="3"/>
    </row>
    <row r="51" spans="1:14" ht="39.9" customHeight="1" x14ac:dyDescent="0.25">
      <c r="A51" s="3"/>
      <c r="B51" s="3"/>
      <c r="C51" s="3"/>
      <c r="D51" s="3"/>
      <c r="E51" s="32">
        <v>2</v>
      </c>
      <c r="F51" s="18" t="s">
        <v>136</v>
      </c>
      <c r="G51" s="164"/>
      <c r="H51" s="3"/>
      <c r="I51" s="3"/>
      <c r="J51" s="3"/>
      <c r="K51" s="185"/>
      <c r="L51" s="3"/>
      <c r="M51" s="164"/>
      <c r="N51" s="3"/>
    </row>
    <row r="52" spans="1:14" ht="20.100000000000001" customHeight="1" x14ac:dyDescent="0.25">
      <c r="A52" s="3"/>
      <c r="B52" s="3"/>
      <c r="C52" s="3"/>
      <c r="D52" s="3"/>
      <c r="E52" s="31">
        <v>3</v>
      </c>
      <c r="F52" s="18" t="s">
        <v>137</v>
      </c>
      <c r="G52" s="164"/>
      <c r="H52" s="3"/>
      <c r="I52" s="3"/>
      <c r="J52" s="3"/>
      <c r="K52" s="185"/>
      <c r="L52" s="3"/>
      <c r="M52" s="164"/>
      <c r="N52" s="3"/>
    </row>
    <row r="53" spans="1:14" ht="9.9" customHeight="1" x14ac:dyDescent="0.25">
      <c r="A53" s="3"/>
      <c r="B53" s="3"/>
      <c r="C53" s="3"/>
      <c r="D53" s="20">
        <v>2</v>
      </c>
      <c r="E53" s="244" t="s">
        <v>138</v>
      </c>
      <c r="F53" s="246"/>
      <c r="G53" s="164"/>
      <c r="H53" s="3"/>
      <c r="I53" s="3"/>
      <c r="J53" s="3"/>
      <c r="K53" s="185"/>
      <c r="L53" s="3"/>
      <c r="M53" s="164"/>
      <c r="N53" s="3"/>
    </row>
    <row r="54" spans="1:14" ht="20.100000000000001" customHeight="1" x14ac:dyDescent="0.25">
      <c r="A54" s="3"/>
      <c r="B54" s="3"/>
      <c r="C54" s="3"/>
      <c r="D54" s="20">
        <v>3</v>
      </c>
      <c r="E54" s="244" t="s">
        <v>139</v>
      </c>
      <c r="F54" s="246"/>
      <c r="G54" s="164"/>
      <c r="H54" s="3"/>
      <c r="I54" s="3"/>
      <c r="J54" s="3"/>
      <c r="K54" s="180"/>
      <c r="L54" s="3"/>
      <c r="M54" s="180"/>
      <c r="N54" s="3"/>
    </row>
    <row r="55" spans="1:14" ht="20.100000000000001" customHeight="1" x14ac:dyDescent="0.25">
      <c r="A55" s="3"/>
      <c r="B55" s="3"/>
      <c r="C55" s="3"/>
      <c r="D55" s="20">
        <v>4</v>
      </c>
      <c r="E55" s="244" t="s">
        <v>140</v>
      </c>
      <c r="F55" s="246"/>
      <c r="G55" s="164"/>
      <c r="H55" s="3"/>
      <c r="I55" s="3"/>
      <c r="J55" s="3"/>
      <c r="K55" s="180">
        <v>9000</v>
      </c>
      <c r="L55" s="3"/>
      <c r="M55" s="180">
        <v>9000</v>
      </c>
      <c r="N55" s="3"/>
    </row>
    <row r="56" spans="1:14" ht="20.100000000000001" customHeight="1" x14ac:dyDescent="0.25">
      <c r="A56" s="3"/>
      <c r="B56" s="3"/>
      <c r="C56" s="3"/>
      <c r="D56" s="20">
        <v>5</v>
      </c>
      <c r="E56" s="244" t="s">
        <v>141</v>
      </c>
      <c r="F56" s="246"/>
      <c r="G56" s="164"/>
      <c r="H56" s="3"/>
      <c r="I56" s="3"/>
      <c r="J56" s="3"/>
      <c r="K56" s="185"/>
      <c r="L56" s="3"/>
      <c r="M56" s="164"/>
      <c r="N56" s="3"/>
    </row>
    <row r="57" spans="1:14" ht="9" customHeight="1" x14ac:dyDescent="0.25">
      <c r="A57" s="3"/>
      <c r="B57" s="3"/>
      <c r="C57" s="13">
        <v>2</v>
      </c>
      <c r="D57" s="241" t="s">
        <v>142</v>
      </c>
      <c r="E57" s="242"/>
      <c r="F57" s="243"/>
      <c r="G57" s="181"/>
      <c r="H57" s="15"/>
      <c r="I57" s="15"/>
      <c r="J57" s="15"/>
      <c r="K57" s="186"/>
      <c r="L57" s="15"/>
      <c r="M57" s="181"/>
      <c r="N57" s="15"/>
    </row>
    <row r="58" spans="1:14" ht="20.100000000000001" customHeight="1" x14ac:dyDescent="0.25">
      <c r="A58" s="3"/>
      <c r="B58" s="3"/>
      <c r="C58" s="13">
        <v>3</v>
      </c>
      <c r="D58" s="241" t="s">
        <v>143</v>
      </c>
      <c r="E58" s="242"/>
      <c r="F58" s="243"/>
      <c r="G58" s="181"/>
      <c r="H58" s="15"/>
      <c r="I58" s="15"/>
      <c r="J58" s="15"/>
      <c r="K58" s="186"/>
      <c r="L58" s="15"/>
      <c r="M58" s="181"/>
      <c r="N58" s="15"/>
    </row>
    <row r="59" spans="1:14" ht="9" customHeight="1" x14ac:dyDescent="0.25">
      <c r="A59" s="251" t="s">
        <v>144</v>
      </c>
      <c r="B59" s="252"/>
      <c r="C59" s="252"/>
      <c r="D59" s="252"/>
      <c r="E59" s="252"/>
      <c r="F59" s="253"/>
      <c r="G59" s="178">
        <f>G46+G48</f>
        <v>79704.125</v>
      </c>
      <c r="H59" s="26">
        <v>0</v>
      </c>
      <c r="I59" s="178">
        <f>I46+I48</f>
        <v>46608.411999999997</v>
      </c>
      <c r="J59" s="26">
        <v>0</v>
      </c>
      <c r="K59" s="178">
        <f>K46+K48</f>
        <v>397832.62</v>
      </c>
      <c r="L59" s="26">
        <v>0</v>
      </c>
      <c r="M59" s="178">
        <f>G59+I59+K59</f>
        <v>524145.15700000001</v>
      </c>
      <c r="N59" s="26">
        <v>0</v>
      </c>
    </row>
    <row r="60" spans="1:14" ht="9" customHeight="1" x14ac:dyDescent="0.25">
      <c r="A60" s="251" t="s">
        <v>145</v>
      </c>
      <c r="B60" s="252"/>
      <c r="C60" s="252"/>
      <c r="D60" s="252"/>
      <c r="E60" s="252"/>
      <c r="F60" s="253"/>
      <c r="G60" s="188">
        <v>0</v>
      </c>
      <c r="H60" s="26">
        <v>0</v>
      </c>
      <c r="I60" s="26">
        <v>0</v>
      </c>
      <c r="J60" s="26">
        <v>0</v>
      </c>
      <c r="K60" s="178">
        <v>9000</v>
      </c>
      <c r="L60" s="26">
        <v>0</v>
      </c>
      <c r="M60" s="178">
        <f>G60+I60+K60</f>
        <v>9000</v>
      </c>
      <c r="N60" s="26">
        <v>0</v>
      </c>
    </row>
    <row r="61" spans="1:14" ht="9.9" customHeight="1" x14ac:dyDescent="0.25">
      <c r="A61" s="251" t="s">
        <v>146</v>
      </c>
      <c r="B61" s="252"/>
      <c r="C61" s="252"/>
      <c r="D61" s="252"/>
      <c r="E61" s="252"/>
      <c r="F61" s="253"/>
      <c r="G61" s="178">
        <f>G59-G60</f>
        <v>79704.125</v>
      </c>
      <c r="H61" s="26">
        <v>0</v>
      </c>
      <c r="I61" s="178">
        <f>I59-I60</f>
        <v>46608.411999999997</v>
      </c>
      <c r="J61" s="26">
        <v>0</v>
      </c>
      <c r="K61" s="178">
        <f>K59-K60</f>
        <v>388832.62</v>
      </c>
      <c r="L61" s="26">
        <v>0</v>
      </c>
      <c r="M61" s="178">
        <f>G61+I61+K61</f>
        <v>515145.15700000001</v>
      </c>
      <c r="N61" s="26">
        <v>0</v>
      </c>
    </row>
  </sheetData>
  <mergeCells count="60">
    <mergeCell ref="A61:F61"/>
    <mergeCell ref="E53:F53"/>
    <mergeCell ref="E54:F54"/>
    <mergeCell ref="E55:F55"/>
    <mergeCell ref="E56:F56"/>
    <mergeCell ref="D57:F57"/>
    <mergeCell ref="D58:F58"/>
    <mergeCell ref="C47:F47"/>
    <mergeCell ref="D48:F48"/>
    <mergeCell ref="E49:F49"/>
    <mergeCell ref="A59:F59"/>
    <mergeCell ref="A60:F60"/>
    <mergeCell ref="E42:F42"/>
    <mergeCell ref="E43:F43"/>
    <mergeCell ref="E44:F44"/>
    <mergeCell ref="E45:F45"/>
    <mergeCell ref="A46:F46"/>
    <mergeCell ref="D37:F37"/>
    <mergeCell ref="E38:F38"/>
    <mergeCell ref="E39:F39"/>
    <mergeCell ref="E40:F40"/>
    <mergeCell ref="E41:F41"/>
    <mergeCell ref="A32:F32"/>
    <mergeCell ref="A33:F33"/>
    <mergeCell ref="C34:F34"/>
    <mergeCell ref="D35:E35"/>
    <mergeCell ref="D36:E36"/>
    <mergeCell ref="A28:N28"/>
    <mergeCell ref="A31:F31"/>
    <mergeCell ref="G31:H31"/>
    <mergeCell ref="I31:J31"/>
    <mergeCell ref="K31:L31"/>
    <mergeCell ref="M31:N31"/>
    <mergeCell ref="E21:F21"/>
    <mergeCell ref="E22:F22"/>
    <mergeCell ref="E23:F23"/>
    <mergeCell ref="E24:F24"/>
    <mergeCell ref="A27:N27"/>
    <mergeCell ref="E16:F16"/>
    <mergeCell ref="E17:F17"/>
    <mergeCell ref="E18:F18"/>
    <mergeCell ref="E19:F19"/>
    <mergeCell ref="E20:F20"/>
    <mergeCell ref="D11:F11"/>
    <mergeCell ref="E12:F12"/>
    <mergeCell ref="D13:F13"/>
    <mergeCell ref="D14:F14"/>
    <mergeCell ref="E15:F15"/>
    <mergeCell ref="A6:F6"/>
    <mergeCell ref="A7:F7"/>
    <mergeCell ref="C8:F8"/>
    <mergeCell ref="D9:F9"/>
    <mergeCell ref="D10:F10"/>
    <mergeCell ref="A1:N1"/>
    <mergeCell ref="A2:N2"/>
    <mergeCell ref="A5:F5"/>
    <mergeCell ref="G5:H5"/>
    <mergeCell ref="I5:J5"/>
    <mergeCell ref="K5:L5"/>
    <mergeCell ref="M5:N5"/>
  </mergeCell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33" sqref="D33:D41"/>
    </sheetView>
  </sheetViews>
  <sheetFormatPr defaultColWidth="9.33203125" defaultRowHeight="13.2" x14ac:dyDescent="0.25"/>
  <cols>
    <col min="1" max="1" width="4" customWidth="1"/>
    <col min="2" max="2" width="43.109375" customWidth="1"/>
    <col min="3" max="3" width="10.109375" customWidth="1"/>
    <col min="4" max="4" width="11.33203125" style="51" customWidth="1"/>
    <col min="5" max="5" width="4.109375" customWidth="1"/>
    <col min="6" max="6" width="47.44140625" customWidth="1"/>
    <col min="7" max="7" width="9.44140625" style="51" customWidth="1"/>
    <col min="8" max="8" width="11.77734375" customWidth="1"/>
  </cols>
  <sheetData>
    <row r="1" spans="1:8" ht="6" customHeight="1" x14ac:dyDescent="0.25">
      <c r="A1" s="27"/>
      <c r="B1" s="27"/>
      <c r="C1" s="27"/>
      <c r="D1" s="160"/>
      <c r="E1" s="27"/>
      <c r="F1" s="27"/>
      <c r="G1" s="160"/>
      <c r="H1" s="33" t="s">
        <v>147</v>
      </c>
    </row>
    <row r="2" spans="1:8" ht="12.9" customHeight="1" x14ac:dyDescent="0.25">
      <c r="A2" s="260" t="s">
        <v>148</v>
      </c>
      <c r="B2" s="260"/>
      <c r="C2" s="260"/>
      <c r="D2" s="260"/>
      <c r="E2" s="260"/>
      <c r="F2" s="260"/>
      <c r="G2" s="260"/>
      <c r="H2" s="260"/>
    </row>
    <row r="3" spans="1:8" ht="12" customHeight="1" x14ac:dyDescent="0.25">
      <c r="A3" s="1"/>
      <c r="B3" s="1"/>
      <c r="C3" s="1"/>
      <c r="D3" s="161"/>
      <c r="E3" s="1"/>
      <c r="F3" s="1"/>
      <c r="G3" s="161"/>
      <c r="H3" s="34" t="s">
        <v>2</v>
      </c>
    </row>
    <row r="4" spans="1:8" ht="30" customHeight="1" x14ac:dyDescent="0.25">
      <c r="A4" s="35" t="s">
        <v>149</v>
      </c>
      <c r="B4" s="36" t="s">
        <v>150</v>
      </c>
      <c r="C4" s="38" t="s">
        <v>151</v>
      </c>
      <c r="D4" s="189" t="s">
        <v>152</v>
      </c>
      <c r="E4" s="35" t="s">
        <v>149</v>
      </c>
      <c r="F4" s="36" t="s">
        <v>153</v>
      </c>
      <c r="G4" s="52" t="s">
        <v>151</v>
      </c>
      <c r="H4" s="39" t="s">
        <v>152</v>
      </c>
    </row>
    <row r="5" spans="1:8" ht="12.75" customHeight="1" x14ac:dyDescent="0.25">
      <c r="A5" s="38" t="s">
        <v>154</v>
      </c>
      <c r="B5" s="39" t="s">
        <v>155</v>
      </c>
      <c r="C5" s="190">
        <f>SUM(C6:C9)</f>
        <v>480388</v>
      </c>
      <c r="D5" s="190">
        <f>SUM(D6:D9)</f>
        <v>490675.17700000003</v>
      </c>
      <c r="E5" s="38" t="s">
        <v>154</v>
      </c>
      <c r="F5" s="39" t="s">
        <v>156</v>
      </c>
      <c r="G5" s="216">
        <f>SUM(G6:G10)</f>
        <v>445722</v>
      </c>
      <c r="H5" s="216">
        <f>SUM(H6:H10)</f>
        <v>427281.15700000001</v>
      </c>
    </row>
    <row r="6" spans="1:8" ht="12" customHeight="1" x14ac:dyDescent="0.25">
      <c r="A6" s="40">
        <v>1</v>
      </c>
      <c r="B6" s="41" t="s">
        <v>10</v>
      </c>
      <c r="C6" s="42">
        <v>263911</v>
      </c>
      <c r="D6" s="60">
        <f>'1 melléklet a'!M8</f>
        <v>165601.91099999999</v>
      </c>
      <c r="E6" s="40">
        <v>1</v>
      </c>
      <c r="F6" s="41" t="s">
        <v>101</v>
      </c>
      <c r="G6" s="60">
        <f>31113+89213+12766+26227</f>
        <v>159319</v>
      </c>
      <c r="H6" s="60">
        <f>'1 melléklet b'!M9</f>
        <v>95589.1</v>
      </c>
    </row>
    <row r="7" spans="1:8" ht="12" customHeight="1" x14ac:dyDescent="0.25">
      <c r="A7" s="40">
        <v>2</v>
      </c>
      <c r="B7" s="41" t="s">
        <v>23</v>
      </c>
      <c r="C7" s="42">
        <v>62493</v>
      </c>
      <c r="D7" s="60">
        <f>'1 melléklet a'!M21</f>
        <v>69570.266000000003</v>
      </c>
      <c r="E7" s="40">
        <v>2</v>
      </c>
      <c r="F7" s="41" t="s">
        <v>102</v>
      </c>
      <c r="G7" s="60">
        <f>7531+9215+3079+5205</f>
        <v>25030</v>
      </c>
      <c r="H7" s="60">
        <f>'1 melléklet b'!M10</f>
        <v>27475.056999999997</v>
      </c>
    </row>
    <row r="8" spans="1:8" ht="12" customHeight="1" x14ac:dyDescent="0.25">
      <c r="A8" s="40">
        <v>3</v>
      </c>
      <c r="B8" s="41" t="s">
        <v>50</v>
      </c>
      <c r="C8" s="42">
        <f>88870+9785</f>
        <v>98655</v>
      </c>
      <c r="D8" s="60">
        <f>'1 melléklet a'!M52</f>
        <v>53999</v>
      </c>
      <c r="E8" s="40">
        <v>3</v>
      </c>
      <c r="F8" s="41" t="s">
        <v>103</v>
      </c>
      <c r="G8" s="60">
        <f>3476+137063+14+6911</f>
        <v>147464</v>
      </c>
      <c r="H8" s="60">
        <f>'1 melléklet b'!M11</f>
        <v>152314</v>
      </c>
    </row>
    <row r="9" spans="1:8" ht="12" customHeight="1" x14ac:dyDescent="0.25">
      <c r="A9" s="40">
        <v>4</v>
      </c>
      <c r="B9" s="41" t="s">
        <v>63</v>
      </c>
      <c r="C9" s="42">
        <f>54553+776</f>
        <v>55329</v>
      </c>
      <c r="D9" s="60">
        <f>'1 melléklet a'!M65</f>
        <v>201504</v>
      </c>
      <c r="E9" s="40">
        <v>4</v>
      </c>
      <c r="F9" s="41" t="s">
        <v>105</v>
      </c>
      <c r="G9" s="60">
        <f>12472</f>
        <v>12472</v>
      </c>
      <c r="H9" s="60">
        <f>'1 melléklet b'!M13</f>
        <v>9570</v>
      </c>
    </row>
    <row r="10" spans="1:8" ht="12" customHeight="1" x14ac:dyDescent="0.25">
      <c r="A10" s="3"/>
      <c r="B10" s="3"/>
      <c r="C10" s="3"/>
      <c r="D10" s="164"/>
      <c r="E10" s="40">
        <v>5</v>
      </c>
      <c r="F10" s="41" t="s">
        <v>106</v>
      </c>
      <c r="G10" s="60">
        <v>101437</v>
      </c>
      <c r="H10" s="60">
        <f>'1 melléklet b'!M14</f>
        <v>142333</v>
      </c>
    </row>
    <row r="11" spans="1:8" ht="12" customHeight="1" x14ac:dyDescent="0.25">
      <c r="A11" s="3"/>
      <c r="B11" s="39" t="s">
        <v>157</v>
      </c>
      <c r="C11" s="43"/>
      <c r="D11" s="190">
        <v>0</v>
      </c>
      <c r="E11" s="3"/>
      <c r="F11" s="39" t="s">
        <v>158</v>
      </c>
      <c r="G11" s="164"/>
      <c r="H11" s="43">
        <f>D5-H5</f>
        <v>63394.020000000019</v>
      </c>
    </row>
    <row r="12" spans="1:8" ht="12" customHeight="1" x14ac:dyDescent="0.25">
      <c r="A12" s="39" t="s">
        <v>159</v>
      </c>
      <c r="B12" s="39" t="s">
        <v>160</v>
      </c>
      <c r="C12" s="37">
        <f>C13+C14</f>
        <v>2832</v>
      </c>
      <c r="D12" s="190">
        <f>D13</f>
        <v>10282</v>
      </c>
      <c r="E12" s="39" t="s">
        <v>159</v>
      </c>
      <c r="F12" s="39" t="s">
        <v>161</v>
      </c>
      <c r="G12" s="37">
        <f>G13</f>
        <v>16264</v>
      </c>
      <c r="H12" s="37">
        <f>H13</f>
        <v>86457</v>
      </c>
    </row>
    <row r="13" spans="1:8" ht="12" customHeight="1" x14ac:dyDescent="0.25">
      <c r="A13" s="40">
        <v>1</v>
      </c>
      <c r="B13" s="41" t="s">
        <v>68</v>
      </c>
      <c r="C13" s="42">
        <v>2352</v>
      </c>
      <c r="D13" s="60">
        <f>'1 melléklet a'!M70</f>
        <v>10282</v>
      </c>
      <c r="E13" s="40">
        <v>1</v>
      </c>
      <c r="F13" s="41" t="s">
        <v>120</v>
      </c>
      <c r="G13" s="60">
        <f>401+18+15845</f>
        <v>16264</v>
      </c>
      <c r="H13" s="60">
        <f>'1 melléklet b'!M34</f>
        <v>86457</v>
      </c>
    </row>
    <row r="14" spans="1:8" ht="12" customHeight="1" x14ac:dyDescent="0.25">
      <c r="A14" s="40">
        <v>2</v>
      </c>
      <c r="B14" s="41" t="s">
        <v>74</v>
      </c>
      <c r="C14" s="42">
        <v>480</v>
      </c>
      <c r="D14" s="191">
        <f>'1 melléklet a'!M76</f>
        <v>0</v>
      </c>
      <c r="E14" s="40">
        <v>2</v>
      </c>
      <c r="F14" s="41" t="s">
        <v>121</v>
      </c>
      <c r="G14" s="60"/>
      <c r="H14" s="42"/>
    </row>
    <row r="15" spans="1:8" ht="12" customHeight="1" x14ac:dyDescent="0.25">
      <c r="A15" s="40">
        <v>3</v>
      </c>
      <c r="B15" s="41" t="s">
        <v>80</v>
      </c>
      <c r="C15" s="42"/>
      <c r="D15" s="60">
        <f>'1 melléklet a'!M82</f>
        <v>0</v>
      </c>
      <c r="E15" s="40">
        <v>3</v>
      </c>
      <c r="F15" s="41" t="s">
        <v>122</v>
      </c>
      <c r="G15" s="191">
        <f>407+18</f>
        <v>425</v>
      </c>
      <c r="H15" s="42"/>
    </row>
    <row r="16" spans="1:8" ht="12" customHeight="1" x14ac:dyDescent="0.25">
      <c r="A16" s="3"/>
      <c r="B16" s="3"/>
      <c r="C16" s="3"/>
      <c r="D16" s="164"/>
      <c r="E16" s="40">
        <v>4</v>
      </c>
      <c r="F16" s="41" t="s">
        <v>162</v>
      </c>
      <c r="G16" s="164"/>
      <c r="H16" s="3"/>
    </row>
    <row r="17" spans="1:8" ht="12" customHeight="1" x14ac:dyDescent="0.25">
      <c r="A17" s="3"/>
      <c r="B17" s="39" t="s">
        <v>163</v>
      </c>
      <c r="C17" s="37"/>
      <c r="D17" s="190">
        <f>H12</f>
        <v>86457</v>
      </c>
      <c r="E17" s="3"/>
      <c r="F17" s="39" t="s">
        <v>164</v>
      </c>
      <c r="G17" s="164"/>
      <c r="H17" s="43"/>
    </row>
    <row r="18" spans="1:8" ht="12" customHeight="1" x14ac:dyDescent="0.25">
      <c r="A18" s="3"/>
      <c r="B18" s="39" t="s">
        <v>165</v>
      </c>
      <c r="C18" s="190">
        <f>C5</f>
        <v>480388</v>
      </c>
      <c r="D18" s="190">
        <f>D5+D12</f>
        <v>500957.17700000003</v>
      </c>
      <c r="E18" s="3"/>
      <c r="F18" s="39" t="s">
        <v>166</v>
      </c>
      <c r="G18" s="37">
        <f>G5+G12</f>
        <v>461986</v>
      </c>
      <c r="H18" s="216">
        <f>H5+H12</f>
        <v>513738.15700000001</v>
      </c>
    </row>
    <row r="19" spans="1:8" ht="12" customHeight="1" x14ac:dyDescent="0.25">
      <c r="A19" s="39" t="s">
        <v>167</v>
      </c>
      <c r="B19" s="39" t="s">
        <v>168</v>
      </c>
      <c r="C19" s="37"/>
      <c r="D19" s="190">
        <f>D21</f>
        <v>14188</v>
      </c>
      <c r="E19" s="39" t="s">
        <v>167</v>
      </c>
      <c r="F19" s="39" t="s">
        <v>169</v>
      </c>
      <c r="G19" s="190"/>
      <c r="H19" s="37"/>
    </row>
    <row r="20" spans="1:8" ht="12" customHeight="1" x14ac:dyDescent="0.25">
      <c r="A20" s="3"/>
      <c r="B20" s="39" t="s">
        <v>170</v>
      </c>
      <c r="C20" s="37"/>
      <c r="D20" s="190">
        <f>'1 melléklet a'!S80</f>
        <v>0</v>
      </c>
      <c r="E20" s="3"/>
      <c r="F20" s="39" t="s">
        <v>171</v>
      </c>
      <c r="G20" s="190"/>
      <c r="H20" s="37"/>
    </row>
    <row r="21" spans="1:8" ht="12" customHeight="1" x14ac:dyDescent="0.25">
      <c r="A21" s="40">
        <v>1</v>
      </c>
      <c r="B21" s="41" t="s">
        <v>86</v>
      </c>
      <c r="C21" s="42"/>
      <c r="D21" s="60">
        <f>'1 melléklet a'!M88</f>
        <v>14188</v>
      </c>
      <c r="E21" s="40">
        <v>1</v>
      </c>
      <c r="F21" s="41" t="s">
        <v>133</v>
      </c>
      <c r="G21" s="60"/>
      <c r="H21" s="60">
        <v>1407</v>
      </c>
    </row>
    <row r="22" spans="1:8" ht="12" customHeight="1" x14ac:dyDescent="0.25">
      <c r="A22" s="3"/>
      <c r="B22" s="41" t="s">
        <v>172</v>
      </c>
      <c r="C22" s="42"/>
      <c r="D22" s="60">
        <f>'1 melléklet a'!M94</f>
        <v>0</v>
      </c>
      <c r="E22" s="40">
        <v>2</v>
      </c>
      <c r="F22" s="41" t="s">
        <v>142</v>
      </c>
      <c r="G22" s="164"/>
      <c r="H22" s="3"/>
    </row>
    <row r="23" spans="1:8" ht="12" customHeight="1" x14ac:dyDescent="0.25">
      <c r="A23" s="40">
        <v>2</v>
      </c>
      <c r="B23" s="41" t="s">
        <v>173</v>
      </c>
      <c r="C23" s="3"/>
      <c r="D23" s="164"/>
      <c r="E23" s="3"/>
      <c r="F23" s="3"/>
      <c r="G23" s="164"/>
      <c r="H23" s="3"/>
    </row>
    <row r="24" spans="1:8" ht="12" customHeight="1" x14ac:dyDescent="0.25">
      <c r="A24" s="3"/>
      <c r="B24" s="39" t="s">
        <v>174</v>
      </c>
      <c r="C24" s="43"/>
      <c r="D24" s="191">
        <v>0</v>
      </c>
      <c r="E24" s="3"/>
      <c r="F24" s="39" t="s">
        <v>175</v>
      </c>
      <c r="G24" s="191"/>
      <c r="H24" s="43">
        <v>0</v>
      </c>
    </row>
    <row r="25" spans="1:8" ht="12" customHeight="1" x14ac:dyDescent="0.25">
      <c r="A25" s="40">
        <v>1</v>
      </c>
      <c r="B25" s="41" t="s">
        <v>86</v>
      </c>
      <c r="C25" s="43"/>
      <c r="D25" s="191">
        <v>0</v>
      </c>
      <c r="E25" s="40">
        <v>1</v>
      </c>
      <c r="F25" s="41" t="s">
        <v>133</v>
      </c>
      <c r="G25" s="164"/>
      <c r="H25" s="3"/>
    </row>
    <row r="26" spans="1:8" ht="12" customHeight="1" x14ac:dyDescent="0.25">
      <c r="A26" s="3"/>
      <c r="B26" s="41" t="s">
        <v>176</v>
      </c>
      <c r="C26" s="43"/>
      <c r="D26" s="191">
        <v>0</v>
      </c>
      <c r="E26" s="40">
        <v>2</v>
      </c>
      <c r="F26" s="41" t="s">
        <v>142</v>
      </c>
      <c r="G26" s="164"/>
      <c r="H26" s="3"/>
    </row>
    <row r="27" spans="1:8" ht="12" customHeight="1" x14ac:dyDescent="0.25">
      <c r="A27" s="40">
        <v>2</v>
      </c>
      <c r="B27" s="41" t="s">
        <v>173</v>
      </c>
      <c r="C27" s="43"/>
      <c r="D27" s="191">
        <v>0</v>
      </c>
      <c r="E27" s="3"/>
      <c r="F27" s="3"/>
      <c r="G27" s="164"/>
      <c r="H27" s="3"/>
    </row>
    <row r="28" spans="1:8" ht="9.9" customHeight="1" x14ac:dyDescent="0.25">
      <c r="A28" s="3"/>
      <c r="B28" s="39" t="s">
        <v>177</v>
      </c>
      <c r="C28" s="190">
        <f>C5+C19</f>
        <v>480388</v>
      </c>
      <c r="D28" s="190">
        <f>D18+D19</f>
        <v>515145.17700000003</v>
      </c>
      <c r="E28" s="3"/>
      <c r="F28" s="39" t="s">
        <v>178</v>
      </c>
      <c r="G28" s="190">
        <f>G5+G12+G21</f>
        <v>461986</v>
      </c>
      <c r="H28" s="190">
        <f>H5+H12+H21</f>
        <v>515145.15700000001</v>
      </c>
    </row>
  </sheetData>
  <mergeCells count="1">
    <mergeCell ref="A2:H2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K65" sqref="K65"/>
    </sheetView>
  </sheetViews>
  <sheetFormatPr defaultColWidth="9.33203125" defaultRowHeight="13.2" x14ac:dyDescent="0.25"/>
  <cols>
    <col min="1" max="1" width="8" customWidth="1"/>
    <col min="2" max="2" width="99.109375" customWidth="1"/>
    <col min="3" max="3" width="20.77734375" style="51" customWidth="1"/>
    <col min="5" max="5" width="11.109375" bestFit="1" customWidth="1"/>
  </cols>
  <sheetData>
    <row r="1" spans="1:5" ht="23.1" customHeight="1" x14ac:dyDescent="0.25">
      <c r="A1" s="261" t="s">
        <v>183</v>
      </c>
      <c r="B1" s="262"/>
      <c r="C1" s="263"/>
    </row>
    <row r="2" spans="1:5" ht="9" customHeight="1" x14ac:dyDescent="0.25">
      <c r="A2" s="254"/>
      <c r="B2" s="255"/>
      <c r="C2" s="256"/>
    </row>
    <row r="3" spans="1:5" ht="9" customHeight="1" x14ac:dyDescent="0.25">
      <c r="A3" s="3"/>
      <c r="B3" s="36" t="s">
        <v>184</v>
      </c>
      <c r="C3" s="52" t="s">
        <v>185</v>
      </c>
    </row>
    <row r="4" spans="1:5" ht="14.1" customHeight="1" x14ac:dyDescent="0.25">
      <c r="A4" s="264" t="s">
        <v>186</v>
      </c>
      <c r="B4" s="265"/>
      <c r="C4" s="53"/>
    </row>
    <row r="5" spans="1:5" ht="14.1" customHeight="1" x14ac:dyDescent="0.25">
      <c r="A5" s="54" t="s">
        <v>154</v>
      </c>
      <c r="B5" s="55" t="s">
        <v>187</v>
      </c>
      <c r="C5" s="56">
        <f>C7+C8+C14</f>
        <v>52211023</v>
      </c>
    </row>
    <row r="6" spans="1:5" ht="14.1" customHeight="1" x14ac:dyDescent="0.25">
      <c r="A6" s="57">
        <v>1</v>
      </c>
      <c r="B6" s="58" t="s">
        <v>188</v>
      </c>
      <c r="C6" s="59"/>
    </row>
    <row r="7" spans="1:5" ht="14.1" customHeight="1" x14ac:dyDescent="0.25">
      <c r="A7" s="3"/>
      <c r="B7" s="45" t="s">
        <v>189</v>
      </c>
      <c r="C7" s="60">
        <v>34624800</v>
      </c>
      <c r="E7" s="51"/>
    </row>
    <row r="8" spans="1:5" ht="14.1" customHeight="1" x14ac:dyDescent="0.25">
      <c r="A8" s="3"/>
      <c r="B8" s="45" t="s">
        <v>190</v>
      </c>
      <c r="C8" s="60">
        <f>C9+C10+C11+C12</f>
        <v>17327270</v>
      </c>
    </row>
    <row r="9" spans="1:5" ht="14.1" customHeight="1" x14ac:dyDescent="0.25">
      <c r="A9" s="3"/>
      <c r="B9" s="61" t="s">
        <v>191</v>
      </c>
      <c r="C9" s="60">
        <v>3548740</v>
      </c>
    </row>
    <row r="10" spans="1:5" ht="14.1" customHeight="1" x14ac:dyDescent="0.25">
      <c r="A10" s="3"/>
      <c r="B10" s="61" t="s">
        <v>192</v>
      </c>
      <c r="C10" s="60">
        <v>9504000</v>
      </c>
    </row>
    <row r="11" spans="1:5" ht="14.1" customHeight="1" x14ac:dyDescent="0.25">
      <c r="A11" s="3"/>
      <c r="B11" s="61" t="s">
        <v>193</v>
      </c>
      <c r="C11" s="62">
        <v>100000</v>
      </c>
    </row>
    <row r="12" spans="1:5" ht="14.1" customHeight="1" x14ac:dyDescent="0.25">
      <c r="A12" s="3"/>
      <c r="B12" s="61" t="s">
        <v>194</v>
      </c>
      <c r="C12" s="60">
        <v>4174530</v>
      </c>
    </row>
    <row r="13" spans="1:5" ht="14.1" customHeight="1" x14ac:dyDescent="0.25">
      <c r="A13" s="3"/>
      <c r="B13" s="45" t="s">
        <v>195</v>
      </c>
      <c r="C13" s="60">
        <v>7508700</v>
      </c>
    </row>
    <row r="14" spans="1:5" ht="14.1" customHeight="1" x14ac:dyDescent="0.25">
      <c r="A14" s="38" t="s">
        <v>196</v>
      </c>
      <c r="B14" s="39" t="s">
        <v>197</v>
      </c>
      <c r="C14" s="60">
        <v>258953</v>
      </c>
    </row>
    <row r="15" spans="1:5" ht="14.1" customHeight="1" x14ac:dyDescent="0.25">
      <c r="A15" s="57">
        <v>2</v>
      </c>
      <c r="B15" s="58" t="s">
        <v>198</v>
      </c>
      <c r="C15" s="63">
        <v>0</v>
      </c>
    </row>
    <row r="16" spans="1:5" ht="14.1" customHeight="1" x14ac:dyDescent="0.25">
      <c r="A16" s="64" t="s">
        <v>159</v>
      </c>
      <c r="B16" s="55" t="s">
        <v>199</v>
      </c>
      <c r="C16" s="56">
        <f>C17+C18+C19+C20+C21</f>
        <v>46541010</v>
      </c>
    </row>
    <row r="17" spans="1:5" ht="14.1" customHeight="1" x14ac:dyDescent="0.25">
      <c r="A17" s="57">
        <v>1</v>
      </c>
      <c r="B17" s="58" t="s">
        <v>200</v>
      </c>
      <c r="C17" s="65">
        <f>19242400+9621200+234500+9000000</f>
        <v>38098100</v>
      </c>
    </row>
    <row r="18" spans="1:5" ht="14.1" customHeight="1" x14ac:dyDescent="0.25">
      <c r="A18" s="57">
        <v>2</v>
      </c>
      <c r="B18" s="58" t="s">
        <v>201</v>
      </c>
      <c r="C18" s="65">
        <v>7040000</v>
      </c>
    </row>
    <row r="19" spans="1:5" ht="14.1" customHeight="1" x14ac:dyDescent="0.25">
      <c r="A19" s="57">
        <v>3</v>
      </c>
      <c r="B19" s="58" t="s">
        <v>202</v>
      </c>
      <c r="C19" s="63">
        <v>0</v>
      </c>
    </row>
    <row r="20" spans="1:5" ht="14.1" customHeight="1" x14ac:dyDescent="0.25">
      <c r="A20" s="57">
        <v>4</v>
      </c>
      <c r="B20" s="58" t="s">
        <v>203</v>
      </c>
      <c r="C20" s="65">
        <v>0</v>
      </c>
    </row>
    <row r="21" spans="1:5" ht="14.1" customHeight="1" x14ac:dyDescent="0.25">
      <c r="A21" s="57">
        <v>5</v>
      </c>
      <c r="B21" s="58" t="s">
        <v>204</v>
      </c>
      <c r="C21" s="65">
        <v>1402910</v>
      </c>
    </row>
    <row r="22" spans="1:5" ht="14.1" customHeight="1" x14ac:dyDescent="0.25">
      <c r="A22" s="64" t="s">
        <v>167</v>
      </c>
      <c r="B22" s="55" t="s">
        <v>205</v>
      </c>
      <c r="C22" s="56">
        <f>C24+C25+C42+C41</f>
        <v>56971538</v>
      </c>
    </row>
    <row r="23" spans="1:5" ht="14.1" customHeight="1" x14ac:dyDescent="0.25">
      <c r="A23" s="57">
        <v>1</v>
      </c>
      <c r="B23" s="58" t="s">
        <v>206</v>
      </c>
      <c r="C23" s="63">
        <v>0</v>
      </c>
    </row>
    <row r="24" spans="1:5" ht="14.1" customHeight="1" x14ac:dyDescent="0.25">
      <c r="A24" s="57">
        <v>2</v>
      </c>
      <c r="B24" s="58" t="s">
        <v>207</v>
      </c>
      <c r="C24" s="65">
        <v>27868752</v>
      </c>
    </row>
    <row r="25" spans="1:5" ht="14.1" customHeight="1" x14ac:dyDescent="0.25">
      <c r="A25" s="57">
        <v>3</v>
      </c>
      <c r="B25" s="58" t="s">
        <v>208</v>
      </c>
      <c r="C25" s="65">
        <f>SUM(C26:C35)</f>
        <v>4486400</v>
      </c>
    </row>
    <row r="26" spans="1:5" ht="14.1" customHeight="1" x14ac:dyDescent="0.25">
      <c r="A26" s="3"/>
      <c r="B26" s="45" t="s">
        <v>209</v>
      </c>
      <c r="C26" s="62">
        <v>0</v>
      </c>
    </row>
    <row r="27" spans="1:5" ht="14.1" customHeight="1" x14ac:dyDescent="0.25">
      <c r="A27" s="3"/>
      <c r="B27" s="45" t="s">
        <v>210</v>
      </c>
      <c r="C27" s="62">
        <v>0</v>
      </c>
      <c r="E27" s="51"/>
    </row>
    <row r="28" spans="1:5" ht="14.1" customHeight="1" x14ac:dyDescent="0.25">
      <c r="A28" s="3"/>
      <c r="B28" s="45" t="s">
        <v>211</v>
      </c>
      <c r="C28" s="62">
        <v>0</v>
      </c>
    </row>
    <row r="29" spans="1:5" ht="14.1" customHeight="1" x14ac:dyDescent="0.25">
      <c r="A29" s="3"/>
      <c r="B29" s="45" t="s">
        <v>212</v>
      </c>
      <c r="C29" s="62">
        <v>0</v>
      </c>
    </row>
    <row r="30" spans="1:5" ht="14.1" customHeight="1" x14ac:dyDescent="0.25">
      <c r="A30" s="3"/>
      <c r="B30" s="45" t="s">
        <v>213</v>
      </c>
      <c r="C30" s="62">
        <v>2500000</v>
      </c>
    </row>
    <row r="31" spans="1:5" ht="14.1" customHeight="1" x14ac:dyDescent="0.25">
      <c r="A31" s="3"/>
      <c r="B31" s="45" t="s">
        <v>214</v>
      </c>
      <c r="C31" s="62">
        <v>109000</v>
      </c>
    </row>
    <row r="32" spans="1:5" ht="14.1" customHeight="1" x14ac:dyDescent="0.25">
      <c r="A32" s="3"/>
      <c r="B32" s="45" t="s">
        <v>215</v>
      </c>
      <c r="C32" s="62">
        <v>0</v>
      </c>
    </row>
    <row r="33" spans="1:3" ht="14.1" customHeight="1" x14ac:dyDescent="0.25">
      <c r="A33" s="3"/>
      <c r="B33" s="45" t="s">
        <v>216</v>
      </c>
      <c r="C33" s="62">
        <v>0</v>
      </c>
    </row>
    <row r="34" spans="1:3" ht="14.1" customHeight="1" x14ac:dyDescent="0.25">
      <c r="A34" s="3"/>
      <c r="B34" s="45" t="s">
        <v>217</v>
      </c>
      <c r="C34" s="62">
        <v>0</v>
      </c>
    </row>
    <row r="35" spans="1:3" ht="14.1" customHeight="1" x14ac:dyDescent="0.25">
      <c r="A35" s="3"/>
      <c r="B35" s="45" t="s">
        <v>218</v>
      </c>
      <c r="C35" s="60">
        <f>SUM(C36:C40)</f>
        <v>1877400</v>
      </c>
    </row>
    <row r="36" spans="1:3" ht="14.1" customHeight="1" x14ac:dyDescent="0.25">
      <c r="A36" s="3"/>
      <c r="B36" s="61" t="s">
        <v>219</v>
      </c>
      <c r="C36" s="62">
        <v>0</v>
      </c>
    </row>
    <row r="37" spans="1:3" ht="14.1" customHeight="1" x14ac:dyDescent="0.25">
      <c r="A37" s="3"/>
      <c r="B37" s="61" t="s">
        <v>220</v>
      </c>
      <c r="C37" s="62">
        <v>1877400</v>
      </c>
    </row>
    <row r="38" spans="1:3" ht="14.1" customHeight="1" x14ac:dyDescent="0.25">
      <c r="A38" s="3"/>
      <c r="B38" s="61" t="s">
        <v>221</v>
      </c>
      <c r="C38" s="62">
        <v>0</v>
      </c>
    </row>
    <row r="39" spans="1:3" ht="14.1" customHeight="1" x14ac:dyDescent="0.25">
      <c r="A39" s="3"/>
      <c r="B39" s="45" t="s">
        <v>222</v>
      </c>
      <c r="C39" s="62">
        <v>0</v>
      </c>
    </row>
    <row r="40" spans="1:3" ht="14.1" customHeight="1" x14ac:dyDescent="0.25">
      <c r="A40" s="3"/>
      <c r="B40" s="45" t="s">
        <v>223</v>
      </c>
      <c r="C40" s="62">
        <v>0</v>
      </c>
    </row>
    <row r="41" spans="1:3" ht="24.9" customHeight="1" x14ac:dyDescent="0.25">
      <c r="A41" s="57">
        <v>4</v>
      </c>
      <c r="B41" s="58" t="s">
        <v>224</v>
      </c>
      <c r="C41" s="63">
        <f>10424160+1635000</f>
        <v>12059160</v>
      </c>
    </row>
    <row r="42" spans="1:3" ht="9" customHeight="1" x14ac:dyDescent="0.25">
      <c r="A42" s="57">
        <v>5</v>
      </c>
      <c r="B42" s="58" t="s">
        <v>225</v>
      </c>
      <c r="C42" s="66">
        <f>C43+C44+C45</f>
        <v>12557226</v>
      </c>
    </row>
    <row r="43" spans="1:3" ht="9" customHeight="1" x14ac:dyDescent="0.25">
      <c r="A43" s="3"/>
      <c r="B43" s="45" t="s">
        <v>226</v>
      </c>
      <c r="C43" s="60">
        <v>4439040</v>
      </c>
    </row>
    <row r="44" spans="1:3" ht="9" customHeight="1" x14ac:dyDescent="0.25">
      <c r="A44" s="3"/>
      <c r="B44" s="45" t="s">
        <v>227</v>
      </c>
      <c r="C44" s="60">
        <v>6202986</v>
      </c>
    </row>
    <row r="45" spans="1:3" ht="9" customHeight="1" x14ac:dyDescent="0.25">
      <c r="A45" s="3"/>
      <c r="B45" s="45" t="s">
        <v>228</v>
      </c>
      <c r="C45" s="60">
        <v>1915200</v>
      </c>
    </row>
    <row r="46" spans="1:3" ht="14.1" customHeight="1" x14ac:dyDescent="0.25">
      <c r="A46" s="67" t="s">
        <v>229</v>
      </c>
      <c r="B46" s="55" t="s">
        <v>230</v>
      </c>
      <c r="C46" s="56">
        <f>C47</f>
        <v>3170340</v>
      </c>
    </row>
    <row r="47" spans="1:3" ht="14.1" customHeight="1" x14ac:dyDescent="0.25">
      <c r="A47" s="68">
        <v>1</v>
      </c>
      <c r="B47" s="58" t="s">
        <v>231</v>
      </c>
      <c r="C47" s="65">
        <f>SUM(C48:C54)</f>
        <v>3170340</v>
      </c>
    </row>
    <row r="48" spans="1:3" ht="14.1" customHeight="1" x14ac:dyDescent="0.25">
      <c r="A48" s="3"/>
      <c r="B48" s="45" t="s">
        <v>232</v>
      </c>
      <c r="C48" s="62">
        <v>0</v>
      </c>
    </row>
    <row r="49" spans="1:3" ht="14.1" customHeight="1" x14ac:dyDescent="0.25">
      <c r="A49" s="3"/>
      <c r="B49" s="45" t="s">
        <v>233</v>
      </c>
      <c r="C49" s="62">
        <v>0</v>
      </c>
    </row>
    <row r="50" spans="1:3" ht="14.1" customHeight="1" x14ac:dyDescent="0.25">
      <c r="A50" s="3"/>
      <c r="B50" s="45" t="s">
        <v>234</v>
      </c>
      <c r="C50" s="62">
        <v>0</v>
      </c>
    </row>
    <row r="51" spans="1:3" ht="14.1" customHeight="1" x14ac:dyDescent="0.25">
      <c r="A51" s="3"/>
      <c r="B51" s="45" t="s">
        <v>235</v>
      </c>
      <c r="C51" s="60">
        <v>3170340</v>
      </c>
    </row>
    <row r="52" spans="1:3" ht="14.1" customHeight="1" x14ac:dyDescent="0.25">
      <c r="A52" s="3"/>
      <c r="B52" s="45" t="s">
        <v>236</v>
      </c>
      <c r="C52" s="62">
        <v>0</v>
      </c>
    </row>
    <row r="53" spans="1:3" ht="14.1" customHeight="1" x14ac:dyDescent="0.25">
      <c r="A53" s="3"/>
      <c r="B53" s="45" t="s">
        <v>237</v>
      </c>
      <c r="C53" s="62">
        <v>0</v>
      </c>
    </row>
    <row r="54" spans="1:3" ht="14.1" customHeight="1" x14ac:dyDescent="0.25">
      <c r="A54" s="3"/>
      <c r="B54" s="45" t="s">
        <v>238</v>
      </c>
      <c r="C54" s="62">
        <v>0</v>
      </c>
    </row>
    <row r="55" spans="1:3" ht="14.1" customHeight="1" x14ac:dyDescent="0.25">
      <c r="A55" s="68">
        <v>2</v>
      </c>
      <c r="B55" s="58" t="s">
        <v>239</v>
      </c>
      <c r="C55" s="63">
        <v>0</v>
      </c>
    </row>
    <row r="56" spans="1:3" ht="14.1" customHeight="1" x14ac:dyDescent="0.25">
      <c r="A56" s="255"/>
      <c r="B56" s="255"/>
      <c r="C56" s="255"/>
    </row>
    <row r="57" spans="1:3" ht="14.1" customHeight="1" x14ac:dyDescent="0.25">
      <c r="A57" s="264" t="s">
        <v>240</v>
      </c>
      <c r="B57" s="265"/>
      <c r="C57" s="53"/>
    </row>
    <row r="58" spans="1:3" ht="14.1" customHeight="1" x14ac:dyDescent="0.25">
      <c r="A58" s="68">
        <v>1</v>
      </c>
      <c r="B58" s="58" t="s">
        <v>241</v>
      </c>
      <c r="C58" s="63">
        <v>0</v>
      </c>
    </row>
    <row r="59" spans="1:3" ht="14.1" customHeight="1" x14ac:dyDescent="0.25">
      <c r="A59" s="68">
        <v>2</v>
      </c>
      <c r="B59" s="58" t="s">
        <v>242</v>
      </c>
      <c r="C59" s="63">
        <v>0</v>
      </c>
    </row>
    <row r="60" spans="1:3" ht="14.1" customHeight="1" x14ac:dyDescent="0.25">
      <c r="A60" s="68">
        <v>3</v>
      </c>
      <c r="B60" s="58" t="s">
        <v>243</v>
      </c>
      <c r="C60" s="63">
        <v>0</v>
      </c>
    </row>
    <row r="61" spans="1:3" ht="14.1" customHeight="1" x14ac:dyDescent="0.25">
      <c r="A61" s="68">
        <v>4</v>
      </c>
      <c r="B61" s="58" t="s">
        <v>244</v>
      </c>
      <c r="C61" s="63">
        <v>0</v>
      </c>
    </row>
    <row r="62" spans="1:3" ht="14.1" customHeight="1" x14ac:dyDescent="0.25">
      <c r="A62" s="68">
        <v>5</v>
      </c>
      <c r="B62" s="58" t="s">
        <v>245</v>
      </c>
      <c r="C62" s="63">
        <v>0</v>
      </c>
    </row>
    <row r="63" spans="1:3" ht="14.1" customHeight="1" x14ac:dyDescent="0.25">
      <c r="A63" s="68">
        <v>6</v>
      </c>
      <c r="B63" s="58" t="s">
        <v>246</v>
      </c>
      <c r="C63" s="63">
        <v>0</v>
      </c>
    </row>
    <row r="64" spans="1:3" ht="14.1" customHeight="1" x14ac:dyDescent="0.25">
      <c r="A64" s="68">
        <v>8</v>
      </c>
      <c r="B64" s="58" t="s">
        <v>247</v>
      </c>
      <c r="C64" s="63">
        <v>0</v>
      </c>
    </row>
    <row r="65" spans="1:3" ht="14.1" customHeight="1" x14ac:dyDescent="0.25">
      <c r="A65" s="68">
        <v>9</v>
      </c>
      <c r="B65" s="58" t="s">
        <v>248</v>
      </c>
      <c r="C65" s="63">
        <v>0</v>
      </c>
    </row>
    <row r="66" spans="1:3" ht="14.1" customHeight="1" x14ac:dyDescent="0.25">
      <c r="A66" s="68">
        <v>10</v>
      </c>
      <c r="B66" s="58" t="s">
        <v>249</v>
      </c>
      <c r="C66" s="63">
        <v>0</v>
      </c>
    </row>
    <row r="67" spans="1:3" ht="14.1" customHeight="1" x14ac:dyDescent="0.25">
      <c r="A67" s="68">
        <v>11</v>
      </c>
      <c r="B67" s="58" t="s">
        <v>250</v>
      </c>
      <c r="C67" s="63">
        <v>0</v>
      </c>
    </row>
    <row r="68" spans="1:3" ht="14.1" customHeight="1" x14ac:dyDescent="0.25">
      <c r="A68" s="68">
        <v>12</v>
      </c>
      <c r="B68" s="58" t="s">
        <v>251</v>
      </c>
      <c r="C68" s="63">
        <v>0</v>
      </c>
    </row>
    <row r="69" spans="1:3" ht="14.1" customHeight="1" x14ac:dyDescent="0.25">
      <c r="A69" s="68">
        <v>13</v>
      </c>
      <c r="B69" s="58" t="s">
        <v>252</v>
      </c>
      <c r="C69" s="63">
        <v>0</v>
      </c>
    </row>
    <row r="70" spans="1:3" ht="14.1" customHeight="1" x14ac:dyDescent="0.25">
      <c r="A70" s="68">
        <v>15</v>
      </c>
      <c r="B70" s="58" t="s">
        <v>253</v>
      </c>
      <c r="C70" s="63">
        <v>0</v>
      </c>
    </row>
    <row r="71" spans="1:3" ht="14.1" customHeight="1" x14ac:dyDescent="0.25">
      <c r="A71" s="68">
        <v>16</v>
      </c>
      <c r="B71" s="58" t="s">
        <v>254</v>
      </c>
      <c r="C71" s="63">
        <v>0</v>
      </c>
    </row>
    <row r="72" spans="1:3" ht="14.1" customHeight="1" x14ac:dyDescent="0.25">
      <c r="A72" s="68">
        <v>17</v>
      </c>
      <c r="B72" s="58" t="s">
        <v>255</v>
      </c>
      <c r="C72" s="66"/>
    </row>
    <row r="73" spans="1:3" ht="14.1" customHeight="1" x14ac:dyDescent="0.25">
      <c r="A73" s="254"/>
      <c r="B73" s="255"/>
      <c r="C73" s="256"/>
    </row>
    <row r="74" spans="1:3" ht="14.1" customHeight="1" x14ac:dyDescent="0.25">
      <c r="A74" s="264" t="s">
        <v>256</v>
      </c>
      <c r="B74" s="265"/>
      <c r="C74" s="53"/>
    </row>
    <row r="75" spans="1:3" ht="14.1" customHeight="1" x14ac:dyDescent="0.25">
      <c r="A75" s="68">
        <v>1</v>
      </c>
      <c r="B75" s="58" t="s">
        <v>257</v>
      </c>
      <c r="C75" s="63">
        <v>0</v>
      </c>
    </row>
    <row r="76" spans="1:3" ht="14.1" customHeight="1" x14ac:dyDescent="0.25">
      <c r="A76" s="68">
        <v>2</v>
      </c>
      <c r="B76" s="58" t="s">
        <v>258</v>
      </c>
      <c r="C76" s="63">
        <v>0</v>
      </c>
    </row>
    <row r="77" spans="1:3" ht="14.1" customHeight="1" x14ac:dyDescent="0.25">
      <c r="A77" s="68">
        <v>3</v>
      </c>
      <c r="B77" s="58" t="s">
        <v>259</v>
      </c>
      <c r="C77" s="63">
        <v>0</v>
      </c>
    </row>
    <row r="78" spans="1:3" ht="18.899999999999999" customHeight="1" x14ac:dyDescent="0.25">
      <c r="A78" s="68">
        <v>4</v>
      </c>
      <c r="B78" s="58" t="s">
        <v>260</v>
      </c>
      <c r="C78" s="63">
        <v>0</v>
      </c>
    </row>
    <row r="79" spans="1:3" ht="14.1" customHeight="1" x14ac:dyDescent="0.25">
      <c r="A79" s="254"/>
      <c r="B79" s="255"/>
      <c r="C79" s="256"/>
    </row>
    <row r="80" spans="1:3" ht="14.1" customHeight="1" x14ac:dyDescent="0.25">
      <c r="A80" s="268" t="s">
        <v>261</v>
      </c>
      <c r="B80" s="269"/>
      <c r="C80" s="69">
        <v>0</v>
      </c>
    </row>
    <row r="81" spans="1:3" ht="14.1" customHeight="1" x14ac:dyDescent="0.25">
      <c r="A81" s="268" t="s">
        <v>262</v>
      </c>
      <c r="B81" s="269"/>
      <c r="C81" s="69">
        <v>0</v>
      </c>
    </row>
    <row r="82" spans="1:3" ht="14.1" customHeight="1" x14ac:dyDescent="0.25">
      <c r="A82" s="254"/>
      <c r="B82" s="255"/>
      <c r="C82" s="256"/>
    </row>
    <row r="83" spans="1:3" ht="14.1" customHeight="1" x14ac:dyDescent="0.25">
      <c r="A83" s="266" t="s">
        <v>263</v>
      </c>
      <c r="B83" s="267"/>
      <c r="C83" s="70">
        <f>C5+C16+C22+C46</f>
        <v>158893911</v>
      </c>
    </row>
  </sheetData>
  <mergeCells count="12">
    <mergeCell ref="A82:C82"/>
    <mergeCell ref="A83:B83"/>
    <mergeCell ref="A73:C73"/>
    <mergeCell ref="A74:B74"/>
    <mergeCell ref="A79:C79"/>
    <mergeCell ref="A80:B80"/>
    <mergeCell ref="A81:B81"/>
    <mergeCell ref="A1:C1"/>
    <mergeCell ref="A2:C2"/>
    <mergeCell ref="A4:B4"/>
    <mergeCell ref="A56:C56"/>
    <mergeCell ref="A57:B57"/>
  </mergeCells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D33" sqref="D33"/>
    </sheetView>
  </sheetViews>
  <sheetFormatPr defaultColWidth="9.33203125" defaultRowHeight="13.2" x14ac:dyDescent="0.25"/>
  <cols>
    <col min="1" max="1" width="2.77734375" customWidth="1"/>
    <col min="2" max="2" width="79.33203125" customWidth="1"/>
    <col min="3" max="3" width="12.77734375" customWidth="1"/>
    <col min="4" max="4" width="16.77734375" customWidth="1"/>
    <col min="5" max="5" width="14" customWidth="1"/>
    <col min="6" max="6" width="12.77734375" customWidth="1"/>
    <col min="7" max="7" width="10.6640625" style="51" customWidth="1"/>
    <col min="8" max="8" width="11.44140625" customWidth="1"/>
    <col min="9" max="9" width="13.33203125" style="51" customWidth="1"/>
    <col min="10" max="10" width="13.109375" customWidth="1"/>
  </cols>
  <sheetData>
    <row r="1" spans="1:10" ht="11.1" customHeight="1" x14ac:dyDescent="0.25">
      <c r="A1" s="48" t="s">
        <v>440</v>
      </c>
    </row>
    <row r="2" spans="1:10" ht="14.1" customHeight="1" x14ac:dyDescent="0.25">
      <c r="A2" s="272" t="s">
        <v>410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0" ht="18.899999999999999" customHeight="1" x14ac:dyDescent="0.25">
      <c r="A3" s="272" t="s">
        <v>264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10" ht="18" customHeight="1" x14ac:dyDescent="0.25">
      <c r="A4" s="273" t="s">
        <v>265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 ht="42" customHeight="1" x14ac:dyDescent="0.25">
      <c r="A5" s="274" t="s">
        <v>266</v>
      </c>
      <c r="B5" s="275"/>
      <c r="C5" s="278" t="s">
        <v>3</v>
      </c>
      <c r="D5" s="279"/>
      <c r="E5" s="280" t="s">
        <v>411</v>
      </c>
      <c r="F5" s="281"/>
      <c r="G5" s="282" t="s">
        <v>412</v>
      </c>
      <c r="H5" s="283"/>
      <c r="I5" s="284" t="s">
        <v>267</v>
      </c>
      <c r="J5" s="285"/>
    </row>
    <row r="6" spans="1:10" ht="18" customHeight="1" x14ac:dyDescent="0.25">
      <c r="A6" s="276"/>
      <c r="B6" s="277"/>
      <c r="C6" s="71" t="s">
        <v>268</v>
      </c>
      <c r="D6" s="73" t="s">
        <v>269</v>
      </c>
      <c r="E6" s="71" t="s">
        <v>268</v>
      </c>
      <c r="F6" s="72" t="s">
        <v>269</v>
      </c>
      <c r="G6" s="193" t="s">
        <v>268</v>
      </c>
      <c r="H6" s="71" t="s">
        <v>269</v>
      </c>
      <c r="I6" s="218" t="s">
        <v>268</v>
      </c>
      <c r="J6" s="72" t="s">
        <v>269</v>
      </c>
    </row>
    <row r="7" spans="1:10" ht="11.1" customHeight="1" x14ac:dyDescent="0.25">
      <c r="A7" s="270">
        <v>1</v>
      </c>
      <c r="B7" s="271"/>
      <c r="C7" s="75">
        <v>2</v>
      </c>
      <c r="D7" s="75">
        <v>3</v>
      </c>
      <c r="E7" s="75">
        <v>4</v>
      </c>
      <c r="F7" s="75">
        <v>5</v>
      </c>
      <c r="G7" s="217">
        <v>6</v>
      </c>
      <c r="H7" s="75">
        <v>7</v>
      </c>
      <c r="I7" s="217">
        <v>8</v>
      </c>
      <c r="J7" s="75">
        <v>9</v>
      </c>
    </row>
    <row r="8" spans="1:10" ht="11.1" customHeight="1" x14ac:dyDescent="0.25">
      <c r="A8" s="3"/>
      <c r="B8" s="76" t="s">
        <v>18</v>
      </c>
      <c r="C8" s="3"/>
      <c r="D8" s="3"/>
      <c r="E8" s="3"/>
      <c r="F8" s="3"/>
      <c r="G8" s="164"/>
      <c r="H8" s="3"/>
      <c r="I8" s="194">
        <v>0</v>
      </c>
      <c r="J8" s="3"/>
    </row>
    <row r="9" spans="1:10" ht="11.1" customHeight="1" x14ac:dyDescent="0.25">
      <c r="A9" s="3"/>
      <c r="B9" s="76" t="s">
        <v>19</v>
      </c>
      <c r="C9" s="3"/>
      <c r="D9" s="3"/>
      <c r="E9" s="3"/>
      <c r="F9" s="3"/>
      <c r="G9" s="164"/>
      <c r="H9" s="3"/>
      <c r="I9" s="194">
        <v>0</v>
      </c>
      <c r="J9" s="3"/>
    </row>
    <row r="10" spans="1:10" ht="11.1" customHeight="1" x14ac:dyDescent="0.25">
      <c r="A10" s="3"/>
      <c r="B10" s="76" t="s">
        <v>20</v>
      </c>
      <c r="C10" s="3"/>
      <c r="D10" s="3"/>
      <c r="E10" s="3"/>
      <c r="F10" s="3"/>
      <c r="G10" s="164"/>
      <c r="H10" s="3"/>
      <c r="I10" s="194">
        <v>0</v>
      </c>
      <c r="J10" s="3"/>
    </row>
    <row r="11" spans="1:10" ht="11.1" customHeight="1" x14ac:dyDescent="0.25">
      <c r="A11" s="3"/>
      <c r="B11" s="76" t="s">
        <v>21</v>
      </c>
      <c r="C11" s="3"/>
      <c r="D11" s="3"/>
      <c r="E11" s="3"/>
      <c r="F11" s="3"/>
      <c r="G11" s="164"/>
      <c r="H11" s="3"/>
      <c r="I11" s="194">
        <v>0</v>
      </c>
      <c r="J11" s="3"/>
    </row>
    <row r="12" spans="1:10" ht="11.1" customHeight="1" x14ac:dyDescent="0.25">
      <c r="A12" s="3"/>
      <c r="B12" s="76" t="s">
        <v>22</v>
      </c>
      <c r="C12" s="78"/>
      <c r="D12" s="3"/>
      <c r="E12" s="3"/>
      <c r="F12" s="3"/>
      <c r="G12" s="164"/>
      <c r="H12" s="3"/>
      <c r="I12" s="192">
        <v>0</v>
      </c>
      <c r="J12" s="3"/>
    </row>
    <row r="13" spans="1:10" ht="11.1" customHeight="1" x14ac:dyDescent="0.25">
      <c r="A13" s="3"/>
      <c r="B13" s="76" t="s">
        <v>64</v>
      </c>
      <c r="C13" s="3"/>
      <c r="D13" s="3"/>
      <c r="E13" s="3"/>
      <c r="F13" s="3"/>
      <c r="G13" s="164"/>
      <c r="H13" s="3"/>
      <c r="I13" s="194">
        <v>0</v>
      </c>
      <c r="J13" s="3"/>
    </row>
    <row r="14" spans="1:10" ht="11.1" customHeight="1" x14ac:dyDescent="0.25">
      <c r="A14" s="3"/>
      <c r="B14" s="76" t="s">
        <v>65</v>
      </c>
      <c r="C14" s="3"/>
      <c r="D14" s="3"/>
      <c r="E14" s="3"/>
      <c r="F14" s="3"/>
      <c r="G14" s="192">
        <v>101403</v>
      </c>
      <c r="H14" s="3"/>
      <c r="I14" s="192">
        <v>6708</v>
      </c>
      <c r="J14" s="3"/>
    </row>
    <row r="15" spans="1:10" ht="11.1" customHeight="1" x14ac:dyDescent="0.25">
      <c r="A15" s="3"/>
      <c r="B15" s="76" t="s">
        <v>66</v>
      </c>
      <c r="C15" s="3"/>
      <c r="D15" s="3"/>
      <c r="E15" s="3"/>
      <c r="F15" s="3"/>
      <c r="G15" s="192">
        <v>100101</v>
      </c>
      <c r="H15" s="3"/>
      <c r="I15" s="192"/>
      <c r="J15" s="3"/>
    </row>
    <row r="16" spans="1:10" ht="11.1" customHeight="1" x14ac:dyDescent="0.25">
      <c r="A16" s="79">
        <v>1</v>
      </c>
      <c r="B16" s="47" t="s">
        <v>10</v>
      </c>
      <c r="C16" s="74"/>
      <c r="D16" s="77">
        <v>0</v>
      </c>
      <c r="E16" s="77">
        <v>0</v>
      </c>
      <c r="F16" s="77">
        <v>0</v>
      </c>
      <c r="G16" s="193">
        <f>SUM(G8:G15)</f>
        <v>201504</v>
      </c>
      <c r="H16" s="77">
        <v>0</v>
      </c>
      <c r="I16" s="193">
        <f>C16+E16+G16</f>
        <v>201504</v>
      </c>
      <c r="J16" s="77">
        <v>0</v>
      </c>
    </row>
    <row r="17" spans="1:10" ht="11.1" customHeight="1" x14ac:dyDescent="0.25">
      <c r="A17" s="3"/>
      <c r="B17" s="76" t="s">
        <v>69</v>
      </c>
      <c r="C17" s="3"/>
      <c r="D17" s="3"/>
      <c r="E17" s="3"/>
      <c r="F17" s="3"/>
      <c r="G17" s="164"/>
      <c r="H17" s="3"/>
      <c r="I17" s="194">
        <v>0</v>
      </c>
      <c r="J17" s="3"/>
    </row>
    <row r="18" spans="1:10" ht="11.1" customHeight="1" x14ac:dyDescent="0.25">
      <c r="A18" s="3"/>
      <c r="B18" s="76" t="s">
        <v>70</v>
      </c>
      <c r="C18" s="3"/>
      <c r="D18" s="3"/>
      <c r="E18" s="3"/>
      <c r="F18" s="3"/>
      <c r="G18" s="164"/>
      <c r="H18" s="3"/>
      <c r="I18" s="194">
        <v>0</v>
      </c>
      <c r="J18" s="3"/>
    </row>
    <row r="19" spans="1:10" ht="11.1" customHeight="1" x14ac:dyDescent="0.25">
      <c r="A19" s="3"/>
      <c r="B19" s="76" t="s">
        <v>71</v>
      </c>
      <c r="C19" s="3"/>
      <c r="D19" s="3"/>
      <c r="E19" s="3"/>
      <c r="F19" s="3"/>
      <c r="G19" s="164"/>
      <c r="H19" s="3"/>
      <c r="I19" s="194">
        <v>0</v>
      </c>
      <c r="J19" s="3"/>
    </row>
    <row r="20" spans="1:10" ht="11.1" customHeight="1" x14ac:dyDescent="0.25">
      <c r="A20" s="3"/>
      <c r="B20" s="76" t="s">
        <v>72</v>
      </c>
      <c r="C20" s="3"/>
      <c r="D20" s="3"/>
      <c r="E20" s="3"/>
      <c r="F20" s="3"/>
      <c r="G20" s="164"/>
      <c r="H20" s="3"/>
      <c r="I20" s="194">
        <v>0</v>
      </c>
      <c r="J20" s="3"/>
    </row>
    <row r="21" spans="1:10" ht="11.1" customHeight="1" x14ac:dyDescent="0.25">
      <c r="A21" s="3"/>
      <c r="B21" s="76" t="s">
        <v>73</v>
      </c>
      <c r="C21" s="3"/>
      <c r="D21" s="3"/>
      <c r="E21" s="3"/>
      <c r="F21" s="3"/>
      <c r="G21" s="192">
        <v>10282</v>
      </c>
      <c r="H21" s="3"/>
      <c r="I21" s="192">
        <v>0</v>
      </c>
      <c r="J21" s="3"/>
    </row>
    <row r="22" spans="1:10" ht="11.1" customHeight="1" x14ac:dyDescent="0.25">
      <c r="A22" s="3"/>
      <c r="B22" s="76" t="s">
        <v>81</v>
      </c>
      <c r="C22" s="3"/>
      <c r="D22" s="3"/>
      <c r="E22" s="3"/>
      <c r="F22" s="3"/>
      <c r="G22" s="164"/>
      <c r="H22" s="3"/>
      <c r="I22" s="194">
        <v>0</v>
      </c>
      <c r="J22" s="3"/>
    </row>
    <row r="23" spans="1:10" ht="11.1" customHeight="1" x14ac:dyDescent="0.25">
      <c r="A23" s="3"/>
      <c r="B23" s="76" t="s">
        <v>82</v>
      </c>
      <c r="C23" s="3"/>
      <c r="D23" s="3"/>
      <c r="E23" s="3"/>
      <c r="F23" s="3"/>
      <c r="G23" s="164"/>
      <c r="H23" s="3"/>
      <c r="I23" s="194">
        <v>0</v>
      </c>
      <c r="J23" s="3"/>
    </row>
    <row r="24" spans="1:10" ht="12" customHeight="1" x14ac:dyDescent="0.25">
      <c r="A24" s="3"/>
      <c r="B24" s="76" t="s">
        <v>83</v>
      </c>
      <c r="C24" s="3"/>
      <c r="D24" s="3"/>
      <c r="E24" s="3"/>
      <c r="F24" s="3"/>
      <c r="G24" s="164"/>
      <c r="H24" s="3"/>
      <c r="I24" s="194">
        <v>0</v>
      </c>
      <c r="J24" s="3"/>
    </row>
    <row r="25" spans="1:10" ht="11.1" customHeight="1" x14ac:dyDescent="0.25">
      <c r="A25" s="80">
        <v>2</v>
      </c>
      <c r="B25" s="47" t="s">
        <v>68</v>
      </c>
      <c r="C25" s="77">
        <v>0</v>
      </c>
      <c r="D25" s="77">
        <v>0</v>
      </c>
      <c r="E25" s="77">
        <v>0</v>
      </c>
      <c r="F25" s="77">
        <v>0</v>
      </c>
      <c r="G25" s="193">
        <f>SUM(G18:G24)</f>
        <v>10282</v>
      </c>
      <c r="H25" s="77">
        <v>0</v>
      </c>
      <c r="I25" s="193">
        <v>0</v>
      </c>
      <c r="J25" s="77">
        <v>0</v>
      </c>
    </row>
    <row r="26" spans="1:10" ht="11.1" customHeight="1" x14ac:dyDescent="0.25">
      <c r="A26" s="3"/>
      <c r="B26" s="76" t="s">
        <v>94</v>
      </c>
      <c r="C26" s="192">
        <f>'1 melléklet a'!G96</f>
        <v>68985.125</v>
      </c>
      <c r="D26" s="3"/>
      <c r="E26" s="192">
        <f>'1 melléklet a'!I96</f>
        <v>46583.411999999997</v>
      </c>
      <c r="F26" s="3"/>
      <c r="G26" s="192">
        <f>'1 melléklet a'!K96</f>
        <v>0</v>
      </c>
      <c r="H26" s="3"/>
      <c r="I26" s="192">
        <f>C26+E26</f>
        <v>115568.537</v>
      </c>
      <c r="J26" s="3"/>
    </row>
    <row r="27" spans="1:10" ht="11.1" customHeight="1" x14ac:dyDescent="0.25">
      <c r="A27" s="80">
        <v>3</v>
      </c>
      <c r="B27" s="47" t="s">
        <v>270</v>
      </c>
      <c r="C27" s="193">
        <f>C26</f>
        <v>68985.125</v>
      </c>
      <c r="D27" s="77">
        <v>0</v>
      </c>
      <c r="E27" s="193">
        <f>E26</f>
        <v>46583.411999999997</v>
      </c>
      <c r="F27" s="77">
        <v>0</v>
      </c>
      <c r="G27" s="193">
        <f>G26</f>
        <v>0</v>
      </c>
      <c r="H27" s="77">
        <v>0</v>
      </c>
      <c r="I27" s="193">
        <f>I26</f>
        <v>115568.537</v>
      </c>
      <c r="J27" s="77">
        <v>0</v>
      </c>
    </row>
    <row r="28" spans="1:10" ht="23.1" customHeight="1" x14ac:dyDescent="0.25">
      <c r="A28" s="3"/>
      <c r="B28" s="49" t="s">
        <v>271</v>
      </c>
      <c r="C28" s="193">
        <f>C16+C27</f>
        <v>68985.125</v>
      </c>
      <c r="D28" s="77">
        <v>0</v>
      </c>
      <c r="E28" s="193">
        <f>E16+E27</f>
        <v>46583.411999999997</v>
      </c>
      <c r="F28" s="77">
        <v>0</v>
      </c>
      <c r="G28" s="193">
        <f>G16+G27+G25</f>
        <v>211786</v>
      </c>
      <c r="H28" s="77">
        <v>0</v>
      </c>
      <c r="I28" s="193">
        <f>C28+E28+G28</f>
        <v>327354.53700000001</v>
      </c>
      <c r="J28" s="77">
        <v>0</v>
      </c>
    </row>
  </sheetData>
  <mergeCells count="9">
    <mergeCell ref="A7:B7"/>
    <mergeCell ref="A2:J2"/>
    <mergeCell ref="A3:J3"/>
    <mergeCell ref="A4:J4"/>
    <mergeCell ref="A5:B6"/>
    <mergeCell ref="C5:D5"/>
    <mergeCell ref="E5:F5"/>
    <mergeCell ref="G5:H5"/>
    <mergeCell ref="I5:J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M21" sqref="M21"/>
    </sheetView>
  </sheetViews>
  <sheetFormatPr defaultColWidth="9.33203125" defaultRowHeight="13.2" x14ac:dyDescent="0.25"/>
  <cols>
    <col min="1" max="1" width="2.77734375" customWidth="1"/>
    <col min="2" max="2" width="88.6640625" customWidth="1"/>
    <col min="3" max="3" width="11.77734375" style="51" customWidth="1"/>
    <col min="4" max="4" width="11.44140625" customWidth="1"/>
    <col min="5" max="5" width="11.77734375" customWidth="1"/>
    <col min="6" max="7" width="10.109375" customWidth="1"/>
    <col min="8" max="8" width="11.44140625" customWidth="1"/>
    <col min="9" max="9" width="10" style="51" customWidth="1"/>
  </cols>
  <sheetData>
    <row r="1" spans="1:9" ht="9.9" customHeight="1" x14ac:dyDescent="0.25">
      <c r="A1" s="288" t="s">
        <v>441</v>
      </c>
      <c r="B1" s="288"/>
      <c r="C1" s="288"/>
      <c r="D1" s="288"/>
      <c r="E1" s="288"/>
      <c r="F1" s="288"/>
      <c r="G1" s="288"/>
      <c r="H1" s="288"/>
      <c r="I1" s="288"/>
    </row>
    <row r="2" spans="1:9" ht="15" customHeight="1" x14ac:dyDescent="0.25">
      <c r="A2" s="289" t="s">
        <v>419</v>
      </c>
      <c r="B2" s="289"/>
      <c r="C2" s="289"/>
      <c r="D2" s="289"/>
      <c r="E2" s="289"/>
      <c r="F2" s="289"/>
      <c r="G2" s="289"/>
      <c r="H2" s="289"/>
      <c r="I2" s="289"/>
    </row>
    <row r="3" spans="1:9" ht="15" customHeight="1" x14ac:dyDescent="0.25">
      <c r="A3" s="289" t="s">
        <v>272</v>
      </c>
      <c r="B3" s="289"/>
      <c r="C3" s="289"/>
      <c r="D3" s="289"/>
      <c r="E3" s="289"/>
      <c r="F3" s="289"/>
      <c r="G3" s="289"/>
      <c r="H3" s="289"/>
      <c r="I3" s="289"/>
    </row>
    <row r="4" spans="1:9" ht="15.9" customHeight="1" x14ac:dyDescent="0.25">
      <c r="A4" s="27"/>
      <c r="B4" s="81" t="s">
        <v>180</v>
      </c>
      <c r="C4" s="160"/>
      <c r="D4" s="27"/>
      <c r="E4" s="27"/>
      <c r="F4" s="27"/>
      <c r="G4" s="27"/>
      <c r="H4" s="27"/>
      <c r="I4" s="160"/>
    </row>
    <row r="5" spans="1:9" ht="14.1" customHeight="1" x14ac:dyDescent="0.25">
      <c r="A5" s="290" t="s">
        <v>181</v>
      </c>
      <c r="B5" s="290"/>
      <c r="C5" s="290"/>
      <c r="D5" s="290"/>
      <c r="E5" s="290"/>
      <c r="F5" s="290"/>
      <c r="G5" s="290"/>
      <c r="H5" s="290"/>
      <c r="I5" s="290"/>
    </row>
    <row r="6" spans="1:9" ht="18" customHeight="1" x14ac:dyDescent="0.25">
      <c r="A6" s="291" t="s">
        <v>273</v>
      </c>
      <c r="B6" s="292"/>
      <c r="C6" s="295" t="s">
        <v>179</v>
      </c>
      <c r="D6" s="297" t="s">
        <v>274</v>
      </c>
      <c r="E6" s="299" t="s">
        <v>275</v>
      </c>
      <c r="F6" s="300"/>
      <c r="G6" s="300"/>
      <c r="H6" s="300"/>
      <c r="I6" s="301"/>
    </row>
    <row r="7" spans="1:9" ht="18" customHeight="1" x14ac:dyDescent="0.25">
      <c r="A7" s="293"/>
      <c r="B7" s="294"/>
      <c r="C7" s="296"/>
      <c r="D7" s="298"/>
      <c r="E7" s="83" t="s">
        <v>276</v>
      </c>
      <c r="F7" s="84" t="s">
        <v>277</v>
      </c>
      <c r="G7" s="83" t="s">
        <v>278</v>
      </c>
      <c r="H7" s="83" t="s">
        <v>279</v>
      </c>
      <c r="I7" s="197" t="s">
        <v>280</v>
      </c>
    </row>
    <row r="8" spans="1:9" ht="12.9" customHeight="1" x14ac:dyDescent="0.25">
      <c r="A8" s="3"/>
      <c r="B8" s="85" t="s">
        <v>281</v>
      </c>
      <c r="C8" s="164"/>
      <c r="D8" s="3"/>
      <c r="E8" s="3"/>
      <c r="F8" s="3"/>
      <c r="G8" s="3"/>
      <c r="H8" s="3"/>
      <c r="I8" s="164"/>
    </row>
    <row r="9" spans="1:9" ht="12.9" customHeight="1" x14ac:dyDescent="0.25">
      <c r="A9" s="3"/>
      <c r="B9" s="76" t="s">
        <v>451</v>
      </c>
      <c r="C9" s="192">
        <v>2000</v>
      </c>
      <c r="D9" s="3"/>
      <c r="E9" s="3"/>
      <c r="F9" s="3"/>
      <c r="G9" s="3"/>
      <c r="H9" s="3"/>
      <c r="I9" s="192">
        <v>2000</v>
      </c>
    </row>
    <row r="10" spans="1:9" ht="12.9" customHeight="1" x14ac:dyDescent="0.25">
      <c r="A10" s="3"/>
      <c r="B10" s="76" t="s">
        <v>435</v>
      </c>
      <c r="C10" s="192">
        <v>4844</v>
      </c>
      <c r="D10" s="3"/>
      <c r="E10" s="3"/>
      <c r="F10" s="3"/>
      <c r="G10" s="3"/>
      <c r="H10" s="3"/>
      <c r="I10" s="192">
        <v>4844</v>
      </c>
    </row>
    <row r="11" spans="1:9" ht="12.9" customHeight="1" x14ac:dyDescent="0.25">
      <c r="A11" s="3"/>
      <c r="B11" s="76" t="s">
        <v>452</v>
      </c>
      <c r="C11" s="192">
        <v>2000</v>
      </c>
      <c r="D11" s="3"/>
      <c r="E11" s="3"/>
      <c r="F11" s="3"/>
      <c r="G11" s="3"/>
      <c r="H11" s="3"/>
      <c r="I11" s="192">
        <v>2000</v>
      </c>
    </row>
    <row r="12" spans="1:9" ht="12.9" customHeight="1" x14ac:dyDescent="0.25">
      <c r="A12" s="3"/>
      <c r="B12" s="76" t="s">
        <v>436</v>
      </c>
      <c r="C12" s="192">
        <v>68110</v>
      </c>
      <c r="D12" s="3"/>
      <c r="E12" s="3"/>
      <c r="F12" s="3"/>
      <c r="G12" s="3"/>
      <c r="H12" s="3"/>
      <c r="I12" s="192">
        <v>68110</v>
      </c>
    </row>
    <row r="13" spans="1:9" ht="12.9" customHeight="1" x14ac:dyDescent="0.25">
      <c r="A13" s="3"/>
      <c r="B13" s="76" t="s">
        <v>437</v>
      </c>
      <c r="C13" s="192">
        <v>87</v>
      </c>
      <c r="D13" s="3"/>
      <c r="E13" s="3"/>
      <c r="F13" s="3"/>
      <c r="G13" s="3"/>
      <c r="H13" s="3"/>
      <c r="I13" s="192">
        <v>87</v>
      </c>
    </row>
    <row r="14" spans="1:9" ht="12.9" customHeight="1" x14ac:dyDescent="0.25">
      <c r="A14" s="3"/>
      <c r="B14" s="76" t="s">
        <v>449</v>
      </c>
      <c r="C14" s="194">
        <v>416</v>
      </c>
      <c r="D14" s="3"/>
      <c r="E14" s="3"/>
      <c r="F14" s="3"/>
      <c r="G14" s="3"/>
      <c r="H14" s="3"/>
      <c r="I14" s="194">
        <v>416</v>
      </c>
    </row>
    <row r="15" spans="1:9" ht="12.9" customHeight="1" x14ac:dyDescent="0.25">
      <c r="A15" s="3"/>
      <c r="B15" s="76" t="s">
        <v>450</v>
      </c>
      <c r="C15" s="192">
        <v>9000</v>
      </c>
      <c r="D15" s="3"/>
      <c r="E15" s="3"/>
      <c r="F15" s="3"/>
      <c r="G15" s="3"/>
      <c r="H15" s="3"/>
      <c r="I15" s="192">
        <v>9000</v>
      </c>
    </row>
    <row r="16" spans="1:9" ht="12.9" customHeight="1" x14ac:dyDescent="0.25">
      <c r="A16" s="3"/>
      <c r="B16" s="76"/>
      <c r="C16" s="192"/>
      <c r="D16" s="3"/>
      <c r="E16" s="3"/>
      <c r="F16" s="3"/>
      <c r="G16" s="3"/>
      <c r="H16" s="3"/>
      <c r="I16" s="192"/>
    </row>
    <row r="17" spans="1:9" ht="12.9" customHeight="1" x14ac:dyDescent="0.25">
      <c r="A17" s="3"/>
      <c r="B17" s="76"/>
      <c r="C17" s="192"/>
      <c r="D17" s="3"/>
      <c r="E17" s="3"/>
      <c r="F17" s="3"/>
      <c r="G17" s="3"/>
      <c r="H17" s="3"/>
      <c r="I17" s="192"/>
    </row>
    <row r="18" spans="1:9" ht="12.9" customHeight="1" x14ac:dyDescent="0.25">
      <c r="A18" s="3"/>
      <c r="B18" s="76"/>
      <c r="C18" s="192"/>
      <c r="D18" s="3"/>
      <c r="E18" s="3"/>
      <c r="F18" s="3"/>
      <c r="G18" s="3"/>
      <c r="H18" s="3"/>
      <c r="I18" s="192"/>
    </row>
    <row r="19" spans="1:9" ht="21.9" customHeight="1" x14ac:dyDescent="0.25">
      <c r="A19" s="3"/>
      <c r="B19" s="86"/>
      <c r="C19" s="192"/>
      <c r="D19" s="3"/>
      <c r="E19" s="3"/>
      <c r="F19" s="3"/>
      <c r="G19" s="3"/>
      <c r="H19" s="3"/>
      <c r="I19" s="192"/>
    </row>
    <row r="20" spans="1:9" ht="12.9" customHeight="1" x14ac:dyDescent="0.25">
      <c r="A20" s="3"/>
      <c r="B20" s="3"/>
      <c r="C20" s="164"/>
      <c r="D20" s="3"/>
      <c r="E20" s="3"/>
      <c r="F20" s="3"/>
      <c r="G20" s="3"/>
      <c r="H20" s="3"/>
      <c r="I20" s="164"/>
    </row>
    <row r="21" spans="1:9" ht="12.9" customHeight="1" x14ac:dyDescent="0.25">
      <c r="A21" s="3"/>
      <c r="B21" s="3"/>
      <c r="C21" s="164"/>
      <c r="D21" s="3"/>
      <c r="E21" s="3"/>
      <c r="F21" s="3"/>
      <c r="G21" s="3"/>
      <c r="H21" s="3"/>
      <c r="I21" s="164"/>
    </row>
    <row r="22" spans="1:9" ht="12.9" customHeight="1" x14ac:dyDescent="0.25">
      <c r="A22" s="3"/>
      <c r="B22" s="3"/>
      <c r="C22" s="164"/>
      <c r="D22" s="3"/>
      <c r="E22" s="3"/>
      <c r="F22" s="3"/>
      <c r="G22" s="3"/>
      <c r="H22" s="3"/>
      <c r="I22" s="164"/>
    </row>
    <row r="23" spans="1:9" ht="12.9" customHeight="1" x14ac:dyDescent="0.25">
      <c r="A23" s="3"/>
      <c r="B23" s="3"/>
      <c r="C23" s="164"/>
      <c r="D23" s="3"/>
      <c r="E23" s="3"/>
      <c r="F23" s="3"/>
      <c r="G23" s="3"/>
      <c r="H23" s="3"/>
      <c r="I23" s="164"/>
    </row>
    <row r="24" spans="1:9" ht="12.9" customHeight="1" x14ac:dyDescent="0.25">
      <c r="A24" s="3"/>
      <c r="B24" s="3"/>
      <c r="C24" s="164"/>
      <c r="D24" s="3"/>
      <c r="E24" s="3"/>
      <c r="F24" s="3"/>
      <c r="G24" s="3"/>
      <c r="H24" s="3"/>
      <c r="I24" s="164"/>
    </row>
    <row r="25" spans="1:9" ht="14.1" customHeight="1" x14ac:dyDescent="0.25">
      <c r="A25" s="3"/>
      <c r="B25" s="3"/>
      <c r="C25" s="164"/>
      <c r="D25" s="3"/>
      <c r="E25" s="3"/>
      <c r="F25" s="3"/>
      <c r="G25" s="3"/>
      <c r="H25" s="3"/>
      <c r="I25" s="164"/>
    </row>
    <row r="26" spans="1:9" ht="12.9" customHeight="1" x14ac:dyDescent="0.25">
      <c r="A26" s="87">
        <v>1</v>
      </c>
      <c r="B26" s="88" t="s">
        <v>282</v>
      </c>
      <c r="C26" s="195">
        <f>SUM(C9:C25)</f>
        <v>86457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195">
        <f>SUM(I9:I25)</f>
        <v>86457</v>
      </c>
    </row>
    <row r="27" spans="1:9" ht="24.9" customHeight="1" x14ac:dyDescent="0.25">
      <c r="A27" s="3"/>
      <c r="B27" s="91" t="s">
        <v>283</v>
      </c>
      <c r="C27" s="196"/>
      <c r="D27" s="3"/>
      <c r="E27" s="3"/>
      <c r="F27" s="3"/>
      <c r="G27" s="3"/>
      <c r="H27" s="3"/>
      <c r="I27" s="198"/>
    </row>
    <row r="28" spans="1:9" ht="24.9" customHeight="1" x14ac:dyDescent="0.25">
      <c r="A28" s="87">
        <v>2</v>
      </c>
      <c r="B28" s="88" t="s">
        <v>284</v>
      </c>
      <c r="C28" s="195"/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195"/>
    </row>
    <row r="29" spans="1:9" ht="12.9" customHeight="1" x14ac:dyDescent="0.25">
      <c r="A29" s="286" t="s">
        <v>285</v>
      </c>
      <c r="B29" s="287"/>
      <c r="C29" s="195">
        <f>C26+C28</f>
        <v>86457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195">
        <f>I26+I28</f>
        <v>86457</v>
      </c>
    </row>
  </sheetData>
  <mergeCells count="9">
    <mergeCell ref="A29:B29"/>
    <mergeCell ref="A1:I1"/>
    <mergeCell ref="A2:I2"/>
    <mergeCell ref="A3:I3"/>
    <mergeCell ref="A5:I5"/>
    <mergeCell ref="A6:B7"/>
    <mergeCell ref="C6:C7"/>
    <mergeCell ref="D6:D7"/>
    <mergeCell ref="E6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2" sqref="A2:H2"/>
    </sheetView>
  </sheetViews>
  <sheetFormatPr defaultColWidth="9.33203125" defaultRowHeight="13.2" x14ac:dyDescent="0.25"/>
  <cols>
    <col min="1" max="1" width="79.44140625" customWidth="1"/>
    <col min="2" max="2" width="12.6640625" customWidth="1"/>
    <col min="3" max="3" width="13.44140625" customWidth="1"/>
    <col min="4" max="4" width="11.77734375" customWidth="1"/>
    <col min="5" max="5" width="11.44140625" customWidth="1"/>
    <col min="6" max="6" width="11.77734375" customWidth="1"/>
    <col min="7" max="7" width="22.109375" customWidth="1"/>
    <col min="8" max="8" width="12.6640625" customWidth="1"/>
  </cols>
  <sheetData>
    <row r="1" spans="1:8" ht="12" customHeight="1" x14ac:dyDescent="0.25">
      <c r="A1" s="305" t="s">
        <v>442</v>
      </c>
      <c r="B1" s="305"/>
      <c r="C1" s="305"/>
      <c r="D1" s="305"/>
      <c r="E1" s="305"/>
      <c r="F1" s="305"/>
      <c r="G1" s="305"/>
      <c r="H1" s="305"/>
    </row>
    <row r="2" spans="1:8" ht="18.899999999999999" customHeight="1" x14ac:dyDescent="0.25">
      <c r="A2" s="306" t="s">
        <v>419</v>
      </c>
      <c r="B2" s="306"/>
      <c r="C2" s="306"/>
      <c r="D2" s="306"/>
      <c r="E2" s="306"/>
      <c r="F2" s="306"/>
      <c r="G2" s="306"/>
      <c r="H2" s="306"/>
    </row>
    <row r="3" spans="1:8" ht="18.899999999999999" customHeight="1" x14ac:dyDescent="0.25">
      <c r="A3" s="306" t="s">
        <v>286</v>
      </c>
      <c r="B3" s="306"/>
      <c r="C3" s="306"/>
      <c r="D3" s="306"/>
      <c r="E3" s="306"/>
      <c r="F3" s="306"/>
      <c r="G3" s="306"/>
      <c r="H3" s="306"/>
    </row>
    <row r="4" spans="1:8" ht="17.100000000000001" customHeight="1" x14ac:dyDescent="0.25">
      <c r="A4" s="306" t="s">
        <v>180</v>
      </c>
      <c r="B4" s="306"/>
      <c r="C4" s="306"/>
      <c r="D4" s="306"/>
      <c r="E4" s="306"/>
      <c r="F4" s="306"/>
      <c r="G4" s="306"/>
      <c r="H4" s="306"/>
    </row>
    <row r="5" spans="1:8" ht="12.9" customHeight="1" x14ac:dyDescent="0.25">
      <c r="A5" s="307" t="s">
        <v>181</v>
      </c>
      <c r="B5" s="307"/>
      <c r="C5" s="307"/>
      <c r="D5" s="307"/>
      <c r="E5" s="307"/>
      <c r="F5" s="307"/>
      <c r="G5" s="307"/>
      <c r="H5" s="307"/>
    </row>
    <row r="6" spans="1:8" ht="15" customHeight="1" x14ac:dyDescent="0.25">
      <c r="A6" s="302" t="s">
        <v>266</v>
      </c>
      <c r="B6" s="94" t="s">
        <v>287</v>
      </c>
      <c r="C6" s="88" t="s">
        <v>288</v>
      </c>
      <c r="D6" s="286" t="s">
        <v>275</v>
      </c>
      <c r="E6" s="304"/>
      <c r="F6" s="304"/>
      <c r="G6" s="304"/>
      <c r="H6" s="287"/>
    </row>
    <row r="7" spans="1:8" ht="21" customHeight="1" x14ac:dyDescent="0.25">
      <c r="A7" s="303"/>
      <c r="B7" s="89" t="s">
        <v>289</v>
      </c>
      <c r="C7" s="88" t="s">
        <v>289</v>
      </c>
      <c r="D7" s="89" t="s">
        <v>276</v>
      </c>
      <c r="E7" s="95" t="s">
        <v>277</v>
      </c>
      <c r="F7" s="94" t="s">
        <v>290</v>
      </c>
      <c r="G7" s="94" t="s">
        <v>279</v>
      </c>
      <c r="H7" s="94" t="s">
        <v>280</v>
      </c>
    </row>
    <row r="8" spans="1:8" ht="14.1" customHeight="1" x14ac:dyDescent="0.25">
      <c r="A8" s="93" t="s">
        <v>291</v>
      </c>
      <c r="B8" s="3"/>
      <c r="C8" s="3"/>
      <c r="D8" s="3"/>
      <c r="E8" s="3"/>
      <c r="F8" s="3"/>
      <c r="G8" s="3"/>
      <c r="H8" s="3"/>
    </row>
    <row r="9" spans="1:8" ht="14.1" customHeight="1" x14ac:dyDescent="0.25">
      <c r="A9" s="96"/>
      <c r="B9" s="92"/>
      <c r="C9" s="3"/>
      <c r="D9" s="3"/>
      <c r="E9" s="3"/>
      <c r="F9" s="3"/>
      <c r="G9" s="3"/>
      <c r="H9" s="92"/>
    </row>
    <row r="10" spans="1:8" ht="14.1" customHeight="1" x14ac:dyDescent="0.25">
      <c r="A10" s="96"/>
      <c r="B10" s="92"/>
      <c r="C10" s="3"/>
      <c r="D10" s="3"/>
      <c r="E10" s="3"/>
      <c r="F10" s="3"/>
      <c r="G10" s="3"/>
      <c r="H10" s="92"/>
    </row>
    <row r="11" spans="1:8" ht="14.1" customHeight="1" x14ac:dyDescent="0.25">
      <c r="A11" s="96"/>
      <c r="B11" s="92"/>
      <c r="C11" s="3"/>
      <c r="D11" s="3"/>
      <c r="E11" s="3"/>
      <c r="F11" s="3"/>
      <c r="G11" s="3"/>
      <c r="H11" s="92"/>
    </row>
    <row r="12" spans="1:8" ht="14.1" customHeight="1" x14ac:dyDescent="0.25">
      <c r="A12" s="96"/>
      <c r="B12" s="97"/>
      <c r="C12" s="3"/>
      <c r="D12" s="3"/>
      <c r="E12" s="3"/>
      <c r="F12" s="3"/>
      <c r="G12" s="3"/>
      <c r="H12" s="97"/>
    </row>
    <row r="13" spans="1:8" ht="14.1" customHeight="1" x14ac:dyDescent="0.25">
      <c r="A13" s="96"/>
      <c r="B13" s="92"/>
      <c r="C13" s="3"/>
      <c r="D13" s="3"/>
      <c r="E13" s="3"/>
      <c r="F13" s="3"/>
      <c r="G13" s="3"/>
      <c r="H13" s="92"/>
    </row>
    <row r="14" spans="1:8" ht="14.1" customHeight="1" x14ac:dyDescent="0.25">
      <c r="A14" s="96"/>
      <c r="B14" s="92"/>
      <c r="C14" s="3"/>
      <c r="D14" s="3"/>
      <c r="E14" s="3"/>
      <c r="F14" s="3"/>
      <c r="G14" s="3"/>
      <c r="H14" s="92"/>
    </row>
    <row r="15" spans="1:8" ht="14.1" customHeight="1" x14ac:dyDescent="0.25">
      <c r="A15" s="96"/>
      <c r="B15" s="92"/>
      <c r="C15" s="3"/>
      <c r="D15" s="3"/>
      <c r="E15" s="3"/>
      <c r="F15" s="3"/>
      <c r="G15" s="3"/>
      <c r="H15" s="92"/>
    </row>
    <row r="16" spans="1:8" ht="14.1" customHeight="1" x14ac:dyDescent="0.25">
      <c r="A16" s="96"/>
      <c r="B16" s="92"/>
      <c r="C16" s="3"/>
      <c r="D16" s="3"/>
      <c r="E16" s="3"/>
      <c r="F16" s="3"/>
      <c r="G16" s="3"/>
      <c r="H16" s="92"/>
    </row>
    <row r="17" spans="1:8" ht="14.1" customHeight="1" x14ac:dyDescent="0.25">
      <c r="A17" s="96"/>
      <c r="B17" s="92"/>
      <c r="C17" s="3"/>
      <c r="D17" s="3"/>
      <c r="E17" s="3"/>
      <c r="F17" s="3"/>
      <c r="G17" s="3"/>
      <c r="H17" s="92"/>
    </row>
    <row r="18" spans="1:8" ht="14.1" customHeight="1" x14ac:dyDescent="0.25">
      <c r="A18" s="96"/>
      <c r="B18" s="92"/>
      <c r="C18" s="3"/>
      <c r="D18" s="3"/>
      <c r="E18" s="3"/>
      <c r="F18" s="3"/>
      <c r="G18" s="3"/>
      <c r="H18" s="92"/>
    </row>
    <row r="19" spans="1:8" ht="14.1" customHeight="1" x14ac:dyDescent="0.25">
      <c r="A19" s="93" t="s">
        <v>292</v>
      </c>
      <c r="B19" s="92">
        <v>0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2">
        <v>0</v>
      </c>
    </row>
    <row r="20" spans="1:8" ht="15" customHeight="1" x14ac:dyDescent="0.25">
      <c r="A20" s="98" t="s">
        <v>293</v>
      </c>
      <c r="B20" s="89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89">
        <v>0</v>
      </c>
    </row>
  </sheetData>
  <mergeCells count="7">
    <mergeCell ref="A6:A7"/>
    <mergeCell ref="D6:H6"/>
    <mergeCell ref="A1:H1"/>
    <mergeCell ref="A2:H2"/>
    <mergeCell ref="A3:H3"/>
    <mergeCell ref="A4:H4"/>
    <mergeCell ref="A5:H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2" sqref="A2:D2"/>
    </sheetView>
  </sheetViews>
  <sheetFormatPr defaultColWidth="9.33203125" defaultRowHeight="13.2" x14ac:dyDescent="0.25"/>
  <cols>
    <col min="1" max="1" width="6.109375" customWidth="1"/>
    <col min="2" max="2" width="60.6640625" customWidth="1"/>
    <col min="3" max="3" width="19.44140625" customWidth="1"/>
    <col min="4" max="4" width="19.33203125" customWidth="1"/>
  </cols>
  <sheetData>
    <row r="1" spans="1:4" ht="15" customHeight="1" x14ac:dyDescent="0.25">
      <c r="A1" s="308" t="s">
        <v>443</v>
      </c>
      <c r="B1" s="308"/>
      <c r="C1" s="308"/>
      <c r="D1" s="308"/>
    </row>
    <row r="2" spans="1:4" ht="17.100000000000001" customHeight="1" x14ac:dyDescent="0.25">
      <c r="A2" s="309" t="s">
        <v>294</v>
      </c>
      <c r="B2" s="309"/>
      <c r="C2" s="309"/>
      <c r="D2" s="309"/>
    </row>
    <row r="3" spans="1:4" ht="25.5" customHeight="1" x14ac:dyDescent="0.25">
      <c r="A3" s="310" t="s">
        <v>295</v>
      </c>
      <c r="B3" s="310"/>
      <c r="C3" s="310"/>
      <c r="D3" s="310"/>
    </row>
    <row r="4" spans="1:4" ht="45.9" customHeight="1" x14ac:dyDescent="0.25">
      <c r="A4" s="49" t="s">
        <v>149</v>
      </c>
      <c r="B4" s="100" t="s">
        <v>296</v>
      </c>
      <c r="C4" s="47" t="s">
        <v>297</v>
      </c>
      <c r="D4" s="71" t="s">
        <v>298</v>
      </c>
    </row>
    <row r="5" spans="1:4" ht="12.9" customHeight="1" x14ac:dyDescent="0.25">
      <c r="A5" s="101">
        <v>1</v>
      </c>
      <c r="B5" s="75">
        <v>2</v>
      </c>
      <c r="C5" s="75">
        <v>3</v>
      </c>
      <c r="D5" s="75">
        <v>4</v>
      </c>
    </row>
    <row r="6" spans="1:4" ht="17.100000000000001" customHeight="1" x14ac:dyDescent="0.25">
      <c r="A6" s="102">
        <v>1</v>
      </c>
      <c r="B6" s="18" t="s">
        <v>299</v>
      </c>
      <c r="C6" s="31">
        <v>0</v>
      </c>
      <c r="D6" s="31">
        <v>0</v>
      </c>
    </row>
    <row r="7" spans="1:4" ht="17.100000000000001" customHeight="1" x14ac:dyDescent="0.25">
      <c r="A7" s="102">
        <v>2</v>
      </c>
      <c r="B7" s="18" t="s">
        <v>300</v>
      </c>
      <c r="C7" s="31">
        <v>0</v>
      </c>
      <c r="D7" s="31">
        <v>0</v>
      </c>
    </row>
    <row r="8" spans="1:4" ht="17.100000000000001" customHeight="1" x14ac:dyDescent="0.25">
      <c r="A8" s="102">
        <v>3</v>
      </c>
      <c r="B8" s="18" t="s">
        <v>301</v>
      </c>
      <c r="C8" s="31">
        <v>0</v>
      </c>
      <c r="D8" s="31">
        <v>0</v>
      </c>
    </row>
    <row r="9" spans="1:4" ht="17.100000000000001" customHeight="1" x14ac:dyDescent="0.25">
      <c r="A9" s="102">
        <v>4</v>
      </c>
      <c r="B9" s="18" t="s">
        <v>302</v>
      </c>
      <c r="C9" s="31">
        <v>0</v>
      </c>
      <c r="D9" s="31">
        <v>0</v>
      </c>
    </row>
    <row r="10" spans="1:4" ht="17.100000000000001" customHeight="1" x14ac:dyDescent="0.25">
      <c r="A10" s="102">
        <v>5</v>
      </c>
      <c r="B10" s="50" t="s">
        <v>303</v>
      </c>
      <c r="C10" s="31">
        <v>0</v>
      </c>
      <c r="D10" s="31">
        <v>0</v>
      </c>
    </row>
    <row r="11" spans="1:4" ht="17.100000000000001" customHeight="1" x14ac:dyDescent="0.25">
      <c r="A11" s="102">
        <v>6</v>
      </c>
      <c r="B11" s="18" t="s">
        <v>303</v>
      </c>
      <c r="C11" s="31">
        <v>0</v>
      </c>
      <c r="D11" s="31">
        <v>0</v>
      </c>
    </row>
    <row r="12" spans="1:4" ht="17.100000000000001" customHeight="1" x14ac:dyDescent="0.25">
      <c r="A12" s="102">
        <v>7</v>
      </c>
      <c r="B12" s="18" t="s">
        <v>303</v>
      </c>
      <c r="C12" s="31">
        <v>0</v>
      </c>
      <c r="D12" s="31">
        <v>0</v>
      </c>
    </row>
    <row r="13" spans="1:4" ht="17.100000000000001" customHeight="1" x14ac:dyDescent="0.25">
      <c r="A13" s="102">
        <v>8</v>
      </c>
      <c r="B13" s="18" t="s">
        <v>304</v>
      </c>
      <c r="C13" s="31">
        <v>0</v>
      </c>
      <c r="D13" s="31">
        <v>0</v>
      </c>
    </row>
    <row r="14" spans="1:4" ht="17.100000000000001" customHeight="1" x14ac:dyDescent="0.25">
      <c r="A14" s="102">
        <v>9</v>
      </c>
      <c r="B14" s="18" t="s">
        <v>305</v>
      </c>
      <c r="C14" s="103">
        <v>0</v>
      </c>
      <c r="D14" s="103">
        <v>0</v>
      </c>
    </row>
    <row r="15" spans="1:4" ht="17.100000000000001" customHeight="1" x14ac:dyDescent="0.25">
      <c r="A15" s="102">
        <v>10</v>
      </c>
      <c r="B15" s="18" t="s">
        <v>306</v>
      </c>
      <c r="C15" s="31">
        <v>0</v>
      </c>
      <c r="D15" s="31">
        <v>0</v>
      </c>
    </row>
    <row r="16" spans="1:4" ht="17.100000000000001" customHeight="1" x14ac:dyDescent="0.25">
      <c r="A16" s="102">
        <v>11</v>
      </c>
      <c r="B16" s="18" t="s">
        <v>307</v>
      </c>
      <c r="C16" s="103">
        <v>0</v>
      </c>
      <c r="D16" s="103">
        <v>0</v>
      </c>
    </row>
    <row r="17" spans="1:4" ht="17.100000000000001" customHeight="1" x14ac:dyDescent="0.25">
      <c r="A17" s="102">
        <v>12</v>
      </c>
      <c r="B17" s="18" t="s">
        <v>308</v>
      </c>
      <c r="C17" s="31">
        <v>0</v>
      </c>
      <c r="D17" s="31">
        <v>0</v>
      </c>
    </row>
    <row r="18" spans="1:4" ht="17.100000000000001" customHeight="1" x14ac:dyDescent="0.25">
      <c r="A18" s="102">
        <v>13</v>
      </c>
      <c r="B18" s="18" t="s">
        <v>309</v>
      </c>
      <c r="C18" s="31">
        <v>0</v>
      </c>
      <c r="D18" s="31">
        <v>0</v>
      </c>
    </row>
    <row r="19" spans="1:4" ht="17.100000000000001" customHeight="1" x14ac:dyDescent="0.25">
      <c r="A19" s="102">
        <v>14</v>
      </c>
      <c r="B19" s="18" t="s">
        <v>310</v>
      </c>
      <c r="C19" s="31">
        <v>0</v>
      </c>
      <c r="D19" s="31">
        <v>0</v>
      </c>
    </row>
    <row r="20" spans="1:4" ht="17.100000000000001" customHeight="1" x14ac:dyDescent="0.25">
      <c r="A20" s="102">
        <v>15</v>
      </c>
      <c r="B20" s="18" t="s">
        <v>311</v>
      </c>
      <c r="C20" s="31">
        <v>0</v>
      </c>
      <c r="D20" s="31">
        <v>0</v>
      </c>
    </row>
    <row r="21" spans="1:4" ht="17.100000000000001" customHeight="1" x14ac:dyDescent="0.25">
      <c r="A21" s="102">
        <v>16</v>
      </c>
      <c r="B21" s="18" t="s">
        <v>312</v>
      </c>
      <c r="C21" s="31">
        <v>0</v>
      </c>
      <c r="D21" s="31">
        <v>0</v>
      </c>
    </row>
    <row r="22" spans="1:4" ht="17.100000000000001" customHeight="1" x14ac:dyDescent="0.25">
      <c r="A22" s="102">
        <v>17</v>
      </c>
      <c r="B22" s="3"/>
      <c r="C22" s="3"/>
      <c r="D22" s="3"/>
    </row>
    <row r="23" spans="1:4" ht="17.100000000000001" customHeight="1" x14ac:dyDescent="0.25">
      <c r="A23" s="102">
        <v>18</v>
      </c>
      <c r="B23" s="3"/>
      <c r="C23" s="3"/>
      <c r="D23" s="3"/>
    </row>
    <row r="24" spans="1:4" ht="17.100000000000001" customHeight="1" x14ac:dyDescent="0.25">
      <c r="A24" s="102">
        <v>19</v>
      </c>
      <c r="B24" s="3"/>
      <c r="C24" s="3"/>
      <c r="D24" s="3"/>
    </row>
    <row r="25" spans="1:4" ht="17.100000000000001" customHeight="1" x14ac:dyDescent="0.25">
      <c r="A25" s="102">
        <v>20</v>
      </c>
      <c r="B25" s="3"/>
      <c r="C25" s="3"/>
      <c r="D25" s="3"/>
    </row>
    <row r="26" spans="1:4" ht="17.100000000000001" customHeight="1" x14ac:dyDescent="0.25">
      <c r="A26" s="102">
        <v>21</v>
      </c>
      <c r="B26" s="3"/>
      <c r="C26" s="3"/>
      <c r="D26" s="3"/>
    </row>
    <row r="27" spans="1:4" ht="17.100000000000001" customHeight="1" x14ac:dyDescent="0.25">
      <c r="A27" s="102">
        <v>22</v>
      </c>
      <c r="B27" s="3"/>
      <c r="C27" s="3"/>
      <c r="D27" s="3"/>
    </row>
    <row r="28" spans="1:4" ht="17.100000000000001" customHeight="1" x14ac:dyDescent="0.25">
      <c r="A28" s="102">
        <v>23</v>
      </c>
      <c r="B28" s="3"/>
      <c r="C28" s="3"/>
      <c r="D28" s="3"/>
    </row>
    <row r="29" spans="1:4" ht="17.100000000000001" customHeight="1" x14ac:dyDescent="0.25">
      <c r="A29" s="102">
        <v>24</v>
      </c>
      <c r="B29" s="3"/>
      <c r="C29" s="3"/>
      <c r="D29" s="3"/>
    </row>
    <row r="30" spans="1:4" ht="17.100000000000001" customHeight="1" x14ac:dyDescent="0.25">
      <c r="A30" s="102">
        <v>25</v>
      </c>
      <c r="B30" s="3"/>
      <c r="C30" s="3"/>
      <c r="D30" s="3"/>
    </row>
    <row r="31" spans="1:4" ht="17.100000000000001" customHeight="1" x14ac:dyDescent="0.25">
      <c r="A31" s="102">
        <v>26</v>
      </c>
      <c r="B31" s="3"/>
      <c r="C31" s="3"/>
      <c r="D31" s="3"/>
    </row>
    <row r="32" spans="1:4" ht="17.100000000000001" customHeight="1" x14ac:dyDescent="0.25">
      <c r="A32" s="102">
        <v>27</v>
      </c>
      <c r="B32" s="3"/>
      <c r="C32" s="3"/>
      <c r="D32" s="3"/>
    </row>
    <row r="33" spans="1:4" ht="17.100000000000001" customHeight="1" x14ac:dyDescent="0.25">
      <c r="A33" s="102">
        <v>28</v>
      </c>
      <c r="B33" s="3"/>
      <c r="C33" s="3"/>
      <c r="D33" s="3"/>
    </row>
    <row r="34" spans="1:4" ht="17.100000000000001" customHeight="1" x14ac:dyDescent="0.25">
      <c r="A34" s="102">
        <v>29</v>
      </c>
      <c r="B34" s="3"/>
      <c r="C34" s="3"/>
      <c r="D34" s="3"/>
    </row>
    <row r="35" spans="1:4" ht="17.100000000000001" customHeight="1" x14ac:dyDescent="0.25">
      <c r="A35" s="102">
        <v>30</v>
      </c>
      <c r="B35" s="47" t="s">
        <v>292</v>
      </c>
      <c r="C35" s="46" t="s">
        <v>313</v>
      </c>
      <c r="D35" s="46" t="s">
        <v>314</v>
      </c>
    </row>
    <row r="36" spans="1:4" ht="17.100000000000001" customHeight="1" x14ac:dyDescent="0.25">
      <c r="A36" s="104" t="s">
        <v>315</v>
      </c>
      <c r="B36" s="311" t="s">
        <v>316</v>
      </c>
      <c r="C36" s="311"/>
      <c r="D36" s="105"/>
    </row>
  </sheetData>
  <mergeCells count="4">
    <mergeCell ref="A1:D1"/>
    <mergeCell ref="A2:D2"/>
    <mergeCell ref="A3:D3"/>
    <mergeCell ref="B36:C3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7" sqref="F17:I30"/>
    </sheetView>
  </sheetViews>
  <sheetFormatPr defaultColWidth="9.33203125" defaultRowHeight="13.2" x14ac:dyDescent="0.25"/>
  <cols>
    <col min="1" max="1" width="5.33203125" customWidth="1"/>
    <col min="2" max="2" width="40" customWidth="1"/>
    <col min="3" max="3" width="14.77734375" customWidth="1"/>
    <col min="4" max="4" width="14.109375" customWidth="1"/>
    <col min="5" max="5" width="16.109375" customWidth="1"/>
    <col min="6" max="6" width="16.6640625" customWidth="1"/>
    <col min="7" max="7" width="18.77734375" customWidth="1"/>
  </cols>
  <sheetData>
    <row r="1" spans="1:7" ht="33.75" customHeight="1" x14ac:dyDescent="0.25">
      <c r="A1" s="312" t="s">
        <v>317</v>
      </c>
      <c r="B1" s="312"/>
      <c r="C1" s="312"/>
      <c r="D1" s="312"/>
      <c r="E1" s="312"/>
      <c r="F1" s="312"/>
      <c r="G1" s="312"/>
    </row>
    <row r="2" spans="1:7" ht="12" customHeight="1" x14ac:dyDescent="0.25">
      <c r="A2" s="27"/>
      <c r="B2" s="27"/>
      <c r="C2" s="27"/>
      <c r="D2" s="27"/>
      <c r="E2" s="27"/>
      <c r="F2" s="27"/>
      <c r="G2" s="106" t="s">
        <v>444</v>
      </c>
    </row>
    <row r="3" spans="1:7" ht="12" customHeight="1" x14ac:dyDescent="0.25">
      <c r="A3" s="1"/>
      <c r="B3" s="1"/>
      <c r="C3" s="1"/>
      <c r="D3" s="1"/>
      <c r="E3" s="1"/>
      <c r="F3" s="1"/>
      <c r="G3" s="107" t="s">
        <v>318</v>
      </c>
    </row>
    <row r="4" spans="1:7" ht="39" customHeight="1" x14ac:dyDescent="0.25">
      <c r="A4" s="3"/>
      <c r="B4" s="108" t="s">
        <v>319</v>
      </c>
      <c r="C4" s="109" t="s">
        <v>320</v>
      </c>
      <c r="D4" s="109" t="s">
        <v>321</v>
      </c>
      <c r="E4" s="110" t="s">
        <v>322</v>
      </c>
      <c r="F4" s="111" t="s">
        <v>323</v>
      </c>
      <c r="G4" s="112" t="s">
        <v>324</v>
      </c>
    </row>
    <row r="5" spans="1:7" ht="17.100000000000001" customHeight="1" x14ac:dyDescent="0.25">
      <c r="A5" s="90">
        <v>1</v>
      </c>
      <c r="B5" s="113" t="s">
        <v>325</v>
      </c>
      <c r="C5" s="90">
        <v>5</v>
      </c>
      <c r="D5" s="210">
        <v>50000</v>
      </c>
      <c r="E5" s="210">
        <v>50000</v>
      </c>
      <c r="F5" s="214">
        <v>250000</v>
      </c>
      <c r="G5" s="214">
        <v>250000</v>
      </c>
    </row>
    <row r="6" spans="1:7" ht="17.100000000000001" customHeight="1" x14ac:dyDescent="0.25">
      <c r="A6" s="90">
        <v>2</v>
      </c>
      <c r="B6" s="113" t="s">
        <v>326</v>
      </c>
      <c r="C6" s="90">
        <v>10</v>
      </c>
      <c r="D6" s="210">
        <v>10000</v>
      </c>
      <c r="E6" s="210">
        <v>10000</v>
      </c>
      <c r="F6" s="214">
        <v>100000</v>
      </c>
      <c r="G6" s="214">
        <v>100000</v>
      </c>
    </row>
    <row r="7" spans="1:7" ht="17.100000000000001" customHeight="1" x14ac:dyDescent="0.25">
      <c r="A7" s="90">
        <v>3</v>
      </c>
      <c r="B7" s="114" t="s">
        <v>327</v>
      </c>
      <c r="C7" s="3"/>
      <c r="D7" s="210">
        <f>SUM(D5:D6)</f>
        <v>60000</v>
      </c>
      <c r="E7" s="210">
        <f>SUM(E5:E6)</f>
        <v>60000</v>
      </c>
      <c r="F7" s="210">
        <f>SUM(F5:F6)</f>
        <v>350000</v>
      </c>
      <c r="G7" s="210">
        <f>SUM(G5:G6)</f>
        <v>350000</v>
      </c>
    </row>
    <row r="8" spans="1:7" ht="17.100000000000001" customHeight="1" x14ac:dyDescent="0.25">
      <c r="A8" s="3"/>
      <c r="B8" s="113" t="s">
        <v>328</v>
      </c>
      <c r="C8" s="90"/>
      <c r="D8" s="210"/>
      <c r="E8" s="210"/>
      <c r="F8" s="213"/>
      <c r="G8" s="213"/>
    </row>
    <row r="9" spans="1:7" ht="17.100000000000001" customHeight="1" x14ac:dyDescent="0.25">
      <c r="A9" s="3"/>
      <c r="B9" s="115" t="s">
        <v>329</v>
      </c>
      <c r="C9" s="90"/>
      <c r="D9" s="210"/>
      <c r="E9" s="210"/>
      <c r="F9" s="213"/>
      <c r="G9" s="213"/>
    </row>
    <row r="10" spans="1:7" ht="17.100000000000001" customHeight="1" x14ac:dyDescent="0.25">
      <c r="A10" s="3"/>
      <c r="B10" s="115" t="s">
        <v>330</v>
      </c>
      <c r="C10" s="90"/>
      <c r="D10" s="210"/>
      <c r="E10" s="210"/>
      <c r="F10" s="213"/>
      <c r="G10" s="213"/>
    </row>
    <row r="11" spans="1:7" ht="17.100000000000001" customHeight="1" x14ac:dyDescent="0.25">
      <c r="A11" s="90">
        <v>4</v>
      </c>
      <c r="B11" s="113" t="s">
        <v>331</v>
      </c>
      <c r="C11" s="3"/>
      <c r="D11" s="164"/>
      <c r="E11" s="164"/>
      <c r="F11" s="214">
        <f>10000000-545000-430000</f>
        <v>9025000</v>
      </c>
      <c r="G11" s="214">
        <v>9025000</v>
      </c>
    </row>
    <row r="12" spans="1:7" ht="17.100000000000001" customHeight="1" x14ac:dyDescent="0.25">
      <c r="A12" s="90">
        <v>5</v>
      </c>
      <c r="B12" s="113" t="s">
        <v>332</v>
      </c>
      <c r="C12" s="90">
        <v>7</v>
      </c>
      <c r="D12" s="210">
        <v>5000</v>
      </c>
      <c r="E12" s="210">
        <v>5000</v>
      </c>
      <c r="F12" s="214">
        <f>E12*C12</f>
        <v>35000</v>
      </c>
      <c r="G12" s="214">
        <v>35000</v>
      </c>
    </row>
    <row r="13" spans="1:7" ht="17.100000000000001" customHeight="1" x14ac:dyDescent="0.25">
      <c r="A13" s="90">
        <v>6</v>
      </c>
      <c r="B13" s="113" t="s">
        <v>333</v>
      </c>
      <c r="C13" s="90">
        <v>2</v>
      </c>
      <c r="D13" s="210" t="s">
        <v>334</v>
      </c>
      <c r="E13" s="210" t="s">
        <v>334</v>
      </c>
      <c r="F13" s="214">
        <v>160000</v>
      </c>
      <c r="G13" s="214">
        <v>160000</v>
      </c>
    </row>
    <row r="14" spans="1:7" ht="17.100000000000001" customHeight="1" x14ac:dyDescent="0.25">
      <c r="A14" s="90">
        <v>7</v>
      </c>
      <c r="B14" s="113" t="s">
        <v>335</v>
      </c>
      <c r="C14" s="90"/>
      <c r="D14" s="164"/>
      <c r="E14" s="164"/>
      <c r="F14" s="214">
        <v>0</v>
      </c>
      <c r="G14" s="214">
        <v>0</v>
      </c>
    </row>
    <row r="15" spans="1:7" ht="18.899999999999999" customHeight="1" x14ac:dyDescent="0.25">
      <c r="A15" s="3"/>
      <c r="B15" s="114" t="s">
        <v>336</v>
      </c>
      <c r="C15" s="90">
        <v>0</v>
      </c>
      <c r="D15" s="213">
        <v>0</v>
      </c>
      <c r="E15" s="213">
        <v>0</v>
      </c>
      <c r="F15" s="215">
        <f>F7+F11+F12+F13</f>
        <v>9570000</v>
      </c>
      <c r="G15" s="215">
        <f>G7+G11+G12+G13</f>
        <v>9570000</v>
      </c>
    </row>
    <row r="16" spans="1:7" x14ac:dyDescent="0.25">
      <c r="D16" s="51"/>
      <c r="E16" s="51"/>
      <c r="F16" s="51"/>
      <c r="G16" s="51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 melléklet a</vt:lpstr>
      <vt:lpstr>1 melléklet b</vt:lpstr>
      <vt:lpstr>2 melléklet</vt:lpstr>
      <vt:lpstr>5 melléklet(16)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15 melléklet</vt:lpstr>
      <vt:lpstr>16 melléklet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UPH</cp:lastModifiedBy>
  <cp:lastPrinted>2016-04-08T08:18:04Z</cp:lastPrinted>
  <dcterms:created xsi:type="dcterms:W3CDTF">2016-02-08T06:30:50Z</dcterms:created>
  <dcterms:modified xsi:type="dcterms:W3CDTF">2016-04-11T07:35:20Z</dcterms:modified>
</cp:coreProperties>
</file>