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"/>
  </bookViews>
  <sheets>
    <sheet name="ÖSSZEFÜGGÉSEK" sheetId="1" r:id="rId1"/>
    <sheet name="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. " sheetId="7" r:id="rId7"/>
    <sheet name="6. sz. mell" sheetId="8" r:id="rId8"/>
    <sheet name="7. sz. mell" sheetId="9" r:id="rId9"/>
    <sheet name="8. sz. mell." sheetId="10" r:id="rId10"/>
    <sheet name="9. sz. mell" sheetId="11" r:id="rId11"/>
    <sheet name="1.tájékoztató" sheetId="12" r:id="rId12"/>
    <sheet name="2. tájékoztató tábla" sheetId="13" r:id="rId13"/>
    <sheet name="3. tájékoztató tábla" sheetId="14" r:id="rId14"/>
    <sheet name="4. tájékoztató tábla" sheetId="15" r:id="rId15"/>
    <sheet name="5. tájékoztató tábla" sheetId="16" r:id="rId16"/>
    <sheet name="6. tájékoztató tábla" sheetId="17" r:id="rId17"/>
    <sheet name="7.1. tájékoztató tábla" sheetId="18" r:id="rId18"/>
    <sheet name="7.2. tájékoztató tábla" sheetId="19" r:id="rId19"/>
    <sheet name="8. tájékoztató tábla" sheetId="20" r:id="rId20"/>
    <sheet name="9. tájékoztató tábla" sheetId="21" r:id="rId21"/>
    <sheet name="Munka1" sheetId="22" r:id="rId22"/>
  </sheets>
  <externalReferences>
    <externalReference r:id="rId25"/>
  </externalReferences>
  <definedNames>
    <definedName name="_xlnm.Print_Titles" localSheetId="7">'6. sz. mell'!$1:$6</definedName>
    <definedName name="_xlnm.Print_Titles" localSheetId="8">'7. sz. mell'!$1:$6</definedName>
    <definedName name="_xlnm.Print_Titles" localSheetId="17">'7.1. tájékoztató tábla'!$2:$6</definedName>
    <definedName name="_xlnm.Print_Titles" localSheetId="9">'8. sz. mell.'!$1:$6</definedName>
    <definedName name="_xlnm.Print_Area" localSheetId="1">'1.sz.mell.'!$A$1:$E$153</definedName>
    <definedName name="_xlnm.Print_Area" localSheetId="11">'1.tájékoztató'!$A$1:$E$145</definedName>
    <definedName name="_xlnm.Print_Area" localSheetId="2">'2.1.sz.mell  '!$A$1:$J$32</definedName>
    <definedName name="_xlnm.Print_Area" localSheetId="9">'8. sz. mell.'!$A$1:$E$58</definedName>
  </definedNames>
  <calcPr fullCalcOnLoad="1"/>
</workbook>
</file>

<file path=xl/sharedStrings.xml><?xml version="1.0" encoding="utf-8"?>
<sst xmlns="http://schemas.openxmlformats.org/spreadsheetml/2006/main" count="1921" uniqueCount="754">
  <si>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</si>
  <si>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</si>
  <si>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</si>
  <si>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</si>
  <si>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</si>
  <si>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</si>
  <si>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</si>
  <si>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</si>
  <si>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</si>
  <si>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</si>
  <si>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</si>
  <si>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</si>
  <si>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</si>
  <si>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</si>
  <si>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</si>
  <si>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</si>
  <si>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</si>
  <si>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</si>
  <si>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</si>
  <si>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</si>
  <si>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</si>
  <si>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</si>
  <si>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</si>
  <si>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</si>
  <si>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</si>
  <si>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</si>
  <si>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</si>
  <si>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</si>
  <si>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</si>
  <si>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</si>
  <si>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</si>
  <si>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</si>
  <si>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</si>
  <si>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</si>
  <si>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</si>
  <si>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</si>
  <si>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</si>
  <si>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</si>
  <si>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</si>
  <si>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</si>
  <si>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</si>
  <si>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</si>
  <si>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</si>
  <si>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</si>
  <si>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</si>
  <si>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</si>
  <si>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</si>
  <si>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</si>
  <si>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</si>
  <si>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</si>
  <si>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</si>
  <si>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</si>
  <si>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</si>
  <si>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</si>
  <si>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</si>
  <si>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</si>
  <si>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</si>
  <si>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</si>
  <si>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</si>
  <si>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</si>
  <si>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</si>
  <si>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</si>
  <si>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</si>
  <si>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</si>
  <si>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</si>
  <si>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</si>
  <si>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</si>
  <si>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</si>
  <si>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</si>
  <si>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</si>
  <si>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</si>
  <si>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</si>
  <si>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</si>
  <si>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</si>
  <si>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</si>
  <si>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</si>
  <si>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</si>
  <si>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</si>
  <si>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</si>
  <si>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</si>
  <si>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</si>
  <si>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</si>
  <si>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</si>
  <si>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</si>
  <si>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</si>
  <si>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</si>
  <si>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</si>
  <si>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</si>
  <si>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</si>
  <si>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</si>
  <si>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</si>
  <si>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</si>
  <si>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</si>
  <si>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</si>
  <si>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</si>
  <si>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</si>
  <si>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</si>
  <si>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</si>
  <si>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</si>
  <si>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</si>
  <si>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</si>
  <si>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</si>
  <si>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</si>
  <si>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</si>
  <si>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</si>
  <si>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</si>
  <si>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</si>
  <si>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</si>
  <si>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</si>
  <si>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</si>
  <si>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</si>
  <si>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</si>
  <si>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</si>
  <si>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</si>
  <si>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</si>
  <si>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</si>
  <si>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</si>
  <si>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</si>
  <si>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</si>
  <si>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</si>
  <si>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</si>
  <si>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</si>
  <si>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</si>
  <si>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</si>
  <si>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</si>
  <si>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</si>
  <si>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</si>
  <si>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</si>
  <si>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</si>
  <si>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</si>
  <si>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</si>
  <si>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</si>
  <si>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</si>
  <si>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</si>
  <si>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</si>
  <si>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</si>
  <si>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</si>
  <si>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</si>
  <si>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</si>
  <si>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</si>
  <si>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</si>
  <si>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</si>
  <si>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</si>
  <si>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</si>
  <si>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</si>
  <si>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</si>
  <si>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</si>
  <si>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</si>
  <si>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</si>
  <si>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</si>
  <si>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</si>
  <si>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</si>
  <si>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</si>
  <si>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</si>
  <si>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</si>
  <si>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</si>
  <si>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</si>
  <si>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</si>
  <si>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</si>
  <si>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</si>
  <si>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</si>
  <si>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</si>
  <si>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</si>
  <si>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</si>
  <si>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</si>
  <si>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</si>
  <si>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</si>
  <si>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</si>
  <si>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</si>
  <si>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</si>
  <si>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</si>
  <si>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</si>
  <si>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</si>
  <si>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</si>
  <si>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</si>
  <si>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</si>
  <si>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</si>
  <si>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</si>
  <si>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</si>
  <si>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</si>
  <si>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</si>
  <si>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</si>
  <si>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</si>
  <si>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</si>
  <si>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</si>
  <si>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</si>
  <si>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</si>
  <si>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</si>
  <si>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</si>
  <si>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</si>
  <si>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</si>
  <si>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</si>
  <si>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</si>
  <si>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</si>
  <si>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</si>
  <si>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</si>
  <si>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</si>
  <si>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</si>
  <si>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</si>
  <si>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</si>
  <si>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</si>
  <si>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</si>
  <si>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</si>
  <si>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</si>
  <si>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</si>
  <si>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</si>
  <si>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</si>
  <si>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</si>
  <si>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</si>
  <si>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</si>
  <si>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</si>
  <si>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</si>
  <si>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</si>
  <si>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</si>
  <si>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</si>
  <si>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</si>
  <si>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</si>
  <si>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</si>
  <si>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</si>
  <si>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</si>
  <si>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</si>
  <si>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</si>
  <si>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</si>
  <si>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</si>
  <si>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</si>
  <si>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</si>
  <si>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</si>
  <si>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</si>
  <si>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</si>
  <si>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</si>
  <si>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</si>
  <si>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</si>
  <si>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</si>
  <si>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</si>
  <si>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</si>
  <si>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</si>
  <si>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</si>
  <si>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</si>
  <si>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</si>
  <si>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</si>
  <si>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</si>
  <si>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</si>
  <si>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</si>
  <si>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</si>
  <si>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</si>
  <si>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</si>
  <si>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</si>
  <si>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</si>
  <si>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</si>
  <si>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</si>
  <si>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</si>
  <si>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</si>
  <si>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</si>
  <si>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</si>
  <si>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</si>
  <si>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</si>
  <si>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</si>
  <si>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</si>
  <si>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</si>
  <si>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</si>
  <si>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</si>
  <si>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</si>
  <si>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</si>
  <si>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</si>
  <si>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</si>
  <si>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</si>
  <si>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</si>
  <si>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</si>
  <si>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</si>
  <si>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</si>
  <si>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</si>
  <si>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</si>
  <si>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</si>
  <si>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</si>
  <si>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</si>
  <si>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</si>
  <si>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</si>
  <si>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</si>
  <si>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</si>
  <si>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</si>
  <si>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</si>
  <si>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</si>
  <si>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</si>
  <si>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</si>
  <si>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</si>
  <si>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</si>
  <si>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</si>
  <si>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</si>
  <si>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</si>
  <si>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</si>
  <si>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</si>
  <si>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</si>
  <si>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</si>
  <si>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</si>
  <si>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</si>
  <si>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</si>
  <si>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</si>
  <si>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</si>
  <si>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</si>
  <si>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</si>
  <si>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</si>
  <si>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</si>
  <si>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</si>
  <si>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</si>
  <si>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</si>
  <si>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</si>
  <si>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</si>
  <si>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</si>
  <si>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</si>
  <si>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</si>
  <si>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</si>
  <si>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</si>
  <si>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</si>
  <si>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</si>
  <si>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</si>
  <si>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</si>
  <si>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</si>
  <si>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</si>
  <si>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</si>
  <si>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</si>
  <si>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</si>
  <si>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</si>
  <si>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</si>
  <si>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</si>
  <si>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</si>
  <si>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</si>
  <si>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</si>
  <si>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</si>
  <si>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</si>
  <si>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</si>
  <si>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</si>
  <si>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</si>
  <si>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</si>
  <si>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</si>
  <si>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</si>
  <si>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</si>
  <si>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</si>
  <si>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</si>
  <si>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</si>
  <si>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</si>
  <si>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</si>
  <si>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</si>
  <si>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</si>
  <si>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</si>
  <si>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</si>
  <si>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</si>
  <si>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</si>
  <si>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</si>
  <si>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</si>
  <si>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</si>
  <si>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</si>
  <si>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</si>
  <si>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</si>
  <si>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</si>
  <si>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</si>
  <si>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</si>
  <si>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</si>
  <si>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</si>
  <si>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</si>
  <si>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</si>
  <si>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</si>
  <si>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</si>
  <si>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</si>
  <si>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</si>
  <si>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</si>
  <si>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</si>
  <si>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</si>
  <si>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</si>
  <si>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</si>
  <si>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</si>
  <si>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</si>
  <si>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</si>
  <si>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</si>
  <si>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</si>
  <si>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</si>
  <si>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</si>
  <si>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</si>
  <si>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</si>
  <si>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</si>
  <si>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</si>
  <si>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</si>
  <si>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</si>
  <si>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</si>
  <si>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</si>
  <si>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</si>
  <si>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</si>
  <si>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</si>
  <si>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</si>
  <si>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</si>
  <si>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</si>
  <si>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</si>
  <si>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</si>
  <si>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</si>
  <si>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</si>
  <si>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</si>
  <si>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</si>
  <si>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</si>
  <si>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</si>
  <si>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</si>
  <si>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</si>
  <si>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</si>
  <si>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</si>
  <si>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</si>
  <si>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</si>
  <si>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</si>
  <si>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</si>
  <si>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</si>
  <si>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</si>
  <si>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</si>
  <si>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</si>
  <si>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</si>
  <si>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</si>
  <si>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</si>
  <si>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</si>
  <si>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</si>
  <si>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</si>
  <si>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</si>
  <si>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</si>
  <si>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</si>
  <si>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</si>
  <si>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</si>
  <si>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</si>
  <si>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</si>
  <si>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</si>
  <si>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</si>
  <si>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</si>
  <si>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</si>
  <si>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</si>
  <si>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</si>
  <si>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</si>
  <si>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</si>
  <si>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</si>
  <si>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</si>
  <si>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</si>
  <si>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</si>
  <si>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</si>
  <si>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</si>
  <si>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</si>
  <si>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</si>
  <si>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</si>
  <si>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</si>
  <si>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</si>
  <si>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</si>
  <si>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</si>
  <si>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</si>
  <si>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</si>
  <si>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</si>
  <si>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</si>
  <si>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</si>
  <si>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</si>
  <si>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</si>
  <si>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</si>
  <si>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</si>
  <si>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</si>
  <si>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</si>
  <si>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</si>
  <si>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</si>
  <si>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</si>
  <si>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</si>
  <si>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</si>
  <si>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</si>
  <si>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</si>
  <si>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</si>
  <si>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</si>
  <si>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</si>
  <si>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</si>
  <si>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</si>
  <si>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</si>
  <si>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</si>
  <si>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</si>
  <si>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</si>
  <si>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</si>
  <si>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</si>
  <si>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</si>
  <si>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</si>
  <si>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</si>
  <si>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</si>
  <si>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</si>
  <si>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</si>
  <si>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</si>
  <si>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</si>
  <si>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</si>
  <si>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</si>
  <si>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</si>
  <si>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</si>
  <si>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</si>
  <si>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</si>
  <si>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</si>
  <si>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</si>
  <si>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</si>
  <si>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</si>
  <si>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</si>
  <si>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</si>
  <si>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</si>
  <si>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</si>
  <si>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</si>
  <si>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</si>
  <si>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</si>
  <si>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</si>
  <si>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</si>
  <si>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</si>
  <si>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</si>
  <si>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</si>
  <si>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</si>
  <si>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</si>
  <si>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</si>
  <si>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</si>
  <si>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</si>
  <si>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</si>
  <si>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</si>
  <si>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</si>
  <si>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</si>
  <si>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</si>
  <si>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</si>
  <si>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</si>
  <si>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</si>
  <si>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</si>
  <si>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</si>
  <si>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</si>
  <si>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</si>
  <si>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</si>
  <si>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</si>
  <si>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</si>
  <si>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</si>
  <si>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</si>
  <si>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</si>
  <si>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</si>
  <si>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</si>
  <si>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</si>
  <si>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</si>
  <si>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</si>
  <si>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</si>
  <si>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</si>
  <si>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</si>
  <si>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</si>
  <si>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</si>
  <si>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</si>
  <si>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</si>
  <si>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</si>
  <si>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</si>
  <si>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</si>
  <si>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</si>
  <si>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</si>
  <si>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</si>
  <si>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</si>
  <si>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</si>
  <si>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</si>
  <si>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</si>
  <si>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</si>
  <si>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</si>
  <si>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</si>
  <si>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</si>
  <si>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</si>
  <si>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</si>
  <si>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</si>
  <si>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</si>
  <si>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</si>
  <si>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</si>
  <si>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</si>
  <si>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</si>
  <si>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</si>
  <si>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</si>
  <si>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</si>
  <si>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</si>
  <si>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</si>
  <si>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</si>
  <si>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</si>
  <si>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</si>
  <si>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</si>
  <si>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</si>
  <si>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</si>
  <si>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</si>
  <si>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</si>
  <si>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</si>
  <si>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</si>
  <si>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</si>
  <si>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</si>
  <si>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</si>
  <si>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</si>
  <si>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</si>
  <si>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</si>
  <si>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</si>
  <si>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</si>
  <si>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</si>
  <si>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</si>
  <si>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</si>
  <si>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</si>
  <si>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</si>
  <si>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</si>
  <si>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</si>
  <si>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</si>
  <si>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</si>
  <si>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</si>
  <si>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</si>
  <si>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</si>
  <si>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</si>
  <si>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</si>
  <si>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</si>
  <si>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</si>
  <si>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</si>
  <si>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</si>
  <si>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</si>
  <si>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</si>
  <si>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</si>
  <si>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</si>
  <si>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</si>
  <si>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</si>
  <si>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</si>
  <si>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</si>
  <si>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</si>
  <si>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</si>
  <si>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</si>
  <si>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</si>
  <si>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</si>
  <si>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</si>
  <si>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</si>
  <si>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</si>
  <si>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</si>
  <si>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</si>
  <si>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</si>
  <si>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</si>
  <si>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</si>
  <si>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</si>
  <si>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</si>
  <si>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</si>
  <si>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</si>
  <si>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</si>
  <si>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</si>
  <si>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</si>
  <si>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</si>
  <si>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</si>
  <si>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</si>
  <si>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</si>
  <si>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</si>
  <si>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</si>
  <si>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</si>
  <si>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</si>
  <si>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</si>
  <si>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</si>
  <si>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</si>
  <si>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</si>
  <si>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</si>
  <si>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</si>
  <si>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</si>
  <si>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</si>
  <si>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</si>
  <si>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</si>
  <si>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</si>
  <si>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</si>
  <si>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</si>
  <si>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</si>
  <si>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</si>
  <si>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</si>
  <si>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</si>
  <si>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</si>
  <si>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</si>
  <si>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</si>
  <si>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</si>
  <si>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</si>
  <si>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</si>
  <si>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</si>
  <si>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</si>
  <si>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</si>
  <si>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</si>
  <si>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</si>
  <si>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</si>
  <si>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</si>
  <si>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</si>
  <si>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</si>
  <si>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</si>
  <si>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</si>
  <si>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</si>
  <si>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</si>
  <si>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</si>
  <si>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</si>
  <si>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</si>
  <si>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</si>
  <si>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</si>
  <si>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</si>
  <si>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</si>
  <si>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</si>
  <si>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</si>
  <si>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</si>
  <si>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</si>
  <si>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</si>
  <si>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</si>
  <si>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</si>
  <si>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</si>
  <si>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</si>
  <si>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</si>
  <si>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</si>
  <si>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</si>
  <si>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</si>
  <si>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</si>
  <si>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</si>
  <si>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</si>
  <si>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</si>
  <si>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</si>
  <si>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</si>
  <si>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</si>
  <si>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</si>
  <si>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</si>
  <si>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Értékesítési és forgalmi adók</t>
  </si>
  <si>
    <t>Közhatalmi bevételek (4.1.+4.2..)</t>
  </si>
  <si>
    <t>Háziorvosi műszerek, informatikai eszközök</t>
  </si>
  <si>
    <t xml:space="preserve">Bozotvágó, fűnyíró, ágvágó, áramfejlesztő </t>
  </si>
  <si>
    <t>Tűz és biztonsági riasztó (Kúria)</t>
  </si>
  <si>
    <t>Informatikai és ügyviteli eszközök</t>
  </si>
  <si>
    <t xml:space="preserve">Fiat Doblo </t>
  </si>
  <si>
    <t>Szennyvíztelep beruházás építési munkák</t>
  </si>
  <si>
    <t>Szennyvíztelep beruházás műszaki ellenőrzés</t>
  </si>
  <si>
    <t>Földterület válásrlás</t>
  </si>
  <si>
    <t>Egyéb kisértékő eszközök ( co érzékelő, mosógép, telefon)</t>
  </si>
  <si>
    <t>Iskolai székek, asztalok</t>
  </si>
  <si>
    <t>Regionális vizmű felújítási és rekonstrukciós munkái</t>
  </si>
  <si>
    <t>Hivatali épület elektromos hálózat felújítása</t>
  </si>
  <si>
    <t>Óvoda épület tetőszigetelés</t>
  </si>
  <si>
    <t>Fogorvosi rendelő felújítás</t>
  </si>
  <si>
    <t>Szükséglakás felújítás</t>
  </si>
  <si>
    <t>Szennyvízközmű felújítás ( ZALAVÍZ)</t>
  </si>
  <si>
    <t>Megelőlegező hitel törlesztése</t>
  </si>
  <si>
    <t>Központi irányítószervi támogatás</t>
  </si>
  <si>
    <t>Kehidakustányi Közös Önkormányzati Hivatal</t>
  </si>
  <si>
    <t>Kehidakustányi Deák Ferenc Napköziotthonos Óvoda</t>
  </si>
  <si>
    <t>Kehidakustányi Közös Önk.Hivatal</t>
  </si>
  <si>
    <t>Kehidakustányi Deák F. N.o Óvoda</t>
  </si>
  <si>
    <t>Kehida-Kustányi Polgárőr Egyesület</t>
  </si>
  <si>
    <t>működési támogatás</t>
  </si>
  <si>
    <t>Kehidámák Aeoribik Klub</t>
  </si>
  <si>
    <t>Kehidskustányi Sportegyesület</t>
  </si>
  <si>
    <t>Római Katolikus Egyház</t>
  </si>
  <si>
    <t>hittantábor</t>
  </si>
  <si>
    <t>Zala Parti Szennyvízkezelő Nonprofit Kft</t>
  </si>
  <si>
    <t>Zalavíz Zrt</t>
  </si>
  <si>
    <t>Háztartásoknak nyújtott kölcsön</t>
  </si>
  <si>
    <t>Zalaszentgróti Művészetpártolók Al.</t>
  </si>
  <si>
    <t>Országos Egyesület a Mosolyért</t>
  </si>
  <si>
    <t>Kehidakustányi Turisztikai Egyesület</t>
  </si>
  <si>
    <t>Támogatást megelőlegező hitel</t>
  </si>
  <si>
    <t>Tájház</t>
  </si>
  <si>
    <t>EU-s projekt neve, azonosítója:</t>
  </si>
  <si>
    <t xml:space="preserve">2.1. melléklet </t>
  </si>
  <si>
    <t xml:space="preserve">2.2. melléklet </t>
  </si>
  <si>
    <t xml:space="preserve">3. melléklet </t>
  </si>
  <si>
    <t xml:space="preserve">4. melléklet </t>
  </si>
  <si>
    <t xml:space="preserve">5. melléklet </t>
  </si>
  <si>
    <t xml:space="preserve">6. melléklet </t>
  </si>
  <si>
    <t xml:space="preserve">7. melléklet </t>
  </si>
  <si>
    <t>8. melléklet</t>
  </si>
  <si>
    <t xml:space="preserve">2. tájékoztató tábla </t>
  </si>
  <si>
    <t xml:space="preserve">3. tájékoztató tábla </t>
  </si>
  <si>
    <t xml:space="preserve">4. tájékoztató tábla </t>
  </si>
  <si>
    <t xml:space="preserve">8. tájékoztató tábla </t>
  </si>
  <si>
    <t>9. sz. tájékoztató tábla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</si>
</sst>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5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5" fillId="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66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14" borderId="7" applyNumberFormat="0" applyFont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2" borderId="0" applyNumberFormat="0" applyBorder="0" applyAlignment="0" applyProtection="0"/>
    <xf numFmtId="0" fontId="76" fillId="23" borderId="0" applyNumberFormat="0" applyBorder="0" applyAlignment="0" applyProtection="0"/>
    <xf numFmtId="0" fontId="77" fillId="21" borderId="1" applyNumberFormat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0" fontId="38" fillId="0" borderId="0" xfId="0" applyFont="1" applyAlignment="1" applyProtection="1">
      <alignment horizontal="center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37" xfId="0" applyFont="1" applyBorder="1" applyAlignment="1" applyProtection="1">
      <alignment horizontal="center" vertical="top" wrapText="1"/>
      <protection/>
    </xf>
    <xf numFmtId="0" fontId="38" fillId="0" borderId="12" xfId="0" applyFont="1" applyBorder="1" applyAlignment="1" applyProtection="1">
      <alignment horizontal="center" vertical="top" wrapText="1"/>
      <protection/>
    </xf>
    <xf numFmtId="0" fontId="38" fillId="0" borderId="13" xfId="0" applyFont="1" applyBorder="1" applyAlignment="1" applyProtection="1">
      <alignment horizontal="center" vertical="top" wrapText="1"/>
      <protection/>
    </xf>
    <xf numFmtId="0" fontId="38" fillId="25" borderId="14" xfId="0" applyFont="1" applyFill="1" applyBorder="1" applyAlignment="1" applyProtection="1">
      <alignment horizontal="center" vertical="top" wrapText="1"/>
      <protection/>
    </xf>
    <xf numFmtId="0" fontId="40" fillId="0" borderId="42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11" xfId="0" applyFont="1" applyBorder="1" applyAlignment="1" applyProtection="1">
      <alignment horizontal="left" vertical="top" wrapText="1"/>
      <protection locked="0"/>
    </xf>
    <xf numFmtId="9" fontId="40" fillId="0" borderId="42" xfId="69" applyFont="1" applyBorder="1" applyAlignment="1" applyProtection="1">
      <alignment horizontal="center" vertical="center" wrapText="1"/>
      <protection locked="0"/>
    </xf>
    <xf numFmtId="9" fontId="40" fillId="0" borderId="10" xfId="69" applyFont="1" applyBorder="1" applyAlignment="1" applyProtection="1">
      <alignment horizontal="center" vertical="center" wrapText="1"/>
      <protection locked="0"/>
    </xf>
    <xf numFmtId="9" fontId="40" fillId="0" borderId="11" xfId="69" applyFont="1" applyBorder="1" applyAlignment="1" applyProtection="1">
      <alignment horizontal="center" vertical="center" wrapText="1"/>
      <protection locked="0"/>
    </xf>
    <xf numFmtId="166" fontId="40" fillId="0" borderId="42" xfId="40" applyNumberFormat="1" applyFont="1" applyBorder="1" applyAlignment="1" applyProtection="1">
      <alignment horizontal="center" vertical="center" wrapText="1"/>
      <protection locked="0"/>
    </xf>
    <xf numFmtId="166" fontId="40" fillId="0" borderId="10" xfId="40" applyNumberFormat="1" applyFont="1" applyBorder="1" applyAlignment="1" applyProtection="1">
      <alignment horizontal="center" vertical="center" wrapText="1"/>
      <protection locked="0"/>
    </xf>
    <xf numFmtId="166" fontId="40" fillId="0" borderId="11" xfId="40" applyNumberFormat="1" applyFont="1" applyBorder="1" applyAlignment="1" applyProtection="1">
      <alignment horizontal="center" vertical="center" wrapText="1"/>
      <protection locked="0"/>
    </xf>
    <xf numFmtId="166" fontId="40" fillId="0" borderId="14" xfId="40" applyNumberFormat="1" applyFont="1" applyBorder="1" applyAlignment="1" applyProtection="1">
      <alignment horizontal="center" vertical="center" wrapText="1"/>
      <protection/>
    </xf>
    <xf numFmtId="166" fontId="40" fillId="0" borderId="57" xfId="40" applyNumberFormat="1" applyFont="1" applyBorder="1" applyAlignment="1" applyProtection="1">
      <alignment horizontal="center" vertical="top" wrapText="1"/>
      <protection locked="0"/>
    </xf>
    <xf numFmtId="166" fontId="40" fillId="0" borderId="17" xfId="40" applyNumberFormat="1" applyFont="1" applyBorder="1" applyAlignment="1" applyProtection="1">
      <alignment horizontal="center" vertical="top" wrapText="1"/>
      <protection locked="0"/>
    </xf>
    <xf numFmtId="166" fontId="40" fillId="0" borderId="63" xfId="40" applyNumberFormat="1" applyFont="1" applyBorder="1" applyAlignment="1" applyProtection="1">
      <alignment horizontal="center" vertical="top" wrapText="1"/>
      <protection locked="0"/>
    </xf>
    <xf numFmtId="166" fontId="40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2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79" xfId="0" applyNumberFormat="1" applyFont="1" applyFill="1" applyBorder="1" applyAlignment="1">
      <alignment horizontal="left" vertical="center" wrapText="1" indent="2"/>
    </xf>
    <xf numFmtId="164" fontId="12" fillId="0" borderId="25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79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52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wrapText="1"/>
      <protection/>
    </xf>
    <xf numFmtId="0" fontId="38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&#233;nz&#252;gy\Dokumentumok\Z&#225;rsz&#225;mad&#225;s2014\Kall&#243;sd\ZARSZREND14Kall&#243;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 sz. mell. "/>
      <sheetName val="6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 "/>
      <sheetName val="8. tájékoztató tábla"/>
      <sheetName val="9. tájékoztató tábla "/>
      <sheetName val="Munka1"/>
      <sheetName val="1.1.sz.mell."/>
      <sheetName val="ELLENŐRZÉS-1.sz.2.1.sz.2.2.sz."/>
      <sheetName val="6.1. sz. mell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285" customWidth="1"/>
    <col min="2" max="2" width="66.125" style="285" customWidth="1"/>
    <col min="3" max="16384" width="9.375" style="285" customWidth="1"/>
  </cols>
  <sheetData>
    <row r="1" ht="18.75">
      <c r="A1" s="473" t="s">
        <v>109</v>
      </c>
    </row>
    <row r="3" spans="1:2" ht="12.75">
      <c r="A3" s="474"/>
      <c r="B3" s="474"/>
    </row>
    <row r="4" spans="1:2" ht="15.75">
      <c r="A4" s="448" t="s">
        <v>516</v>
      </c>
      <c r="B4" s="475"/>
    </row>
    <row r="5" spans="1:2" s="476" customFormat="1" ht="12.75">
      <c r="A5" s="474"/>
      <c r="B5" s="474"/>
    </row>
    <row r="6" spans="1:2" ht="12.75">
      <c r="A6" s="474" t="s">
        <v>520</v>
      </c>
      <c r="B6" s="474" t="s">
        <v>521</v>
      </c>
    </row>
    <row r="7" spans="1:2" ht="12.75">
      <c r="A7" s="474" t="s">
        <v>522</v>
      </c>
      <c r="B7" s="474" t="s">
        <v>523</v>
      </c>
    </row>
    <row r="8" spans="1:2" ht="12.75">
      <c r="A8" s="474" t="s">
        <v>524</v>
      </c>
      <c r="B8" s="474" t="s">
        <v>525</v>
      </c>
    </row>
    <row r="9" spans="1:2" ht="12.75">
      <c r="A9" s="474"/>
      <c r="B9" s="474"/>
    </row>
    <row r="10" spans="1:2" ht="15.75">
      <c r="A10" s="448" t="str">
        <f>+CONCATENATE(LEFT(A4,4),". évi módosított előirányzat BEVÉTELEK")</f>
        <v>2014. évi módosított előirányzat BEVÉTELEK</v>
      </c>
      <c r="B10" s="475"/>
    </row>
    <row r="11" spans="1:2" ht="12.75">
      <c r="A11" s="474"/>
      <c r="B11" s="474"/>
    </row>
    <row r="12" spans="1:2" s="476" customFormat="1" ht="12.75">
      <c r="A12" s="474" t="s">
        <v>526</v>
      </c>
      <c r="B12" s="474" t="s">
        <v>532</v>
      </c>
    </row>
    <row r="13" spans="1:2" ht="12.75">
      <c r="A13" s="474" t="s">
        <v>527</v>
      </c>
      <c r="B13" s="474" t="s">
        <v>533</v>
      </c>
    </row>
    <row r="14" spans="1:2" ht="12.75">
      <c r="A14" s="474" t="s">
        <v>528</v>
      </c>
      <c r="B14" s="474" t="s">
        <v>534</v>
      </c>
    </row>
    <row r="15" spans="1:2" ht="12.75">
      <c r="A15" s="474"/>
      <c r="B15" s="474"/>
    </row>
    <row r="16" spans="1:2" ht="14.25">
      <c r="A16" s="477" t="str">
        <f>+CONCATENATE(LEFT(A4,4),". évi teljesítés BEVÉTELEK")</f>
        <v>2014. évi teljesítés BEVÉTELEK</v>
      </c>
      <c r="B16" s="475"/>
    </row>
    <row r="17" spans="1:2" ht="12.75">
      <c r="A17" s="474"/>
      <c r="B17" s="474"/>
    </row>
    <row r="18" spans="1:2" ht="12.75">
      <c r="A18" s="474" t="s">
        <v>529</v>
      </c>
      <c r="B18" s="474" t="s">
        <v>535</v>
      </c>
    </row>
    <row r="19" spans="1:2" ht="12.75">
      <c r="A19" s="474" t="s">
        <v>530</v>
      </c>
      <c r="B19" s="474" t="s">
        <v>536</v>
      </c>
    </row>
    <row r="20" spans="1:2" ht="12.75">
      <c r="A20" s="474" t="s">
        <v>531</v>
      </c>
      <c r="B20" s="474" t="s">
        <v>537</v>
      </c>
    </row>
    <row r="21" spans="1:2" ht="12.75">
      <c r="A21" s="474"/>
      <c r="B21" s="474"/>
    </row>
    <row r="22" spans="1:2" ht="15.75">
      <c r="A22" s="448" t="str">
        <f>+CONCATENATE(LEFT(A4,4),". évi eredeti előirányzat KIADÁSOK")</f>
        <v>2014. évi eredeti előirányzat KIADÁSOK</v>
      </c>
      <c r="B22" s="475"/>
    </row>
    <row r="23" spans="1:2" ht="12.75">
      <c r="A23" s="474"/>
      <c r="B23" s="474"/>
    </row>
    <row r="24" spans="1:2" ht="12.75">
      <c r="A24" s="474" t="s">
        <v>538</v>
      </c>
      <c r="B24" s="474" t="s">
        <v>544</v>
      </c>
    </row>
    <row r="25" spans="1:2" ht="12.75">
      <c r="A25" s="474" t="s">
        <v>517</v>
      </c>
      <c r="B25" s="474" t="s">
        <v>545</v>
      </c>
    </row>
    <row r="26" spans="1:2" ht="12.75">
      <c r="A26" s="474" t="s">
        <v>539</v>
      </c>
      <c r="B26" s="474" t="s">
        <v>546</v>
      </c>
    </row>
    <row r="27" spans="1:2" ht="12.75">
      <c r="A27" s="474"/>
      <c r="B27" s="474"/>
    </row>
    <row r="28" spans="1:2" ht="15.75">
      <c r="A28" s="448" t="str">
        <f>+CONCATENATE(LEFT(A4,4),". évi módosított előirányzat KIADÁSOK")</f>
        <v>2014. évi módosított előirányzat KIADÁSOK</v>
      </c>
      <c r="B28" s="475"/>
    </row>
    <row r="29" spans="1:2" ht="12.75">
      <c r="A29" s="474"/>
      <c r="B29" s="474"/>
    </row>
    <row r="30" spans="1:2" ht="12.75">
      <c r="A30" s="474" t="s">
        <v>540</v>
      </c>
      <c r="B30" s="474" t="s">
        <v>551</v>
      </c>
    </row>
    <row r="31" spans="1:2" ht="12.75">
      <c r="A31" s="474" t="s">
        <v>518</v>
      </c>
      <c r="B31" s="474" t="s">
        <v>548</v>
      </c>
    </row>
    <row r="32" spans="1:2" ht="12.75">
      <c r="A32" s="474" t="s">
        <v>541</v>
      </c>
      <c r="B32" s="474" t="s">
        <v>547</v>
      </c>
    </row>
    <row r="33" spans="1:2" ht="12.75">
      <c r="A33" s="474"/>
      <c r="B33" s="474"/>
    </row>
    <row r="34" spans="1:2" ht="15.75">
      <c r="A34" s="478" t="str">
        <f>+CONCATENATE(LEFT(A4,4),". évi teljesítés KIADÁSOK")</f>
        <v>2014. évi teljesítés KIADÁSOK</v>
      </c>
      <c r="B34" s="475"/>
    </row>
    <row r="35" spans="1:2" ht="12.75">
      <c r="A35" s="474"/>
      <c r="B35" s="474"/>
    </row>
    <row r="36" spans="1:2" ht="12.75">
      <c r="A36" s="474" t="s">
        <v>542</v>
      </c>
      <c r="B36" s="474" t="s">
        <v>552</v>
      </c>
    </row>
    <row r="37" spans="1:2" ht="12.75">
      <c r="A37" s="474" t="s">
        <v>519</v>
      </c>
      <c r="B37" s="474" t="s">
        <v>550</v>
      </c>
    </row>
    <row r="38" spans="1:2" ht="12.75">
      <c r="A38" s="474" t="s">
        <v>543</v>
      </c>
      <c r="B38" s="474" t="s">
        <v>549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90" workbookViewId="0" topLeftCell="A1">
      <selection activeCell="E1" sqref="E1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28" t="s">
        <v>748</v>
      </c>
    </row>
    <row r="2" spans="1:5" s="531" customFormat="1" ht="25.5" customHeight="1">
      <c r="A2" s="511" t="s">
        <v>145</v>
      </c>
      <c r="B2" s="685" t="s">
        <v>723</v>
      </c>
      <c r="C2" s="686"/>
      <c r="D2" s="687"/>
      <c r="E2" s="554" t="s">
        <v>49</v>
      </c>
    </row>
    <row r="3" spans="1:5" s="531" customFormat="1" ht="24.75" thickBot="1">
      <c r="A3" s="529" t="s">
        <v>144</v>
      </c>
      <c r="B3" s="688" t="s">
        <v>558</v>
      </c>
      <c r="C3" s="691"/>
      <c r="D3" s="692"/>
      <c r="E3" s="555" t="s">
        <v>40</v>
      </c>
    </row>
    <row r="4" spans="1:5" s="532" customFormat="1" ht="15.75" customHeight="1" thickBot="1">
      <c r="A4" s="486"/>
      <c r="B4" s="486"/>
      <c r="C4" s="487"/>
      <c r="D4" s="487"/>
      <c r="E4" s="487" t="s">
        <v>41</v>
      </c>
    </row>
    <row r="5" spans="1:5" ht="24.75" thickBot="1">
      <c r="A5" s="323" t="s">
        <v>146</v>
      </c>
      <c r="B5" s="324" t="s">
        <v>42</v>
      </c>
      <c r="C5" s="97" t="s">
        <v>178</v>
      </c>
      <c r="D5" s="97" t="s">
        <v>182</v>
      </c>
      <c r="E5" s="488" t="s">
        <v>183</v>
      </c>
    </row>
    <row r="6" spans="1:5" s="533" customFormat="1" ht="12.75" customHeight="1" thickBot="1">
      <c r="A6" s="481" t="s">
        <v>425</v>
      </c>
      <c r="B6" s="482" t="s">
        <v>426</v>
      </c>
      <c r="C6" s="482" t="s">
        <v>427</v>
      </c>
      <c r="D6" s="112" t="s">
        <v>428</v>
      </c>
      <c r="E6" s="110" t="s">
        <v>429</v>
      </c>
    </row>
    <row r="7" spans="1:5" s="533" customFormat="1" ht="15.75" customHeight="1" thickBot="1">
      <c r="A7" s="682" t="s">
        <v>43</v>
      </c>
      <c r="B7" s="683"/>
      <c r="C7" s="683"/>
      <c r="D7" s="683"/>
      <c r="E7" s="684"/>
    </row>
    <row r="8" spans="1:5" s="507" customFormat="1" ht="12" customHeight="1" thickBot="1">
      <c r="A8" s="481" t="s">
        <v>6</v>
      </c>
      <c r="B8" s="545" t="s">
        <v>566</v>
      </c>
      <c r="C8" s="418">
        <f>SUM(C9:C18)</f>
        <v>0</v>
      </c>
      <c r="D8" s="574">
        <f>SUM(D9:D18)</f>
        <v>54</v>
      </c>
      <c r="E8" s="551">
        <f>SUM(E9:E18)</f>
        <v>54</v>
      </c>
    </row>
    <row r="9" spans="1:5" s="507" customFormat="1" ht="12" customHeight="1">
      <c r="A9" s="556" t="s">
        <v>70</v>
      </c>
      <c r="B9" s="339" t="s">
        <v>344</v>
      </c>
      <c r="C9" s="106"/>
      <c r="D9" s="575"/>
      <c r="E9" s="540"/>
    </row>
    <row r="10" spans="1:5" s="507" customFormat="1" ht="12" customHeight="1">
      <c r="A10" s="557" t="s">
        <v>71</v>
      </c>
      <c r="B10" s="337" t="s">
        <v>345</v>
      </c>
      <c r="C10" s="415"/>
      <c r="D10" s="576"/>
      <c r="E10" s="115"/>
    </row>
    <row r="11" spans="1:5" s="507" customFormat="1" ht="12" customHeight="1">
      <c r="A11" s="557" t="s">
        <v>72</v>
      </c>
      <c r="B11" s="337" t="s">
        <v>346</v>
      </c>
      <c r="C11" s="415"/>
      <c r="D11" s="576"/>
      <c r="E11" s="115"/>
    </row>
    <row r="12" spans="1:5" s="507" customFormat="1" ht="12" customHeight="1">
      <c r="A12" s="557" t="s">
        <v>73</v>
      </c>
      <c r="B12" s="337" t="s">
        <v>347</v>
      </c>
      <c r="C12" s="415"/>
      <c r="D12" s="576"/>
      <c r="E12" s="115"/>
    </row>
    <row r="13" spans="1:5" s="507" customFormat="1" ht="12" customHeight="1">
      <c r="A13" s="557" t="s">
        <v>106</v>
      </c>
      <c r="B13" s="337" t="s">
        <v>348</v>
      </c>
      <c r="C13" s="415"/>
      <c r="D13" s="576"/>
      <c r="E13" s="115"/>
    </row>
    <row r="14" spans="1:5" s="507" customFormat="1" ht="12" customHeight="1">
      <c r="A14" s="557" t="s">
        <v>74</v>
      </c>
      <c r="B14" s="337" t="s">
        <v>567</v>
      </c>
      <c r="C14" s="415"/>
      <c r="D14" s="576"/>
      <c r="E14" s="115"/>
    </row>
    <row r="15" spans="1:5" s="534" customFormat="1" ht="12" customHeight="1">
      <c r="A15" s="557" t="s">
        <v>75</v>
      </c>
      <c r="B15" s="336" t="s">
        <v>568</v>
      </c>
      <c r="C15" s="415"/>
      <c r="D15" s="576"/>
      <c r="E15" s="115"/>
    </row>
    <row r="16" spans="1:5" s="534" customFormat="1" ht="12" customHeight="1">
      <c r="A16" s="557" t="s">
        <v>83</v>
      </c>
      <c r="B16" s="337" t="s">
        <v>351</v>
      </c>
      <c r="C16" s="107"/>
      <c r="D16" s="577"/>
      <c r="E16" s="539"/>
    </row>
    <row r="17" spans="1:5" s="507" customFormat="1" ht="12" customHeight="1">
      <c r="A17" s="557" t="s">
        <v>84</v>
      </c>
      <c r="B17" s="337" t="s">
        <v>353</v>
      </c>
      <c r="C17" s="415"/>
      <c r="D17" s="576"/>
      <c r="E17" s="115"/>
    </row>
    <row r="18" spans="1:5" s="534" customFormat="1" ht="12" customHeight="1" thickBot="1">
      <c r="A18" s="557" t="s">
        <v>85</v>
      </c>
      <c r="B18" s="336" t="s">
        <v>355</v>
      </c>
      <c r="C18" s="417"/>
      <c r="D18" s="116">
        <v>54</v>
      </c>
      <c r="E18" s="535">
        <v>54</v>
      </c>
    </row>
    <row r="19" spans="1:5" s="534" customFormat="1" ht="12" customHeight="1" thickBot="1">
      <c r="A19" s="481" t="s">
        <v>7</v>
      </c>
      <c r="B19" s="545" t="s">
        <v>569</v>
      </c>
      <c r="C19" s="418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8" t="s">
        <v>317</v>
      </c>
      <c r="C20" s="415"/>
      <c r="D20" s="576"/>
      <c r="E20" s="115"/>
    </row>
    <row r="21" spans="1:5" s="534" customFormat="1" ht="12" customHeight="1">
      <c r="A21" s="557" t="s">
        <v>77</v>
      </c>
      <c r="B21" s="337" t="s">
        <v>570</v>
      </c>
      <c r="C21" s="415"/>
      <c r="D21" s="576"/>
      <c r="E21" s="115"/>
    </row>
    <row r="22" spans="1:5" s="534" customFormat="1" ht="12" customHeight="1">
      <c r="A22" s="557" t="s">
        <v>78</v>
      </c>
      <c r="B22" s="337" t="s">
        <v>571</v>
      </c>
      <c r="C22" s="415"/>
      <c r="D22" s="576"/>
      <c r="E22" s="115"/>
    </row>
    <row r="23" spans="1:5" s="507" customFormat="1" ht="12" customHeight="1" thickBot="1">
      <c r="A23" s="557" t="s">
        <v>79</v>
      </c>
      <c r="B23" s="337" t="s">
        <v>688</v>
      </c>
      <c r="C23" s="415"/>
      <c r="D23" s="576"/>
      <c r="E23" s="115"/>
    </row>
    <row r="24" spans="1:5" s="507" customFormat="1" ht="12" customHeight="1" thickBot="1">
      <c r="A24" s="544" t="s">
        <v>8</v>
      </c>
      <c r="B24" s="357" t="s">
        <v>122</v>
      </c>
      <c r="C24" s="41"/>
      <c r="D24" s="578"/>
      <c r="E24" s="550"/>
    </row>
    <row r="25" spans="1:5" s="507" customFormat="1" ht="12" customHeight="1" thickBot="1">
      <c r="A25" s="544" t="s">
        <v>9</v>
      </c>
      <c r="B25" s="357" t="s">
        <v>572</v>
      </c>
      <c r="C25" s="418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331</v>
      </c>
      <c r="B26" s="559" t="s">
        <v>570</v>
      </c>
      <c r="C26" s="103"/>
      <c r="D26" s="565"/>
      <c r="E26" s="538"/>
    </row>
    <row r="27" spans="1:5" s="507" customFormat="1" ht="12" customHeight="1">
      <c r="A27" s="558" t="s">
        <v>337</v>
      </c>
      <c r="B27" s="560" t="s">
        <v>573</v>
      </c>
      <c r="C27" s="419"/>
      <c r="D27" s="579"/>
      <c r="E27" s="537"/>
    </row>
    <row r="28" spans="1:5" s="507" customFormat="1" ht="12" customHeight="1" thickBot="1">
      <c r="A28" s="557" t="s">
        <v>339</v>
      </c>
      <c r="B28" s="561" t="s">
        <v>689</v>
      </c>
      <c r="C28" s="541"/>
      <c r="D28" s="580"/>
      <c r="E28" s="536"/>
    </row>
    <row r="29" spans="1:5" s="507" customFormat="1" ht="12" customHeight="1" thickBot="1">
      <c r="A29" s="544" t="s">
        <v>10</v>
      </c>
      <c r="B29" s="357" t="s">
        <v>574</v>
      </c>
      <c r="C29" s="418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357</v>
      </c>
      <c r="C30" s="103"/>
      <c r="D30" s="565"/>
      <c r="E30" s="538"/>
    </row>
    <row r="31" spans="1:5" s="507" customFormat="1" ht="12" customHeight="1">
      <c r="A31" s="558" t="s">
        <v>64</v>
      </c>
      <c r="B31" s="560" t="s">
        <v>358</v>
      </c>
      <c r="C31" s="419"/>
      <c r="D31" s="579"/>
      <c r="E31" s="537"/>
    </row>
    <row r="32" spans="1:5" s="507" customFormat="1" ht="12" customHeight="1" thickBot="1">
      <c r="A32" s="557" t="s">
        <v>65</v>
      </c>
      <c r="B32" s="543" t="s">
        <v>360</v>
      </c>
      <c r="C32" s="541"/>
      <c r="D32" s="580"/>
      <c r="E32" s="536"/>
    </row>
    <row r="33" spans="1:5" s="507" customFormat="1" ht="12" customHeight="1" thickBot="1">
      <c r="A33" s="544" t="s">
        <v>11</v>
      </c>
      <c r="B33" s="357" t="s">
        <v>485</v>
      </c>
      <c r="C33" s="41"/>
      <c r="D33" s="578"/>
      <c r="E33" s="550"/>
    </row>
    <row r="34" spans="1:5" s="507" customFormat="1" ht="12" customHeight="1" thickBot="1">
      <c r="A34" s="544" t="s">
        <v>12</v>
      </c>
      <c r="B34" s="357" t="s">
        <v>575</v>
      </c>
      <c r="C34" s="41"/>
      <c r="D34" s="578"/>
      <c r="E34" s="550"/>
    </row>
    <row r="35" spans="1:5" s="507" customFormat="1" ht="12" customHeight="1" thickBot="1">
      <c r="A35" s="481" t="s">
        <v>13</v>
      </c>
      <c r="B35" s="357" t="s">
        <v>576</v>
      </c>
      <c r="C35" s="418">
        <f>+C8+C19+C24+C25+C29+C33+C34</f>
        <v>0</v>
      </c>
      <c r="D35" s="574">
        <f>+D8+D19+D24+D25+D29+D33+D34</f>
        <v>54</v>
      </c>
      <c r="E35" s="551">
        <f>+E8+E19+E24+E25+E29+E33+E34</f>
        <v>54</v>
      </c>
    </row>
    <row r="36" spans="1:5" s="534" customFormat="1" ht="12" customHeight="1" thickBot="1">
      <c r="A36" s="546" t="s">
        <v>14</v>
      </c>
      <c r="B36" s="357" t="s">
        <v>577</v>
      </c>
      <c r="C36" s="418">
        <f>+C37+C38+C39</f>
        <v>21256</v>
      </c>
      <c r="D36" s="574">
        <f>+D37+D38+D39</f>
        <v>20934</v>
      </c>
      <c r="E36" s="551">
        <f>+E37+E38+E39</f>
        <v>20934</v>
      </c>
    </row>
    <row r="37" spans="1:5" s="534" customFormat="1" ht="15" customHeight="1">
      <c r="A37" s="558" t="s">
        <v>578</v>
      </c>
      <c r="B37" s="559" t="s">
        <v>165</v>
      </c>
      <c r="C37" s="103"/>
      <c r="D37" s="565">
        <v>344</v>
      </c>
      <c r="E37" s="538">
        <v>344</v>
      </c>
    </row>
    <row r="38" spans="1:5" s="534" customFormat="1" ht="15" customHeight="1">
      <c r="A38" s="558" t="s">
        <v>579</v>
      </c>
      <c r="B38" s="560" t="s">
        <v>2</v>
      </c>
      <c r="C38" s="419"/>
      <c r="D38" s="579"/>
      <c r="E38" s="537"/>
    </row>
    <row r="39" spans="1:5" ht="13.5" thickBot="1">
      <c r="A39" s="557" t="s">
        <v>580</v>
      </c>
      <c r="B39" s="543" t="s">
        <v>581</v>
      </c>
      <c r="C39" s="541">
        <v>21256</v>
      </c>
      <c r="D39" s="580">
        <v>20590</v>
      </c>
      <c r="E39" s="536">
        <v>20590</v>
      </c>
    </row>
    <row r="40" spans="1:5" s="533" customFormat="1" ht="16.5" customHeight="1" thickBot="1">
      <c r="A40" s="546" t="s">
        <v>15</v>
      </c>
      <c r="B40" s="547" t="s">
        <v>582</v>
      </c>
      <c r="C40" s="109">
        <f>+C35+C36</f>
        <v>21256</v>
      </c>
      <c r="D40" s="581">
        <f>+D35+D36</f>
        <v>20988</v>
      </c>
      <c r="E40" s="552">
        <f>+E35+E36</f>
        <v>20988</v>
      </c>
    </row>
    <row r="41" spans="1:5" s="313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682" t="s">
        <v>44</v>
      </c>
      <c r="B43" s="683"/>
      <c r="C43" s="683"/>
      <c r="D43" s="683"/>
      <c r="E43" s="684"/>
    </row>
    <row r="44" spans="1:5" ht="12" customHeight="1" thickBot="1">
      <c r="A44" s="544" t="s">
        <v>6</v>
      </c>
      <c r="B44" s="357" t="s">
        <v>583</v>
      </c>
      <c r="C44" s="418">
        <f>SUM(C45:C49)</f>
        <v>21256</v>
      </c>
      <c r="D44" s="418">
        <f>SUM(D45:D49)</f>
        <v>20823</v>
      </c>
      <c r="E44" s="551">
        <f>SUM(E45:E49)</f>
        <v>20667</v>
      </c>
    </row>
    <row r="45" spans="1:13" ht="12" customHeight="1">
      <c r="A45" s="557" t="s">
        <v>70</v>
      </c>
      <c r="B45" s="338" t="s">
        <v>36</v>
      </c>
      <c r="C45" s="103">
        <v>13908</v>
      </c>
      <c r="D45" s="103">
        <v>14280</v>
      </c>
      <c r="E45" s="538">
        <v>14214</v>
      </c>
      <c r="M45" s="32">
        <f>15000/60</f>
        <v>250</v>
      </c>
    </row>
    <row r="46" spans="1:13" ht="12" customHeight="1">
      <c r="A46" s="557" t="s">
        <v>71</v>
      </c>
      <c r="B46" s="337" t="s">
        <v>131</v>
      </c>
      <c r="C46" s="412">
        <v>3746</v>
      </c>
      <c r="D46" s="412">
        <v>3886</v>
      </c>
      <c r="E46" s="562">
        <v>3886</v>
      </c>
      <c r="M46" s="32">
        <f>+M45/8</f>
        <v>31.25</v>
      </c>
    </row>
    <row r="47" spans="1:5" ht="12" customHeight="1">
      <c r="A47" s="557" t="s">
        <v>72</v>
      </c>
      <c r="B47" s="337" t="s">
        <v>99</v>
      </c>
      <c r="C47" s="412">
        <v>3602</v>
      </c>
      <c r="D47" s="412">
        <v>2657</v>
      </c>
      <c r="E47" s="562">
        <v>2567</v>
      </c>
    </row>
    <row r="48" spans="1:5" s="313" customFormat="1" ht="12" customHeight="1">
      <c r="A48" s="557" t="s">
        <v>73</v>
      </c>
      <c r="B48" s="337" t="s">
        <v>132</v>
      </c>
      <c r="C48" s="412"/>
      <c r="D48" s="412"/>
      <c r="E48" s="562"/>
    </row>
    <row r="49" spans="1:5" ht="12" customHeight="1" thickBot="1">
      <c r="A49" s="557" t="s">
        <v>106</v>
      </c>
      <c r="B49" s="337" t="s">
        <v>133</v>
      </c>
      <c r="C49" s="412"/>
      <c r="D49" s="412"/>
      <c r="E49" s="562"/>
    </row>
    <row r="50" spans="1:5" ht="12" customHeight="1" thickBot="1">
      <c r="A50" s="544" t="s">
        <v>7</v>
      </c>
      <c r="B50" s="357" t="s">
        <v>584</v>
      </c>
      <c r="C50" s="418">
        <f>SUM(C51:C53)</f>
        <v>0</v>
      </c>
      <c r="D50" s="418">
        <f>SUM(D51:D53)</f>
        <v>165</v>
      </c>
      <c r="E50" s="551">
        <f>SUM(E51:E53)</f>
        <v>165</v>
      </c>
    </row>
    <row r="51" spans="1:5" ht="12" customHeight="1">
      <c r="A51" s="557" t="s">
        <v>76</v>
      </c>
      <c r="B51" s="338" t="s">
        <v>155</v>
      </c>
      <c r="C51" s="103"/>
      <c r="D51" s="103">
        <v>165</v>
      </c>
      <c r="E51" s="538">
        <v>165</v>
      </c>
    </row>
    <row r="52" spans="1:5" ht="12" customHeight="1">
      <c r="A52" s="557" t="s">
        <v>77</v>
      </c>
      <c r="B52" s="337" t="s">
        <v>135</v>
      </c>
      <c r="C52" s="412"/>
      <c r="D52" s="412"/>
      <c r="E52" s="562"/>
    </row>
    <row r="53" spans="1:5" ht="15" customHeight="1">
      <c r="A53" s="557" t="s">
        <v>78</v>
      </c>
      <c r="B53" s="337" t="s">
        <v>45</v>
      </c>
      <c r="C53" s="412"/>
      <c r="D53" s="412"/>
      <c r="E53" s="562"/>
    </row>
    <row r="54" spans="1:5" ht="13.5" thickBot="1">
      <c r="A54" s="557" t="s">
        <v>79</v>
      </c>
      <c r="B54" s="337" t="s">
        <v>690</v>
      </c>
      <c r="C54" s="412"/>
      <c r="D54" s="412"/>
      <c r="E54" s="562"/>
    </row>
    <row r="55" spans="1:5" ht="15" customHeight="1" thickBot="1">
      <c r="A55" s="544" t="s">
        <v>8</v>
      </c>
      <c r="B55" s="548" t="s">
        <v>585</v>
      </c>
      <c r="C55" s="109">
        <f>+C44+C50</f>
        <v>21256</v>
      </c>
      <c r="D55" s="109">
        <f>+D44+D50</f>
        <v>20988</v>
      </c>
      <c r="E55" s="552">
        <f>+E44+E50</f>
        <v>20832</v>
      </c>
    </row>
    <row r="56" spans="3:5" ht="13.5" thickBot="1">
      <c r="C56" s="553"/>
      <c r="D56" s="553"/>
      <c r="E56" s="553"/>
    </row>
    <row r="57" spans="1:5" ht="13.5" thickBot="1">
      <c r="A57" s="493" t="s">
        <v>683</v>
      </c>
      <c r="B57" s="494"/>
      <c r="C57" s="113">
        <v>6</v>
      </c>
      <c r="D57" s="113">
        <v>6</v>
      </c>
      <c r="E57" s="542">
        <v>6</v>
      </c>
    </row>
    <row r="58" spans="1:5" ht="13.5" thickBot="1">
      <c r="A58" s="493" t="s">
        <v>147</v>
      </c>
      <c r="B58" s="494"/>
      <c r="C58" s="113"/>
      <c r="D58" s="113"/>
      <c r="E58" s="542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G5" sqref="G5"/>
    </sheetView>
  </sheetViews>
  <sheetFormatPr defaultColWidth="9.00390625" defaultRowHeight="12.75"/>
  <cols>
    <col min="1" max="1" width="7.00390625" style="311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50</v>
      </c>
    </row>
    <row r="2" spans="1:7" ht="17.25" customHeight="1" thickBot="1">
      <c r="A2" s="693" t="s">
        <v>4</v>
      </c>
      <c r="B2" s="695" t="s">
        <v>308</v>
      </c>
      <c r="C2" s="695" t="s">
        <v>691</v>
      </c>
      <c r="D2" s="695" t="s">
        <v>700</v>
      </c>
      <c r="E2" s="697" t="s">
        <v>692</v>
      </c>
      <c r="F2" s="697"/>
      <c r="G2" s="698"/>
    </row>
    <row r="3" spans="1:7" s="312" customFormat="1" ht="57.75" customHeight="1" thickBot="1">
      <c r="A3" s="694"/>
      <c r="B3" s="696"/>
      <c r="C3" s="696"/>
      <c r="D3" s="696"/>
      <c r="E3" s="30" t="s">
        <v>693</v>
      </c>
      <c r="F3" s="30" t="s">
        <v>694</v>
      </c>
      <c r="G3" s="629" t="s">
        <v>695</v>
      </c>
    </row>
    <row r="4" spans="1:7" s="313" customFormat="1" ht="15" customHeight="1" thickBot="1">
      <c r="A4" s="481" t="s">
        <v>425</v>
      </c>
      <c r="B4" s="482" t="s">
        <v>426</v>
      </c>
      <c r="C4" s="482" t="s">
        <v>427</v>
      </c>
      <c r="D4" s="482" t="s">
        <v>428</v>
      </c>
      <c r="E4" s="482" t="s">
        <v>701</v>
      </c>
      <c r="F4" s="482" t="s">
        <v>506</v>
      </c>
      <c r="G4" s="566" t="s">
        <v>507</v>
      </c>
    </row>
    <row r="5" spans="1:7" ht="15" customHeight="1">
      <c r="A5" s="314" t="s">
        <v>6</v>
      </c>
      <c r="B5" s="315" t="s">
        <v>724</v>
      </c>
      <c r="C5" s="316">
        <v>506</v>
      </c>
      <c r="D5" s="316"/>
      <c r="E5" s="317">
        <f>C5+D5</f>
        <v>506</v>
      </c>
      <c r="F5" s="316">
        <v>506</v>
      </c>
      <c r="G5" s="318"/>
    </row>
    <row r="6" spans="1:7" ht="15" customHeight="1">
      <c r="A6" s="319" t="s">
        <v>7</v>
      </c>
      <c r="B6" s="320" t="s">
        <v>725</v>
      </c>
      <c r="C6" s="2">
        <v>156</v>
      </c>
      <c r="D6" s="2"/>
      <c r="E6" s="317">
        <f aca="true" t="shared" si="0" ref="E6:E35">C6+D6</f>
        <v>156</v>
      </c>
      <c r="F6" s="2">
        <v>156</v>
      </c>
      <c r="G6" s="181"/>
    </row>
    <row r="7" spans="1:7" ht="15" customHeight="1">
      <c r="A7" s="319" t="s">
        <v>8</v>
      </c>
      <c r="B7" s="320"/>
      <c r="C7" s="2"/>
      <c r="D7" s="2"/>
      <c r="E7" s="317">
        <f t="shared" si="0"/>
        <v>0</v>
      </c>
      <c r="F7" s="2"/>
      <c r="G7" s="181"/>
    </row>
    <row r="8" spans="1:7" ht="15" customHeight="1">
      <c r="A8" s="319" t="s">
        <v>9</v>
      </c>
      <c r="B8" s="320"/>
      <c r="C8" s="2"/>
      <c r="D8" s="2"/>
      <c r="E8" s="317">
        <f t="shared" si="0"/>
        <v>0</v>
      </c>
      <c r="F8" s="2"/>
      <c r="G8" s="181"/>
    </row>
    <row r="9" spans="1:7" ht="15" customHeight="1">
      <c r="A9" s="319" t="s">
        <v>10</v>
      </c>
      <c r="B9" s="320"/>
      <c r="C9" s="2"/>
      <c r="D9" s="2"/>
      <c r="E9" s="317">
        <f t="shared" si="0"/>
        <v>0</v>
      </c>
      <c r="F9" s="2"/>
      <c r="G9" s="181"/>
    </row>
    <row r="10" spans="1:7" ht="15" customHeight="1">
      <c r="A10" s="319" t="s">
        <v>11</v>
      </c>
      <c r="B10" s="320"/>
      <c r="C10" s="2"/>
      <c r="D10" s="2"/>
      <c r="E10" s="317">
        <f t="shared" si="0"/>
        <v>0</v>
      </c>
      <c r="F10" s="2"/>
      <c r="G10" s="181"/>
    </row>
    <row r="11" spans="1:7" ht="15" customHeight="1">
      <c r="A11" s="319" t="s">
        <v>12</v>
      </c>
      <c r="B11" s="320"/>
      <c r="C11" s="2"/>
      <c r="D11" s="2"/>
      <c r="E11" s="317">
        <f t="shared" si="0"/>
        <v>0</v>
      </c>
      <c r="F11" s="2"/>
      <c r="G11" s="181"/>
    </row>
    <row r="12" spans="1:7" ht="15" customHeight="1">
      <c r="A12" s="319" t="s">
        <v>13</v>
      </c>
      <c r="B12" s="320"/>
      <c r="C12" s="2"/>
      <c r="D12" s="2"/>
      <c r="E12" s="317">
        <f t="shared" si="0"/>
        <v>0</v>
      </c>
      <c r="F12" s="2"/>
      <c r="G12" s="181"/>
    </row>
    <row r="13" spans="1:7" ht="15" customHeight="1">
      <c r="A13" s="319" t="s">
        <v>14</v>
      </c>
      <c r="B13" s="320"/>
      <c r="C13" s="2"/>
      <c r="D13" s="2"/>
      <c r="E13" s="317">
        <f t="shared" si="0"/>
        <v>0</v>
      </c>
      <c r="F13" s="2"/>
      <c r="G13" s="181"/>
    </row>
    <row r="14" spans="1:7" ht="15" customHeight="1">
      <c r="A14" s="319" t="s">
        <v>15</v>
      </c>
      <c r="B14" s="320"/>
      <c r="C14" s="2"/>
      <c r="D14" s="2"/>
      <c r="E14" s="317">
        <f t="shared" si="0"/>
        <v>0</v>
      </c>
      <c r="F14" s="2"/>
      <c r="G14" s="181"/>
    </row>
    <row r="15" spans="1:7" ht="15" customHeight="1">
      <c r="A15" s="319" t="s">
        <v>16</v>
      </c>
      <c r="B15" s="320"/>
      <c r="C15" s="2"/>
      <c r="D15" s="2"/>
      <c r="E15" s="317">
        <f t="shared" si="0"/>
        <v>0</v>
      </c>
      <c r="F15" s="2"/>
      <c r="G15" s="181"/>
    </row>
    <row r="16" spans="1:7" ht="15" customHeight="1">
      <c r="A16" s="319" t="s">
        <v>17</v>
      </c>
      <c r="B16" s="320"/>
      <c r="C16" s="2"/>
      <c r="D16" s="2"/>
      <c r="E16" s="317">
        <f t="shared" si="0"/>
        <v>0</v>
      </c>
      <c r="F16" s="2"/>
      <c r="G16" s="181"/>
    </row>
    <row r="17" spans="1:7" ht="15" customHeight="1">
      <c r="A17" s="319" t="s">
        <v>18</v>
      </c>
      <c r="B17" s="320"/>
      <c r="C17" s="2"/>
      <c r="D17" s="2"/>
      <c r="E17" s="317">
        <f t="shared" si="0"/>
        <v>0</v>
      </c>
      <c r="F17" s="2"/>
      <c r="G17" s="181"/>
    </row>
    <row r="18" spans="1:7" ht="15" customHeight="1">
      <c r="A18" s="319" t="s">
        <v>19</v>
      </c>
      <c r="B18" s="320"/>
      <c r="C18" s="2"/>
      <c r="D18" s="2"/>
      <c r="E18" s="317">
        <f t="shared" si="0"/>
        <v>0</v>
      </c>
      <c r="F18" s="2"/>
      <c r="G18" s="181"/>
    </row>
    <row r="19" spans="1:7" ht="15" customHeight="1">
      <c r="A19" s="319" t="s">
        <v>20</v>
      </c>
      <c r="B19" s="320"/>
      <c r="C19" s="2"/>
      <c r="D19" s="2"/>
      <c r="E19" s="317">
        <f t="shared" si="0"/>
        <v>0</v>
      </c>
      <c r="F19" s="2"/>
      <c r="G19" s="181"/>
    </row>
    <row r="20" spans="1:7" ht="15" customHeight="1">
      <c r="A20" s="319" t="s">
        <v>21</v>
      </c>
      <c r="B20" s="320"/>
      <c r="C20" s="2"/>
      <c r="D20" s="2"/>
      <c r="E20" s="317">
        <f t="shared" si="0"/>
        <v>0</v>
      </c>
      <c r="F20" s="2"/>
      <c r="G20" s="181"/>
    </row>
    <row r="21" spans="1:7" ht="15" customHeight="1">
      <c r="A21" s="319" t="s">
        <v>22</v>
      </c>
      <c r="B21" s="320"/>
      <c r="C21" s="2"/>
      <c r="D21" s="2"/>
      <c r="E21" s="317">
        <f t="shared" si="0"/>
        <v>0</v>
      </c>
      <c r="F21" s="2"/>
      <c r="G21" s="181"/>
    </row>
    <row r="22" spans="1:7" ht="15" customHeight="1">
      <c r="A22" s="319" t="s">
        <v>23</v>
      </c>
      <c r="B22" s="320"/>
      <c r="C22" s="2"/>
      <c r="D22" s="2"/>
      <c r="E22" s="317">
        <f t="shared" si="0"/>
        <v>0</v>
      </c>
      <c r="F22" s="2"/>
      <c r="G22" s="181"/>
    </row>
    <row r="23" spans="1:7" ht="15" customHeight="1">
      <c r="A23" s="319" t="s">
        <v>24</v>
      </c>
      <c r="B23" s="320"/>
      <c r="C23" s="2"/>
      <c r="D23" s="2"/>
      <c r="E23" s="317">
        <f t="shared" si="0"/>
        <v>0</v>
      </c>
      <c r="F23" s="2"/>
      <c r="G23" s="181"/>
    </row>
    <row r="24" spans="1:7" ht="15" customHeight="1">
      <c r="A24" s="319" t="s">
        <v>25</v>
      </c>
      <c r="B24" s="320"/>
      <c r="C24" s="2"/>
      <c r="D24" s="2"/>
      <c r="E24" s="317">
        <f t="shared" si="0"/>
        <v>0</v>
      </c>
      <c r="F24" s="2"/>
      <c r="G24" s="181"/>
    </row>
    <row r="25" spans="1:7" ht="15" customHeight="1">
      <c r="A25" s="319" t="s">
        <v>26</v>
      </c>
      <c r="B25" s="320"/>
      <c r="C25" s="2"/>
      <c r="D25" s="2"/>
      <c r="E25" s="317">
        <f t="shared" si="0"/>
        <v>0</v>
      </c>
      <c r="F25" s="2"/>
      <c r="G25" s="181"/>
    </row>
    <row r="26" spans="1:7" ht="15" customHeight="1">
      <c r="A26" s="319" t="s">
        <v>27</v>
      </c>
      <c r="B26" s="320"/>
      <c r="C26" s="2"/>
      <c r="D26" s="2"/>
      <c r="E26" s="317">
        <f t="shared" si="0"/>
        <v>0</v>
      </c>
      <c r="F26" s="2"/>
      <c r="G26" s="181"/>
    </row>
    <row r="27" spans="1:7" ht="15" customHeight="1">
      <c r="A27" s="319" t="s">
        <v>28</v>
      </c>
      <c r="B27" s="320"/>
      <c r="C27" s="2"/>
      <c r="D27" s="2"/>
      <c r="E27" s="317">
        <f t="shared" si="0"/>
        <v>0</v>
      </c>
      <c r="F27" s="2"/>
      <c r="G27" s="181"/>
    </row>
    <row r="28" spans="1:7" ht="15" customHeight="1">
      <c r="A28" s="319" t="s">
        <v>29</v>
      </c>
      <c r="B28" s="320"/>
      <c r="C28" s="2"/>
      <c r="D28" s="2"/>
      <c r="E28" s="317">
        <f t="shared" si="0"/>
        <v>0</v>
      </c>
      <c r="F28" s="2"/>
      <c r="G28" s="181"/>
    </row>
    <row r="29" spans="1:7" ht="15" customHeight="1">
      <c r="A29" s="319" t="s">
        <v>30</v>
      </c>
      <c r="B29" s="320"/>
      <c r="C29" s="2"/>
      <c r="D29" s="2"/>
      <c r="E29" s="317">
        <f t="shared" si="0"/>
        <v>0</v>
      </c>
      <c r="F29" s="2"/>
      <c r="G29" s="181"/>
    </row>
    <row r="30" spans="1:7" ht="15" customHeight="1">
      <c r="A30" s="319" t="s">
        <v>31</v>
      </c>
      <c r="B30" s="320"/>
      <c r="C30" s="2"/>
      <c r="D30" s="2"/>
      <c r="E30" s="317"/>
      <c r="F30" s="2"/>
      <c r="G30" s="181"/>
    </row>
    <row r="31" spans="1:7" ht="15" customHeight="1">
      <c r="A31" s="319" t="s">
        <v>32</v>
      </c>
      <c r="B31" s="320"/>
      <c r="C31" s="2"/>
      <c r="D31" s="2"/>
      <c r="E31" s="317">
        <f t="shared" si="0"/>
        <v>0</v>
      </c>
      <c r="F31" s="2"/>
      <c r="G31" s="181"/>
    </row>
    <row r="32" spans="1:7" ht="15" customHeight="1">
      <c r="A32" s="319" t="s">
        <v>33</v>
      </c>
      <c r="B32" s="320"/>
      <c r="C32" s="2"/>
      <c r="D32" s="2"/>
      <c r="E32" s="317">
        <f t="shared" si="0"/>
        <v>0</v>
      </c>
      <c r="F32" s="2"/>
      <c r="G32" s="181"/>
    </row>
    <row r="33" spans="1:7" ht="15" customHeight="1">
      <c r="A33" s="319" t="s">
        <v>34</v>
      </c>
      <c r="B33" s="320"/>
      <c r="C33" s="2"/>
      <c r="D33" s="2"/>
      <c r="E33" s="317">
        <f t="shared" si="0"/>
        <v>0</v>
      </c>
      <c r="F33" s="2"/>
      <c r="G33" s="181"/>
    </row>
    <row r="34" spans="1:7" ht="15" customHeight="1">
      <c r="A34" s="319" t="s">
        <v>90</v>
      </c>
      <c r="B34" s="320"/>
      <c r="C34" s="2"/>
      <c r="D34" s="2"/>
      <c r="E34" s="317">
        <f t="shared" si="0"/>
        <v>0</v>
      </c>
      <c r="F34" s="2"/>
      <c r="G34" s="181"/>
    </row>
    <row r="35" spans="1:7" ht="15" customHeight="1" thickBot="1">
      <c r="A35" s="319" t="s">
        <v>186</v>
      </c>
      <c r="B35" s="321"/>
      <c r="C35" s="3"/>
      <c r="D35" s="3"/>
      <c r="E35" s="317">
        <f t="shared" si="0"/>
        <v>0</v>
      </c>
      <c r="F35" s="3"/>
      <c r="G35" s="322"/>
    </row>
    <row r="36" spans="1:7" ht="15" customHeight="1" thickBot="1">
      <c r="A36" s="699" t="s">
        <v>39</v>
      </c>
      <c r="B36" s="700"/>
      <c r="C36" s="14">
        <f>SUM(C5:C35)</f>
        <v>662</v>
      </c>
      <c r="D36" s="14">
        <f>SUM(D5:D35)</f>
        <v>0</v>
      </c>
      <c r="E36" s="14">
        <f>SUM(E5:E35)</f>
        <v>662</v>
      </c>
      <c r="F36" s="14">
        <f>SUM(F5:F35)</f>
        <v>662</v>
      </c>
      <c r="G36" s="15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&amp;"Times New Roman CE,Dőlt"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86">
      <selection activeCell="D93" sqref="D93"/>
    </sheetView>
  </sheetViews>
  <sheetFormatPr defaultColWidth="9.00390625" defaultRowHeight="12.75"/>
  <cols>
    <col min="1" max="1" width="9.00390625" style="378" customWidth="1"/>
    <col min="2" max="2" width="64.875" style="378" customWidth="1"/>
    <col min="3" max="3" width="17.375" style="378" customWidth="1"/>
    <col min="4" max="5" width="17.375" style="379" customWidth="1"/>
    <col min="6" max="16384" width="9.375" style="389" customWidth="1"/>
  </cols>
  <sheetData>
    <row r="1" spans="1:5" ht="15.75" customHeight="1">
      <c r="A1" s="642" t="s">
        <v>3</v>
      </c>
      <c r="B1" s="642"/>
      <c r="C1" s="642"/>
      <c r="D1" s="642"/>
      <c r="E1" s="642"/>
    </row>
    <row r="2" spans="1:5" ht="15.75" customHeight="1" thickBot="1">
      <c r="A2" s="45" t="s">
        <v>110</v>
      </c>
      <c r="B2" s="45"/>
      <c r="C2" s="45"/>
      <c r="D2" s="376"/>
      <c r="E2" s="376" t="s">
        <v>156</v>
      </c>
    </row>
    <row r="3" spans="1:5" ht="15.75" customHeight="1">
      <c r="A3" s="643" t="s">
        <v>58</v>
      </c>
      <c r="B3" s="645" t="s">
        <v>5</v>
      </c>
      <c r="C3" s="701" t="str">
        <f>+CONCATENATE(LEFT(ÖSSZEFÜGGÉSEK!A4,4)-1,". évi tény")</f>
        <v>2013. évi tény</v>
      </c>
      <c r="D3" s="647" t="str">
        <f>+CONCATENATE(LEFT(ÖSSZEFÜGGÉSEK!A4,4),". évi")</f>
        <v>2014. évi</v>
      </c>
      <c r="E3" s="648"/>
    </row>
    <row r="4" spans="1:5" ht="37.5" customHeight="1" thickBot="1">
      <c r="A4" s="644"/>
      <c r="B4" s="646"/>
      <c r="C4" s="702"/>
      <c r="D4" s="47" t="s">
        <v>182</v>
      </c>
      <c r="E4" s="48" t="s">
        <v>183</v>
      </c>
    </row>
    <row r="5" spans="1:5" s="390" customFormat="1" ht="12" customHeight="1" thickBot="1">
      <c r="A5" s="354" t="s">
        <v>425</v>
      </c>
      <c r="B5" s="355" t="s">
        <v>426</v>
      </c>
      <c r="C5" s="355" t="s">
        <v>427</v>
      </c>
      <c r="D5" s="355" t="s">
        <v>429</v>
      </c>
      <c r="E5" s="356" t="s">
        <v>506</v>
      </c>
    </row>
    <row r="6" spans="1:5" s="391" customFormat="1" ht="12" customHeight="1" thickBot="1">
      <c r="A6" s="349" t="s">
        <v>6</v>
      </c>
      <c r="B6" s="582" t="s">
        <v>309</v>
      </c>
      <c r="C6" s="381">
        <f>+C7+C8+C9+C10+C11+C12</f>
        <v>76475</v>
      </c>
      <c r="D6" s="364">
        <f>+D7+D8+D9+D10+D11+D12</f>
        <v>112892</v>
      </c>
      <c r="E6" s="364">
        <f>+E7+E8+E9+E10+E11+E12</f>
        <v>112892</v>
      </c>
    </row>
    <row r="7" spans="1:5" s="391" customFormat="1" ht="12" customHeight="1">
      <c r="A7" s="344" t="s">
        <v>70</v>
      </c>
      <c r="B7" s="583" t="s">
        <v>310</v>
      </c>
      <c r="C7" s="383">
        <v>26790</v>
      </c>
      <c r="D7" s="366">
        <v>56906</v>
      </c>
      <c r="E7" s="366">
        <v>56906</v>
      </c>
    </row>
    <row r="8" spans="1:5" s="391" customFormat="1" ht="12" customHeight="1">
      <c r="A8" s="343" t="s">
        <v>71</v>
      </c>
      <c r="B8" s="584" t="s">
        <v>311</v>
      </c>
      <c r="C8" s="382">
        <v>14667</v>
      </c>
      <c r="D8" s="365">
        <v>15869</v>
      </c>
      <c r="E8" s="365">
        <v>15869</v>
      </c>
    </row>
    <row r="9" spans="1:5" s="391" customFormat="1" ht="12" customHeight="1">
      <c r="A9" s="343" t="s">
        <v>72</v>
      </c>
      <c r="B9" s="584" t="s">
        <v>312</v>
      </c>
      <c r="C9" s="382">
        <v>10682</v>
      </c>
      <c r="D9" s="365">
        <v>11965</v>
      </c>
      <c r="E9" s="365">
        <v>11965</v>
      </c>
    </row>
    <row r="10" spans="1:5" s="391" customFormat="1" ht="12" customHeight="1">
      <c r="A10" s="343" t="s">
        <v>73</v>
      </c>
      <c r="B10" s="584" t="s">
        <v>313</v>
      </c>
      <c r="C10" s="382">
        <v>1246</v>
      </c>
      <c r="D10" s="365">
        <v>1255</v>
      </c>
      <c r="E10" s="365">
        <v>1255</v>
      </c>
    </row>
    <row r="11" spans="1:5" s="391" customFormat="1" ht="12" customHeight="1">
      <c r="A11" s="343" t="s">
        <v>106</v>
      </c>
      <c r="B11" s="584" t="s">
        <v>314</v>
      </c>
      <c r="C11" s="572">
        <v>17596</v>
      </c>
      <c r="D11" s="365">
        <v>24264</v>
      </c>
      <c r="E11" s="365">
        <v>24264</v>
      </c>
    </row>
    <row r="12" spans="1:5" s="391" customFormat="1" ht="12" customHeight="1" thickBot="1">
      <c r="A12" s="345" t="s">
        <v>74</v>
      </c>
      <c r="B12" s="585" t="s">
        <v>315</v>
      </c>
      <c r="C12" s="573">
        <v>5494</v>
      </c>
      <c r="D12" s="365">
        <v>2633</v>
      </c>
      <c r="E12" s="367">
        <v>2633</v>
      </c>
    </row>
    <row r="13" spans="1:5" s="391" customFormat="1" ht="12" customHeight="1" thickBot="1">
      <c r="A13" s="349" t="s">
        <v>7</v>
      </c>
      <c r="B13" s="586" t="s">
        <v>316</v>
      </c>
      <c r="C13" s="381">
        <f>+C14+C15+C16+C17+C18</f>
        <v>87761</v>
      </c>
      <c r="D13" s="364">
        <f>+D14+D15+D16+D17+D18</f>
        <v>42504</v>
      </c>
      <c r="E13" s="364">
        <f>+E14+E15+E16+E17+E18</f>
        <v>42504</v>
      </c>
    </row>
    <row r="14" spans="1:5" s="391" customFormat="1" ht="12" customHeight="1">
      <c r="A14" s="344" t="s">
        <v>76</v>
      </c>
      <c r="B14" s="583" t="s">
        <v>317</v>
      </c>
      <c r="C14" s="383">
        <v>10425</v>
      </c>
      <c r="D14" s="366"/>
      <c r="E14" s="366"/>
    </row>
    <row r="15" spans="1:5" s="391" customFormat="1" ht="12" customHeight="1">
      <c r="A15" s="343" t="s">
        <v>77</v>
      </c>
      <c r="B15" s="584" t="s">
        <v>318</v>
      </c>
      <c r="C15" s="382"/>
      <c r="D15" s="365"/>
      <c r="E15" s="365"/>
    </row>
    <row r="16" spans="1:5" s="391" customFormat="1" ht="12" customHeight="1">
      <c r="A16" s="343" t="s">
        <v>78</v>
      </c>
      <c r="B16" s="584" t="s">
        <v>319</v>
      </c>
      <c r="C16" s="382">
        <v>75</v>
      </c>
      <c r="D16" s="365"/>
      <c r="E16" s="365"/>
    </row>
    <row r="17" spans="1:5" s="391" customFormat="1" ht="12" customHeight="1">
      <c r="A17" s="343" t="s">
        <v>79</v>
      </c>
      <c r="B17" s="584" t="s">
        <v>320</v>
      </c>
      <c r="C17" s="382"/>
      <c r="D17" s="365"/>
      <c r="E17" s="365"/>
    </row>
    <row r="18" spans="1:5" s="391" customFormat="1" ht="12" customHeight="1">
      <c r="A18" s="343" t="s">
        <v>80</v>
      </c>
      <c r="B18" s="584" t="s">
        <v>321</v>
      </c>
      <c r="C18" s="382">
        <v>77261</v>
      </c>
      <c r="D18" s="365">
        <v>42504</v>
      </c>
      <c r="E18" s="365">
        <v>42504</v>
      </c>
    </row>
    <row r="19" spans="1:5" s="391" customFormat="1" ht="12" customHeight="1" thickBot="1">
      <c r="A19" s="345" t="s">
        <v>87</v>
      </c>
      <c r="B19" s="585" t="s">
        <v>322</v>
      </c>
      <c r="C19" s="384"/>
      <c r="D19" s="367"/>
      <c r="E19" s="367"/>
    </row>
    <row r="20" spans="1:5" s="391" customFormat="1" ht="12" customHeight="1" thickBot="1">
      <c r="A20" s="349" t="s">
        <v>8</v>
      </c>
      <c r="B20" s="582" t="s">
        <v>323</v>
      </c>
      <c r="C20" s="381">
        <f>+C21+C22+C23+C24+C25</f>
        <v>13866</v>
      </c>
      <c r="D20" s="364">
        <f>+D21+D22+D23+D24+D25</f>
        <v>136909</v>
      </c>
      <c r="E20" s="364">
        <f>+E21+E22+E23+E24+E25</f>
        <v>136909</v>
      </c>
    </row>
    <row r="21" spans="1:5" s="391" customFormat="1" ht="12" customHeight="1">
      <c r="A21" s="344" t="s">
        <v>59</v>
      </c>
      <c r="B21" s="583" t="s">
        <v>324</v>
      </c>
      <c r="C21" s="383"/>
      <c r="D21" s="366"/>
      <c r="E21" s="366"/>
    </row>
    <row r="22" spans="1:5" s="391" customFormat="1" ht="12" customHeight="1">
      <c r="A22" s="343" t="s">
        <v>60</v>
      </c>
      <c r="B22" s="584" t="s">
        <v>325</v>
      </c>
      <c r="C22" s="382"/>
      <c r="D22" s="365"/>
      <c r="E22" s="365"/>
    </row>
    <row r="23" spans="1:5" s="391" customFormat="1" ht="12" customHeight="1">
      <c r="A23" s="343" t="s">
        <v>61</v>
      </c>
      <c r="B23" s="584" t="s">
        <v>326</v>
      </c>
      <c r="C23" s="382"/>
      <c r="D23" s="365"/>
      <c r="E23" s="365"/>
    </row>
    <row r="24" spans="1:5" s="391" customFormat="1" ht="12" customHeight="1">
      <c r="A24" s="343" t="s">
        <v>62</v>
      </c>
      <c r="B24" s="584" t="s">
        <v>327</v>
      </c>
      <c r="C24" s="382"/>
      <c r="D24" s="365"/>
      <c r="E24" s="365"/>
    </row>
    <row r="25" spans="1:5" s="391" customFormat="1" ht="12" customHeight="1">
      <c r="A25" s="343" t="s">
        <v>119</v>
      </c>
      <c r="B25" s="584" t="s">
        <v>328</v>
      </c>
      <c r="C25" s="382">
        <v>13866</v>
      </c>
      <c r="D25" s="365">
        <v>136909</v>
      </c>
      <c r="E25" s="365">
        <v>136909</v>
      </c>
    </row>
    <row r="26" spans="1:5" s="391" customFormat="1" ht="12" customHeight="1" thickBot="1">
      <c r="A26" s="345" t="s">
        <v>120</v>
      </c>
      <c r="B26" s="585" t="s">
        <v>329</v>
      </c>
      <c r="C26" s="384">
        <v>13866</v>
      </c>
      <c r="D26" s="367">
        <v>136909</v>
      </c>
      <c r="E26" s="367">
        <v>136909</v>
      </c>
    </row>
    <row r="27" spans="1:5" s="391" customFormat="1" ht="12" customHeight="1" thickBot="1">
      <c r="A27" s="349" t="s">
        <v>121</v>
      </c>
      <c r="B27" s="582" t="s">
        <v>330</v>
      </c>
      <c r="C27" s="387">
        <f>+C28+C31+C32+C33</f>
        <v>66775</v>
      </c>
      <c r="D27" s="400">
        <f>+D28+D31+D32+D33</f>
        <v>69215</v>
      </c>
      <c r="E27" s="400">
        <f>+E28+E31+E33</f>
        <v>69215</v>
      </c>
    </row>
    <row r="28" spans="1:5" s="391" customFormat="1" ht="12" customHeight="1">
      <c r="A28" s="344" t="s">
        <v>331</v>
      </c>
      <c r="B28" s="583" t="s">
        <v>332</v>
      </c>
      <c r="C28" s="402">
        <f>+C29+C30</f>
        <v>61911</v>
      </c>
      <c r="D28" s="401">
        <f>+D29+D30</f>
        <v>65810</v>
      </c>
      <c r="E28" s="401">
        <f>+E29+E30</f>
        <v>65810</v>
      </c>
    </row>
    <row r="29" spans="1:5" s="391" customFormat="1" ht="12" customHeight="1">
      <c r="A29" s="343" t="s">
        <v>333</v>
      </c>
      <c r="B29" s="584" t="s">
        <v>334</v>
      </c>
      <c r="C29" s="382">
        <v>22389</v>
      </c>
      <c r="D29" s="365">
        <v>22276</v>
      </c>
      <c r="E29" s="365">
        <v>22276</v>
      </c>
    </row>
    <row r="30" spans="1:5" s="391" customFormat="1" ht="12" customHeight="1">
      <c r="A30" s="343" t="s">
        <v>335</v>
      </c>
      <c r="B30" s="584" t="s">
        <v>336</v>
      </c>
      <c r="C30" s="382">
        <v>39522</v>
      </c>
      <c r="D30" s="365">
        <v>43534</v>
      </c>
      <c r="E30" s="365">
        <v>43534</v>
      </c>
    </row>
    <row r="31" spans="1:5" s="391" customFormat="1" ht="12" customHeight="1">
      <c r="A31" s="343" t="s">
        <v>337</v>
      </c>
      <c r="B31" s="584" t="s">
        <v>338</v>
      </c>
      <c r="C31" s="382">
        <v>3074</v>
      </c>
      <c r="D31" s="365">
        <v>2903</v>
      </c>
      <c r="E31" s="365">
        <v>2903</v>
      </c>
    </row>
    <row r="32" spans="1:5" s="391" customFormat="1" ht="12" customHeight="1">
      <c r="A32" s="343" t="s">
        <v>339</v>
      </c>
      <c r="B32" s="584" t="s">
        <v>340</v>
      </c>
      <c r="C32" s="382"/>
      <c r="D32" s="365"/>
      <c r="E32" s="365"/>
    </row>
    <row r="33" spans="1:5" s="391" customFormat="1" ht="12" customHeight="1" thickBot="1">
      <c r="A33" s="345" t="s">
        <v>341</v>
      </c>
      <c r="B33" s="585" t="s">
        <v>342</v>
      </c>
      <c r="C33" s="384">
        <v>1790</v>
      </c>
      <c r="D33" s="367">
        <v>502</v>
      </c>
      <c r="E33" s="367">
        <v>502</v>
      </c>
    </row>
    <row r="34" spans="1:5" s="391" customFormat="1" ht="12" customHeight="1" thickBot="1">
      <c r="A34" s="349" t="s">
        <v>10</v>
      </c>
      <c r="B34" s="582" t="s">
        <v>343</v>
      </c>
      <c r="C34" s="381">
        <f>SUM(C35:C44)</f>
        <v>26843</v>
      </c>
      <c r="D34" s="364">
        <f>SUM(D35:D44)</f>
        <v>35558</v>
      </c>
      <c r="E34" s="364">
        <f>SUM(E35:E44)</f>
        <v>35558</v>
      </c>
    </row>
    <row r="35" spans="1:5" s="391" customFormat="1" ht="12" customHeight="1">
      <c r="A35" s="344" t="s">
        <v>63</v>
      </c>
      <c r="B35" s="583" t="s">
        <v>344</v>
      </c>
      <c r="C35" s="383"/>
      <c r="D35" s="366"/>
      <c r="E35" s="366"/>
    </row>
    <row r="36" spans="1:5" s="391" customFormat="1" ht="12" customHeight="1">
      <c r="A36" s="343" t="s">
        <v>64</v>
      </c>
      <c r="B36" s="584" t="s">
        <v>345</v>
      </c>
      <c r="C36" s="382"/>
      <c r="D36" s="365">
        <v>11106</v>
      </c>
      <c r="E36" s="365">
        <v>11106</v>
      </c>
    </row>
    <row r="37" spans="1:5" s="391" customFormat="1" ht="12" customHeight="1">
      <c r="A37" s="343" t="s">
        <v>65</v>
      </c>
      <c r="B37" s="584" t="s">
        <v>346</v>
      </c>
      <c r="C37" s="382"/>
      <c r="D37" s="365">
        <v>319</v>
      </c>
      <c r="E37" s="365">
        <v>319</v>
      </c>
    </row>
    <row r="38" spans="1:5" s="391" customFormat="1" ht="12" customHeight="1">
      <c r="A38" s="343" t="s">
        <v>123</v>
      </c>
      <c r="B38" s="584" t="s">
        <v>347</v>
      </c>
      <c r="C38" s="382">
        <v>23969</v>
      </c>
      <c r="D38" s="365">
        <v>17025</v>
      </c>
      <c r="E38" s="365">
        <v>17025</v>
      </c>
    </row>
    <row r="39" spans="1:5" s="391" customFormat="1" ht="12" customHeight="1">
      <c r="A39" s="343" t="s">
        <v>124</v>
      </c>
      <c r="B39" s="584" t="s">
        <v>348</v>
      </c>
      <c r="C39" s="382">
        <v>2212</v>
      </c>
      <c r="D39" s="365">
        <v>1928</v>
      </c>
      <c r="E39" s="365">
        <v>1928</v>
      </c>
    </row>
    <row r="40" spans="1:5" s="391" customFormat="1" ht="12" customHeight="1">
      <c r="A40" s="343" t="s">
        <v>125</v>
      </c>
      <c r="B40" s="584" t="s">
        <v>349</v>
      </c>
      <c r="C40" s="382">
        <v>632</v>
      </c>
      <c r="D40" s="365">
        <v>4931</v>
      </c>
      <c r="E40" s="365">
        <v>4931</v>
      </c>
    </row>
    <row r="41" spans="1:5" s="391" customFormat="1" ht="12" customHeight="1">
      <c r="A41" s="343" t="s">
        <v>126</v>
      </c>
      <c r="B41" s="584" t="s">
        <v>350</v>
      </c>
      <c r="C41" s="382"/>
      <c r="D41" s="365"/>
      <c r="E41" s="365"/>
    </row>
    <row r="42" spans="1:5" s="391" customFormat="1" ht="12" customHeight="1">
      <c r="A42" s="343" t="s">
        <v>127</v>
      </c>
      <c r="B42" s="584" t="s">
        <v>351</v>
      </c>
      <c r="C42" s="382">
        <v>30</v>
      </c>
      <c r="D42" s="365">
        <v>3</v>
      </c>
      <c r="E42" s="365">
        <v>3</v>
      </c>
    </row>
    <row r="43" spans="1:5" s="391" customFormat="1" ht="12" customHeight="1">
      <c r="A43" s="343" t="s">
        <v>352</v>
      </c>
      <c r="B43" s="584" t="s">
        <v>353</v>
      </c>
      <c r="C43" s="385"/>
      <c r="D43" s="368"/>
      <c r="E43" s="368"/>
    </row>
    <row r="44" spans="1:5" s="391" customFormat="1" ht="12" customHeight="1" thickBot="1">
      <c r="A44" s="345" t="s">
        <v>354</v>
      </c>
      <c r="B44" s="585" t="s">
        <v>355</v>
      </c>
      <c r="C44" s="386">
        <v>0</v>
      </c>
      <c r="D44" s="369">
        <v>246</v>
      </c>
      <c r="E44" s="369">
        <v>246</v>
      </c>
    </row>
    <row r="45" spans="1:5" s="391" customFormat="1" ht="12" customHeight="1" thickBot="1">
      <c r="A45" s="349" t="s">
        <v>11</v>
      </c>
      <c r="B45" s="582" t="s">
        <v>356</v>
      </c>
      <c r="C45" s="381">
        <v>0</v>
      </c>
      <c r="D45" s="364">
        <f>SUM(D46:D50)</f>
        <v>47</v>
      </c>
      <c r="E45" s="364">
        <f>SUM(E46:E50)</f>
        <v>47</v>
      </c>
    </row>
    <row r="46" spans="1:5" s="391" customFormat="1" ht="12" customHeight="1">
      <c r="A46" s="344" t="s">
        <v>66</v>
      </c>
      <c r="B46" s="583" t="s">
        <v>357</v>
      </c>
      <c r="C46" s="404"/>
      <c r="D46" s="370"/>
      <c r="E46" s="370"/>
    </row>
    <row r="47" spans="1:5" s="391" customFormat="1" ht="12" customHeight="1">
      <c r="A47" s="343" t="s">
        <v>67</v>
      </c>
      <c r="B47" s="584" t="s">
        <v>358</v>
      </c>
      <c r="C47" s="385">
        <v>1020</v>
      </c>
      <c r="D47" s="368"/>
      <c r="E47" s="368"/>
    </row>
    <row r="48" spans="1:5" s="391" customFormat="1" ht="12" customHeight="1">
      <c r="A48" s="343" t="s">
        <v>359</v>
      </c>
      <c r="B48" s="584" t="s">
        <v>360</v>
      </c>
      <c r="C48" s="385"/>
      <c r="D48" s="368">
        <v>47</v>
      </c>
      <c r="E48" s="368">
        <v>47</v>
      </c>
    </row>
    <row r="49" spans="1:5" s="391" customFormat="1" ht="12" customHeight="1">
      <c r="A49" s="343" t="s">
        <v>361</v>
      </c>
      <c r="B49" s="584" t="s">
        <v>362</v>
      </c>
      <c r="C49" s="385"/>
      <c r="D49" s="368"/>
      <c r="E49" s="368"/>
    </row>
    <row r="50" spans="1:5" s="391" customFormat="1" ht="12" customHeight="1" thickBot="1">
      <c r="A50" s="345" t="s">
        <v>363</v>
      </c>
      <c r="B50" s="585" t="s">
        <v>364</v>
      </c>
      <c r="C50" s="386"/>
      <c r="D50" s="369"/>
      <c r="E50" s="369"/>
    </row>
    <row r="51" spans="1:5" s="391" customFormat="1" ht="13.5" thickBot="1">
      <c r="A51" s="349" t="s">
        <v>128</v>
      </c>
      <c r="B51" s="582" t="s">
        <v>365</v>
      </c>
      <c r="C51" s="381">
        <f>SUM(C52:C54)</f>
        <v>30</v>
      </c>
      <c r="D51" s="364">
        <f>SUM(D52:D54)</f>
        <v>240</v>
      </c>
      <c r="E51" s="364">
        <f>SUM(E52:E54)</f>
        <v>240</v>
      </c>
    </row>
    <row r="52" spans="1:5" s="391" customFormat="1" ht="12.75">
      <c r="A52" s="344" t="s">
        <v>68</v>
      </c>
      <c r="B52" s="583" t="s">
        <v>366</v>
      </c>
      <c r="C52" s="383"/>
      <c r="D52" s="366"/>
      <c r="E52" s="366"/>
    </row>
    <row r="53" spans="1:5" s="391" customFormat="1" ht="14.25" customHeight="1">
      <c r="A53" s="343" t="s">
        <v>69</v>
      </c>
      <c r="B53" s="584" t="s">
        <v>586</v>
      </c>
      <c r="C53" s="382">
        <v>30</v>
      </c>
      <c r="D53" s="365">
        <v>240</v>
      </c>
      <c r="E53" s="365">
        <v>240</v>
      </c>
    </row>
    <row r="54" spans="1:5" s="391" customFormat="1" ht="12.75">
      <c r="A54" s="343" t="s">
        <v>368</v>
      </c>
      <c r="B54" s="584" t="s">
        <v>369</v>
      </c>
      <c r="C54" s="382"/>
      <c r="D54" s="365"/>
      <c r="E54" s="365"/>
    </row>
    <row r="55" spans="1:5" s="391" customFormat="1" ht="13.5" thickBot="1">
      <c r="A55" s="345" t="s">
        <v>370</v>
      </c>
      <c r="B55" s="585" t="s">
        <v>371</v>
      </c>
      <c r="C55" s="384"/>
      <c r="D55" s="367"/>
      <c r="E55" s="367"/>
    </row>
    <row r="56" spans="1:5" s="391" customFormat="1" ht="13.5" thickBot="1">
      <c r="A56" s="349" t="s">
        <v>13</v>
      </c>
      <c r="B56" s="586" t="s">
        <v>372</v>
      </c>
      <c r="C56" s="381">
        <f>SUM(C57:C59)</f>
        <v>149</v>
      </c>
      <c r="D56" s="364">
        <f>SUM(D57:D59)</f>
        <v>0</v>
      </c>
      <c r="E56" s="364">
        <f>SUM(E57:E59)</f>
        <v>0</v>
      </c>
    </row>
    <row r="57" spans="1:5" s="391" customFormat="1" ht="12.75">
      <c r="A57" s="343" t="s">
        <v>129</v>
      </c>
      <c r="B57" s="583" t="s">
        <v>373</v>
      </c>
      <c r="C57" s="385"/>
      <c r="D57" s="368"/>
      <c r="E57" s="368"/>
    </row>
    <row r="58" spans="1:5" s="391" customFormat="1" ht="12.75" customHeight="1">
      <c r="A58" s="343" t="s">
        <v>130</v>
      </c>
      <c r="B58" s="584" t="s">
        <v>587</v>
      </c>
      <c r="C58" s="385"/>
      <c r="D58" s="368"/>
      <c r="E58" s="368"/>
    </row>
    <row r="59" spans="1:5" s="391" customFormat="1" ht="12.75">
      <c r="A59" s="343" t="s">
        <v>157</v>
      </c>
      <c r="B59" s="584" t="s">
        <v>375</v>
      </c>
      <c r="C59" s="385">
        <v>149</v>
      </c>
      <c r="D59" s="368"/>
      <c r="E59" s="368"/>
    </row>
    <row r="60" spans="1:5" s="391" customFormat="1" ht="13.5" thickBot="1">
      <c r="A60" s="343" t="s">
        <v>376</v>
      </c>
      <c r="B60" s="585" t="s">
        <v>377</v>
      </c>
      <c r="C60" s="385"/>
      <c r="D60" s="368"/>
      <c r="E60" s="368"/>
    </row>
    <row r="61" spans="1:5" s="391" customFormat="1" ht="13.5" thickBot="1">
      <c r="A61" s="349" t="s">
        <v>14</v>
      </c>
      <c r="B61" s="582" t="s">
        <v>378</v>
      </c>
      <c r="C61" s="387">
        <f>+C6+C13+C20+C27+C34+C45+C51+C56</f>
        <v>271899</v>
      </c>
      <c r="D61" s="400">
        <f>+D6+D13+D20+D27+D34+D45+D51+D56</f>
        <v>397365</v>
      </c>
      <c r="E61" s="400">
        <f>+E6+E13+E20+E27+E34+E45+E51+E56</f>
        <v>397365</v>
      </c>
    </row>
    <row r="62" spans="1:5" s="391" customFormat="1" ht="13.5" thickBot="1">
      <c r="A62" s="405" t="s">
        <v>379</v>
      </c>
      <c r="B62" s="586" t="s">
        <v>696</v>
      </c>
      <c r="C62" s="381">
        <f>SUM(C63:C65)</f>
        <v>6332</v>
      </c>
      <c r="D62" s="364">
        <f>SUM(D63:D65)</f>
        <v>0</v>
      </c>
      <c r="E62" s="364">
        <f>SUM(E63:E65)</f>
        <v>0</v>
      </c>
    </row>
    <row r="63" spans="1:5" s="391" customFormat="1" ht="12.75">
      <c r="A63" s="343" t="s">
        <v>381</v>
      </c>
      <c r="B63" s="583" t="s">
        <v>382</v>
      </c>
      <c r="C63" s="385"/>
      <c r="D63" s="368"/>
      <c r="E63" s="368"/>
    </row>
    <row r="64" spans="1:5" s="391" customFormat="1" ht="12.75">
      <c r="A64" s="343" t="s">
        <v>383</v>
      </c>
      <c r="B64" s="584" t="s">
        <v>384</v>
      </c>
      <c r="C64" s="385"/>
      <c r="D64" s="368"/>
      <c r="E64" s="368"/>
    </row>
    <row r="65" spans="1:5" s="391" customFormat="1" ht="13.5" thickBot="1">
      <c r="A65" s="343" t="s">
        <v>385</v>
      </c>
      <c r="B65" s="329" t="s">
        <v>430</v>
      </c>
      <c r="C65" s="385">
        <v>6332</v>
      </c>
      <c r="D65" s="368"/>
      <c r="E65" s="368"/>
    </row>
    <row r="66" spans="1:5" s="391" customFormat="1" ht="13.5" thickBot="1">
      <c r="A66" s="405" t="s">
        <v>387</v>
      </c>
      <c r="B66" s="586" t="s">
        <v>388</v>
      </c>
      <c r="C66" s="381">
        <f>SUM(C67:C70)</f>
        <v>0</v>
      </c>
      <c r="D66" s="364">
        <f>SUM(D67:D70)</f>
        <v>0</v>
      </c>
      <c r="E66" s="364">
        <f>SUM(E67:E70)</f>
        <v>0</v>
      </c>
    </row>
    <row r="67" spans="1:5" s="391" customFormat="1" ht="12.75">
      <c r="A67" s="343" t="s">
        <v>107</v>
      </c>
      <c r="B67" s="583" t="s">
        <v>389</v>
      </c>
      <c r="C67" s="385"/>
      <c r="D67" s="368"/>
      <c r="E67" s="368"/>
    </row>
    <row r="68" spans="1:5" s="391" customFormat="1" ht="12.75">
      <c r="A68" s="343" t="s">
        <v>108</v>
      </c>
      <c r="B68" s="584" t="s">
        <v>390</v>
      </c>
      <c r="C68" s="385"/>
      <c r="D68" s="368"/>
      <c r="E68" s="368"/>
    </row>
    <row r="69" spans="1:5" s="391" customFormat="1" ht="12" customHeight="1">
      <c r="A69" s="343" t="s">
        <v>391</v>
      </c>
      <c r="B69" s="584" t="s">
        <v>392</v>
      </c>
      <c r="C69" s="385"/>
      <c r="D69" s="368"/>
      <c r="E69" s="368"/>
    </row>
    <row r="70" spans="1:5" s="391" customFormat="1" ht="12" customHeight="1" thickBot="1">
      <c r="A70" s="343" t="s">
        <v>393</v>
      </c>
      <c r="B70" s="585" t="s">
        <v>394</v>
      </c>
      <c r="C70" s="385"/>
      <c r="D70" s="368"/>
      <c r="E70" s="368"/>
    </row>
    <row r="71" spans="1:5" s="391" customFormat="1" ht="12" customHeight="1" thickBot="1">
      <c r="A71" s="405" t="s">
        <v>395</v>
      </c>
      <c r="B71" s="586" t="s">
        <v>396</v>
      </c>
      <c r="C71" s="381">
        <f>SUM(C72:C73)</f>
        <v>0</v>
      </c>
      <c r="D71" s="364">
        <f>SUM(D72:D73)</f>
        <v>53172</v>
      </c>
      <c r="E71" s="364">
        <f>SUM(E72:E73)</f>
        <v>53172</v>
      </c>
    </row>
    <row r="72" spans="1:5" s="391" customFormat="1" ht="12" customHeight="1">
      <c r="A72" s="343" t="s">
        <v>397</v>
      </c>
      <c r="B72" s="583" t="s">
        <v>398</v>
      </c>
      <c r="C72" s="385"/>
      <c r="D72" s="368">
        <v>53172</v>
      </c>
      <c r="E72" s="368">
        <v>53172</v>
      </c>
    </row>
    <row r="73" spans="1:5" s="391" customFormat="1" ht="12" customHeight="1" thickBot="1">
      <c r="A73" s="343" t="s">
        <v>399</v>
      </c>
      <c r="B73" s="585" t="s">
        <v>400</v>
      </c>
      <c r="C73" s="385"/>
      <c r="D73" s="368"/>
      <c r="E73" s="368"/>
    </row>
    <row r="74" spans="1:5" s="391" customFormat="1" ht="12" customHeight="1" thickBot="1">
      <c r="A74" s="405" t="s">
        <v>401</v>
      </c>
      <c r="B74" s="586" t="s">
        <v>402</v>
      </c>
      <c r="C74" s="381">
        <f>SUM(C75:C77)</f>
        <v>0</v>
      </c>
      <c r="D74" s="364">
        <f>SUM(D75:D77)</f>
        <v>4488</v>
      </c>
      <c r="E74" s="364">
        <f>SUM(E75:E77)</f>
        <v>4488</v>
      </c>
    </row>
    <row r="75" spans="1:5" s="391" customFormat="1" ht="12" customHeight="1">
      <c r="A75" s="343" t="s">
        <v>403</v>
      </c>
      <c r="B75" s="583" t="s">
        <v>404</v>
      </c>
      <c r="C75" s="385"/>
      <c r="D75" s="368">
        <v>4488</v>
      </c>
      <c r="E75" s="368">
        <v>4488</v>
      </c>
    </row>
    <row r="76" spans="1:5" s="391" customFormat="1" ht="12" customHeight="1">
      <c r="A76" s="343" t="s">
        <v>405</v>
      </c>
      <c r="B76" s="584" t="s">
        <v>406</v>
      </c>
      <c r="C76" s="385"/>
      <c r="D76" s="368"/>
      <c r="E76" s="368"/>
    </row>
    <row r="77" spans="1:5" s="391" customFormat="1" ht="12" customHeight="1" thickBot="1">
      <c r="A77" s="343" t="s">
        <v>407</v>
      </c>
      <c r="B77" s="585" t="s">
        <v>408</v>
      </c>
      <c r="C77" s="385"/>
      <c r="D77" s="368"/>
      <c r="E77" s="368"/>
    </row>
    <row r="78" spans="1:5" s="391" customFormat="1" ht="12" customHeight="1" thickBot="1">
      <c r="A78" s="405" t="s">
        <v>409</v>
      </c>
      <c r="B78" s="586" t="s">
        <v>410</v>
      </c>
      <c r="C78" s="381">
        <f>SUM(C79:C82)</f>
        <v>0</v>
      </c>
      <c r="D78" s="364">
        <f>SUM(D79:D82)</f>
        <v>0</v>
      </c>
      <c r="E78" s="364">
        <f>SUM(E79:E82)</f>
        <v>0</v>
      </c>
    </row>
    <row r="79" spans="1:5" s="391" customFormat="1" ht="12" customHeight="1">
      <c r="A79" s="570" t="s">
        <v>411</v>
      </c>
      <c r="B79" s="583" t="s">
        <v>412</v>
      </c>
      <c r="C79" s="385"/>
      <c r="D79" s="368"/>
      <c r="E79" s="368"/>
    </row>
    <row r="80" spans="1:5" s="391" customFormat="1" ht="12" customHeight="1">
      <c r="A80" s="571" t="s">
        <v>413</v>
      </c>
      <c r="B80" s="584" t="s">
        <v>414</v>
      </c>
      <c r="C80" s="385"/>
      <c r="D80" s="368"/>
      <c r="E80" s="368"/>
    </row>
    <row r="81" spans="1:5" s="391" customFormat="1" ht="12" customHeight="1">
      <c r="A81" s="571" t="s">
        <v>415</v>
      </c>
      <c r="B81" s="584" t="s">
        <v>416</v>
      </c>
      <c r="C81" s="385"/>
      <c r="D81" s="368"/>
      <c r="E81" s="368"/>
    </row>
    <row r="82" spans="1:5" s="391" customFormat="1" ht="12" customHeight="1" thickBot="1">
      <c r="A82" s="406" t="s">
        <v>417</v>
      </c>
      <c r="B82" s="585" t="s">
        <v>418</v>
      </c>
      <c r="C82" s="385"/>
      <c r="D82" s="368"/>
      <c r="E82" s="368"/>
    </row>
    <row r="83" spans="1:5" s="391" customFormat="1" ht="12" customHeight="1" thickBot="1">
      <c r="A83" s="405" t="s">
        <v>419</v>
      </c>
      <c r="B83" s="586" t="s">
        <v>420</v>
      </c>
      <c r="C83" s="408"/>
      <c r="D83" s="409"/>
      <c r="E83" s="409"/>
    </row>
    <row r="84" spans="1:5" s="391" customFormat="1" ht="13.5" customHeight="1" thickBot="1">
      <c r="A84" s="405" t="s">
        <v>421</v>
      </c>
      <c r="B84" s="327" t="s">
        <v>422</v>
      </c>
      <c r="C84" s="387">
        <f>+C62+C66+C71+C74+C78+C83</f>
        <v>6332</v>
      </c>
      <c r="D84" s="400">
        <f>+D62+D66+D71+D74+D78+D83</f>
        <v>57660</v>
      </c>
      <c r="E84" s="400">
        <f>+E62+E66+E71+E74+E78+E83</f>
        <v>57660</v>
      </c>
    </row>
    <row r="85" spans="1:5" s="391" customFormat="1" ht="12" customHeight="1" thickBot="1">
      <c r="A85" s="407" t="s">
        <v>423</v>
      </c>
      <c r="B85" s="330" t="s">
        <v>424</v>
      </c>
      <c r="C85" s="387">
        <f>+C61+C84</f>
        <v>278231</v>
      </c>
      <c r="D85" s="400">
        <f>+D61+D84</f>
        <v>455025</v>
      </c>
      <c r="E85" s="400">
        <f>+E61+E84</f>
        <v>455025</v>
      </c>
    </row>
    <row r="86" spans="1:5" ht="16.5" customHeight="1">
      <c r="A86" s="642" t="s">
        <v>35</v>
      </c>
      <c r="B86" s="642"/>
      <c r="C86" s="642"/>
      <c r="D86" s="642"/>
      <c r="E86" s="642"/>
    </row>
    <row r="87" spans="1:5" s="397" customFormat="1" ht="16.5" customHeight="1" thickBot="1">
      <c r="A87" s="46" t="s">
        <v>111</v>
      </c>
      <c r="B87" s="46"/>
      <c r="C87" s="46"/>
      <c r="D87" s="358"/>
      <c r="E87" s="358" t="s">
        <v>156</v>
      </c>
    </row>
    <row r="88" spans="1:5" s="397" customFormat="1" ht="16.5" customHeight="1">
      <c r="A88" s="643" t="s">
        <v>58</v>
      </c>
      <c r="B88" s="645" t="s">
        <v>177</v>
      </c>
      <c r="C88" s="701" t="str">
        <f>+C3</f>
        <v>2013. évi tény</v>
      </c>
      <c r="D88" s="647" t="str">
        <f>+D3</f>
        <v>2014. évi</v>
      </c>
      <c r="E88" s="648"/>
    </row>
    <row r="89" spans="1:5" ht="37.5" customHeight="1" thickBot="1">
      <c r="A89" s="644"/>
      <c r="B89" s="646"/>
      <c r="C89" s="702"/>
      <c r="D89" s="47" t="s">
        <v>182</v>
      </c>
      <c r="E89" s="48" t="s">
        <v>183</v>
      </c>
    </row>
    <row r="90" spans="1:5" s="390" customFormat="1" ht="12" customHeight="1" thickBot="1">
      <c r="A90" s="354" t="s">
        <v>425</v>
      </c>
      <c r="B90" s="355" t="s">
        <v>426</v>
      </c>
      <c r="C90" s="355" t="s">
        <v>427</v>
      </c>
      <c r="D90" s="355" t="s">
        <v>429</v>
      </c>
      <c r="E90" s="403" t="s">
        <v>506</v>
      </c>
    </row>
    <row r="91" spans="1:5" ht="12" customHeight="1" thickBot="1">
      <c r="A91" s="351" t="s">
        <v>6</v>
      </c>
      <c r="B91" s="353" t="s">
        <v>588</v>
      </c>
      <c r="C91" s="380">
        <f>+C92+C93+C94+C95+C96</f>
        <v>152457</v>
      </c>
      <c r="D91" s="335">
        <f>+D92+D93+D94+D95+D96</f>
        <v>316512</v>
      </c>
      <c r="E91" s="335">
        <f>+E92+E93+E94+E95+E96</f>
        <v>177016</v>
      </c>
    </row>
    <row r="92" spans="1:5" ht="12" customHeight="1">
      <c r="A92" s="346" t="s">
        <v>70</v>
      </c>
      <c r="B92" s="587" t="s">
        <v>36</v>
      </c>
      <c r="C92" s="98">
        <v>53929</v>
      </c>
      <c r="D92" s="334">
        <v>55235</v>
      </c>
      <c r="E92" s="334">
        <v>55016</v>
      </c>
    </row>
    <row r="93" spans="1:5" ht="12" customHeight="1">
      <c r="A93" s="343" t="s">
        <v>71</v>
      </c>
      <c r="B93" s="588" t="s">
        <v>131</v>
      </c>
      <c r="C93" s="382">
        <v>9234</v>
      </c>
      <c r="D93" s="365">
        <v>10243</v>
      </c>
      <c r="E93" s="365">
        <v>10243</v>
      </c>
    </row>
    <row r="94" spans="1:5" ht="12" customHeight="1">
      <c r="A94" s="343" t="s">
        <v>72</v>
      </c>
      <c r="B94" s="588" t="s">
        <v>99</v>
      </c>
      <c r="C94" s="384">
        <v>60122</v>
      </c>
      <c r="D94" s="367">
        <v>202769</v>
      </c>
      <c r="E94" s="367">
        <v>80594</v>
      </c>
    </row>
    <row r="95" spans="1:5" ht="12" customHeight="1">
      <c r="A95" s="343" t="s">
        <v>73</v>
      </c>
      <c r="B95" s="589" t="s">
        <v>132</v>
      </c>
      <c r="C95" s="384">
        <v>11469</v>
      </c>
      <c r="D95" s="367">
        <v>10527</v>
      </c>
      <c r="E95" s="367">
        <v>9532</v>
      </c>
    </row>
    <row r="96" spans="1:5" ht="12" customHeight="1">
      <c r="A96" s="343" t="s">
        <v>82</v>
      </c>
      <c r="B96" s="590" t="s">
        <v>133</v>
      </c>
      <c r="C96" s="384">
        <v>17703</v>
      </c>
      <c r="D96" s="367">
        <v>37738</v>
      </c>
      <c r="E96" s="367">
        <v>21631</v>
      </c>
    </row>
    <row r="97" spans="1:5" ht="12" customHeight="1">
      <c r="A97" s="343" t="s">
        <v>74</v>
      </c>
      <c r="B97" s="588" t="s">
        <v>432</v>
      </c>
      <c r="C97" s="384"/>
      <c r="D97" s="367">
        <v>550</v>
      </c>
      <c r="E97" s="367">
        <v>550</v>
      </c>
    </row>
    <row r="98" spans="1:5" ht="12" customHeight="1">
      <c r="A98" s="343" t="s">
        <v>75</v>
      </c>
      <c r="B98" s="591" t="s">
        <v>433</v>
      </c>
      <c r="C98" s="384"/>
      <c r="D98" s="367"/>
      <c r="E98" s="367"/>
    </row>
    <row r="99" spans="1:5" ht="12" customHeight="1">
      <c r="A99" s="343" t="s">
        <v>83</v>
      </c>
      <c r="B99" s="588" t="s">
        <v>434</v>
      </c>
      <c r="C99" s="384"/>
      <c r="D99" s="367"/>
      <c r="E99" s="367"/>
    </row>
    <row r="100" spans="1:5" ht="12" customHeight="1">
      <c r="A100" s="343" t="s">
        <v>84</v>
      </c>
      <c r="B100" s="588" t="s">
        <v>435</v>
      </c>
      <c r="C100" s="384"/>
      <c r="D100" s="367"/>
      <c r="E100" s="367"/>
    </row>
    <row r="101" spans="1:5" ht="12" customHeight="1">
      <c r="A101" s="343" t="s">
        <v>85</v>
      </c>
      <c r="B101" s="591" t="s">
        <v>436</v>
      </c>
      <c r="C101" s="384">
        <v>1900</v>
      </c>
      <c r="D101" s="367">
        <v>695</v>
      </c>
      <c r="E101" s="367">
        <v>695</v>
      </c>
    </row>
    <row r="102" spans="1:5" ht="12" customHeight="1">
      <c r="A102" s="343" t="s">
        <v>86</v>
      </c>
      <c r="B102" s="591" t="s">
        <v>437</v>
      </c>
      <c r="C102" s="384">
        <v>0</v>
      </c>
      <c r="D102" s="367"/>
      <c r="E102" s="367"/>
    </row>
    <row r="103" spans="1:5" ht="12" customHeight="1">
      <c r="A103" s="343" t="s">
        <v>88</v>
      </c>
      <c r="B103" s="588" t="s">
        <v>438</v>
      </c>
      <c r="C103" s="384"/>
      <c r="D103" s="367"/>
      <c r="E103" s="367"/>
    </row>
    <row r="104" spans="1:5" ht="12" customHeight="1">
      <c r="A104" s="342" t="s">
        <v>134</v>
      </c>
      <c r="B104" s="592" t="s">
        <v>439</v>
      </c>
      <c r="C104" s="384"/>
      <c r="D104" s="367"/>
      <c r="E104" s="367"/>
    </row>
    <row r="105" spans="1:5" ht="12" customHeight="1">
      <c r="A105" s="343" t="s">
        <v>440</v>
      </c>
      <c r="B105" s="592" t="s">
        <v>441</v>
      </c>
      <c r="C105" s="384"/>
      <c r="D105" s="367"/>
      <c r="E105" s="367"/>
    </row>
    <row r="106" spans="1:5" ht="12" customHeight="1" thickBot="1">
      <c r="A106" s="347" t="s">
        <v>442</v>
      </c>
      <c r="B106" s="593" t="s">
        <v>443</v>
      </c>
      <c r="C106" s="99">
        <v>15803</v>
      </c>
      <c r="D106" s="328">
        <v>24220</v>
      </c>
      <c r="E106" s="328">
        <v>20386</v>
      </c>
    </row>
    <row r="107" spans="1:5" ht="12" customHeight="1" thickBot="1">
      <c r="A107" s="349" t="s">
        <v>7</v>
      </c>
      <c r="B107" s="352" t="s">
        <v>589</v>
      </c>
      <c r="C107" s="381">
        <f>+C108+C110+C112</f>
        <v>24970</v>
      </c>
      <c r="D107" s="364">
        <f>+D108+D110+D112</f>
        <v>60461</v>
      </c>
      <c r="E107" s="364">
        <f>+E108+E110+E112</f>
        <v>34225</v>
      </c>
    </row>
    <row r="108" spans="1:5" ht="12" customHeight="1">
      <c r="A108" s="344" t="s">
        <v>76</v>
      </c>
      <c r="B108" s="588" t="s">
        <v>155</v>
      </c>
      <c r="C108" s="383">
        <v>16837</v>
      </c>
      <c r="D108" s="366">
        <v>35650</v>
      </c>
      <c r="E108" s="366">
        <v>9734</v>
      </c>
    </row>
    <row r="109" spans="1:5" ht="12" customHeight="1">
      <c r="A109" s="344" t="s">
        <v>77</v>
      </c>
      <c r="B109" s="592" t="s">
        <v>445</v>
      </c>
      <c r="C109" s="383"/>
      <c r="D109" s="366"/>
      <c r="E109" s="366"/>
    </row>
    <row r="110" spans="1:5" ht="15.75">
      <c r="A110" s="344" t="s">
        <v>78</v>
      </c>
      <c r="B110" s="592" t="s">
        <v>135</v>
      </c>
      <c r="C110" s="382">
        <v>7773</v>
      </c>
      <c r="D110" s="365">
        <v>21890</v>
      </c>
      <c r="E110" s="365">
        <v>21570</v>
      </c>
    </row>
    <row r="111" spans="1:5" ht="12" customHeight="1">
      <c r="A111" s="344" t="s">
        <v>79</v>
      </c>
      <c r="B111" s="592" t="s">
        <v>446</v>
      </c>
      <c r="C111" s="382"/>
      <c r="D111" s="365"/>
      <c r="E111" s="365"/>
    </row>
    <row r="112" spans="1:5" ht="12" customHeight="1">
      <c r="A112" s="344" t="s">
        <v>80</v>
      </c>
      <c r="B112" s="585" t="s">
        <v>158</v>
      </c>
      <c r="C112" s="382">
        <v>360</v>
      </c>
      <c r="D112" s="365">
        <v>2921</v>
      </c>
      <c r="E112" s="365">
        <v>2921</v>
      </c>
    </row>
    <row r="113" spans="1:5" ht="15.75">
      <c r="A113" s="344" t="s">
        <v>87</v>
      </c>
      <c r="B113" s="584" t="s">
        <v>447</v>
      </c>
      <c r="C113" s="382"/>
      <c r="D113" s="365"/>
      <c r="E113" s="365"/>
    </row>
    <row r="114" spans="1:5" ht="15.75">
      <c r="A114" s="344" t="s">
        <v>89</v>
      </c>
      <c r="B114" s="594" t="s">
        <v>448</v>
      </c>
      <c r="C114" s="382"/>
      <c r="D114" s="365"/>
      <c r="E114" s="365"/>
    </row>
    <row r="115" spans="1:5" ht="12" customHeight="1">
      <c r="A115" s="344" t="s">
        <v>136</v>
      </c>
      <c r="B115" s="588" t="s">
        <v>435</v>
      </c>
      <c r="C115" s="382"/>
      <c r="D115" s="365"/>
      <c r="E115" s="365"/>
    </row>
    <row r="116" spans="1:5" ht="12" customHeight="1">
      <c r="A116" s="344" t="s">
        <v>137</v>
      </c>
      <c r="B116" s="588" t="s">
        <v>449</v>
      </c>
      <c r="C116" s="382"/>
      <c r="D116" s="365"/>
      <c r="E116" s="365"/>
    </row>
    <row r="117" spans="1:5" ht="12" customHeight="1">
      <c r="A117" s="344" t="s">
        <v>138</v>
      </c>
      <c r="B117" s="588" t="s">
        <v>450</v>
      </c>
      <c r="C117" s="382"/>
      <c r="D117" s="365"/>
      <c r="E117" s="365"/>
    </row>
    <row r="118" spans="1:5" s="410" customFormat="1" ht="12" customHeight="1">
      <c r="A118" s="344" t="s">
        <v>451</v>
      </c>
      <c r="B118" s="588" t="s">
        <v>438</v>
      </c>
      <c r="C118" s="382">
        <v>360</v>
      </c>
      <c r="D118" s="365"/>
      <c r="E118" s="365"/>
    </row>
    <row r="119" spans="1:5" ht="12" customHeight="1">
      <c r="A119" s="344" t="s">
        <v>452</v>
      </c>
      <c r="B119" s="588" t="s">
        <v>453</v>
      </c>
      <c r="C119" s="382"/>
      <c r="D119" s="365"/>
      <c r="E119" s="365"/>
    </row>
    <row r="120" spans="1:5" ht="12" customHeight="1" thickBot="1">
      <c r="A120" s="342" t="s">
        <v>454</v>
      </c>
      <c r="B120" s="588" t="s">
        <v>455</v>
      </c>
      <c r="C120" s="384"/>
      <c r="D120" s="367">
        <v>2921</v>
      </c>
      <c r="E120" s="367">
        <v>2921</v>
      </c>
    </row>
    <row r="121" spans="1:5" ht="12" customHeight="1" thickBot="1">
      <c r="A121" s="349" t="s">
        <v>8</v>
      </c>
      <c r="B121" s="564" t="s">
        <v>456</v>
      </c>
      <c r="C121" s="381">
        <f>+C122+C123</f>
        <v>0</v>
      </c>
      <c r="D121" s="364">
        <f>+D122+D123</f>
        <v>0</v>
      </c>
      <c r="E121" s="364">
        <f>+E122+E123</f>
        <v>0</v>
      </c>
    </row>
    <row r="122" spans="1:5" ht="12" customHeight="1">
      <c r="A122" s="344" t="s">
        <v>59</v>
      </c>
      <c r="B122" s="594" t="s">
        <v>46</v>
      </c>
      <c r="C122" s="383"/>
      <c r="D122" s="366"/>
      <c r="E122" s="366"/>
    </row>
    <row r="123" spans="1:5" ht="12" customHeight="1" thickBot="1">
      <c r="A123" s="345" t="s">
        <v>60</v>
      </c>
      <c r="B123" s="592" t="s">
        <v>47</v>
      </c>
      <c r="C123" s="384"/>
      <c r="D123" s="367"/>
      <c r="E123" s="367"/>
    </row>
    <row r="124" spans="1:5" ht="12" customHeight="1" thickBot="1">
      <c r="A124" s="349" t="s">
        <v>9</v>
      </c>
      <c r="B124" s="564" t="s">
        <v>457</v>
      </c>
      <c r="C124" s="381">
        <f>+C91+C107+C121</f>
        <v>177427</v>
      </c>
      <c r="D124" s="364">
        <f>+D91+D107+D121</f>
        <v>376973</v>
      </c>
      <c r="E124" s="364">
        <f>+E91+E107+E121</f>
        <v>211241</v>
      </c>
    </row>
    <row r="125" spans="1:5" ht="12" customHeight="1" thickBot="1">
      <c r="A125" s="349" t="s">
        <v>10</v>
      </c>
      <c r="B125" s="564" t="s">
        <v>458</v>
      </c>
      <c r="C125" s="381">
        <f>+C126+C127+C128</f>
        <v>0</v>
      </c>
      <c r="D125" s="364">
        <f>+D126+D127+D128</f>
        <v>6332</v>
      </c>
      <c r="E125" s="364">
        <f>+E126+E127+E128</f>
        <v>6332</v>
      </c>
    </row>
    <row r="126" spans="1:5" ht="12" customHeight="1">
      <c r="A126" s="344" t="s">
        <v>63</v>
      </c>
      <c r="B126" s="594" t="s">
        <v>590</v>
      </c>
      <c r="C126" s="382"/>
      <c r="D126" s="365"/>
      <c r="E126" s="365"/>
    </row>
    <row r="127" spans="1:5" ht="12" customHeight="1">
      <c r="A127" s="344" t="s">
        <v>64</v>
      </c>
      <c r="B127" s="594" t="s">
        <v>591</v>
      </c>
      <c r="C127" s="382"/>
      <c r="D127" s="365"/>
      <c r="E127" s="365"/>
    </row>
    <row r="128" spans="1:5" ht="12" customHeight="1" thickBot="1">
      <c r="A128" s="342" t="s">
        <v>65</v>
      </c>
      <c r="B128" s="595" t="s">
        <v>592</v>
      </c>
      <c r="C128" s="382"/>
      <c r="D128" s="365">
        <v>6332</v>
      </c>
      <c r="E128" s="365">
        <v>6332</v>
      </c>
    </row>
    <row r="129" spans="1:5" ht="12" customHeight="1" thickBot="1">
      <c r="A129" s="349" t="s">
        <v>11</v>
      </c>
      <c r="B129" s="564" t="s">
        <v>462</v>
      </c>
      <c r="C129" s="381">
        <f>+C130+C131+C132+C133</f>
        <v>0</v>
      </c>
      <c r="D129" s="364">
        <f>+D130+D131+D132+D133</f>
        <v>0</v>
      </c>
      <c r="E129" s="364">
        <f>+E130+E131+E132+E133</f>
        <v>0</v>
      </c>
    </row>
    <row r="130" spans="1:5" ht="12" customHeight="1">
      <c r="A130" s="344" t="s">
        <v>66</v>
      </c>
      <c r="B130" s="594" t="s">
        <v>593</v>
      </c>
      <c r="C130" s="382"/>
      <c r="D130" s="365"/>
      <c r="E130" s="365"/>
    </row>
    <row r="131" spans="1:5" ht="12" customHeight="1">
      <c r="A131" s="344" t="s">
        <v>67</v>
      </c>
      <c r="B131" s="594" t="s">
        <v>594</v>
      </c>
      <c r="C131" s="382"/>
      <c r="D131" s="365"/>
      <c r="E131" s="365"/>
    </row>
    <row r="132" spans="1:5" ht="12" customHeight="1">
      <c r="A132" s="344" t="s">
        <v>359</v>
      </c>
      <c r="B132" s="594" t="s">
        <v>595</v>
      </c>
      <c r="C132" s="382"/>
      <c r="D132" s="365"/>
      <c r="E132" s="365"/>
    </row>
    <row r="133" spans="1:5" ht="12" customHeight="1" thickBot="1">
      <c r="A133" s="342" t="s">
        <v>361</v>
      </c>
      <c r="B133" s="595" t="s">
        <v>596</v>
      </c>
      <c r="C133" s="382"/>
      <c r="D133" s="365"/>
      <c r="E133" s="365"/>
    </row>
    <row r="134" spans="1:5" ht="12" customHeight="1" thickBot="1">
      <c r="A134" s="349" t="s">
        <v>12</v>
      </c>
      <c r="B134" s="564" t="s">
        <v>467</v>
      </c>
      <c r="C134" s="387">
        <f>+C135+C136+C137+C138</f>
        <v>63521</v>
      </c>
      <c r="D134" s="400">
        <f>+D135+D136+D137+D138</f>
        <v>71720</v>
      </c>
      <c r="E134" s="400">
        <f>+E135+E136+E137+E138</f>
        <v>70736</v>
      </c>
    </row>
    <row r="135" spans="1:5" ht="12" customHeight="1">
      <c r="A135" s="344" t="s">
        <v>68</v>
      </c>
      <c r="B135" s="594" t="s">
        <v>468</v>
      </c>
      <c r="C135" s="382"/>
      <c r="D135" s="365"/>
      <c r="E135" s="365"/>
    </row>
    <row r="136" spans="1:5" ht="12" customHeight="1">
      <c r="A136" s="344" t="s">
        <v>69</v>
      </c>
      <c r="B136" s="594" t="s">
        <v>469</v>
      </c>
      <c r="C136" s="382"/>
      <c r="D136" s="365"/>
      <c r="E136" s="365"/>
    </row>
    <row r="137" spans="1:5" ht="12" customHeight="1">
      <c r="A137" s="344" t="s">
        <v>368</v>
      </c>
      <c r="B137" s="594" t="s">
        <v>597</v>
      </c>
      <c r="C137" s="382"/>
      <c r="D137" s="365"/>
      <c r="E137" s="365"/>
    </row>
    <row r="138" spans="1:5" ht="12" customHeight="1" thickBot="1">
      <c r="A138" s="342" t="s">
        <v>370</v>
      </c>
      <c r="B138" s="595" t="s">
        <v>721</v>
      </c>
      <c r="C138" s="382">
        <v>63521</v>
      </c>
      <c r="D138" s="365">
        <v>71720</v>
      </c>
      <c r="E138" s="365">
        <v>70736</v>
      </c>
    </row>
    <row r="139" spans="1:9" ht="15" customHeight="1" thickBot="1">
      <c r="A139" s="349" t="s">
        <v>13</v>
      </c>
      <c r="B139" s="564" t="s">
        <v>564</v>
      </c>
      <c r="C139" s="100">
        <f>+C140+C141+C142+C143</f>
        <v>0</v>
      </c>
      <c r="D139" s="333">
        <f>+D140+D141+D142+D143</f>
        <v>0</v>
      </c>
      <c r="E139" s="333">
        <f>+E140+E141+E142+E143</f>
        <v>0</v>
      </c>
      <c r="F139" s="398"/>
      <c r="G139" s="399"/>
      <c r="H139" s="399"/>
      <c r="I139" s="399"/>
    </row>
    <row r="140" spans="1:5" s="391" customFormat="1" ht="12.75" customHeight="1">
      <c r="A140" s="344" t="s">
        <v>129</v>
      </c>
      <c r="B140" s="594" t="s">
        <v>473</v>
      </c>
      <c r="C140" s="382"/>
      <c r="D140" s="365"/>
      <c r="E140" s="365"/>
    </row>
    <row r="141" spans="1:5" ht="13.5" customHeight="1">
      <c r="A141" s="344" t="s">
        <v>130</v>
      </c>
      <c r="B141" s="594" t="s">
        <v>474</v>
      </c>
      <c r="C141" s="382"/>
      <c r="D141" s="365"/>
      <c r="E141" s="365"/>
    </row>
    <row r="142" spans="1:5" ht="13.5" customHeight="1">
      <c r="A142" s="344" t="s">
        <v>157</v>
      </c>
      <c r="B142" s="594" t="s">
        <v>475</v>
      </c>
      <c r="C142" s="382"/>
      <c r="D142" s="365"/>
      <c r="E142" s="365"/>
    </row>
    <row r="143" spans="1:5" ht="13.5" customHeight="1" thickBot="1">
      <c r="A143" s="344" t="s">
        <v>376</v>
      </c>
      <c r="B143" s="594" t="s">
        <v>476</v>
      </c>
      <c r="C143" s="382"/>
      <c r="D143" s="365"/>
      <c r="E143" s="365"/>
    </row>
    <row r="144" spans="1:5" ht="12.75" customHeight="1" thickBot="1">
      <c r="A144" s="349" t="s">
        <v>14</v>
      </c>
      <c r="B144" s="564" t="s">
        <v>477</v>
      </c>
      <c r="C144" s="331">
        <f>+C125+C129+C134+C139</f>
        <v>63521</v>
      </c>
      <c r="D144" s="332">
        <f>+D125+D129+D134+D139</f>
        <v>78052</v>
      </c>
      <c r="E144" s="332">
        <f>+E125+E129+E134+E139</f>
        <v>77068</v>
      </c>
    </row>
    <row r="145" spans="1:5" ht="13.5" customHeight="1" thickBot="1">
      <c r="A145" s="374" t="s">
        <v>15</v>
      </c>
      <c r="B145" s="596" t="s">
        <v>478</v>
      </c>
      <c r="C145" s="331">
        <f>+C124+C144</f>
        <v>240948</v>
      </c>
      <c r="D145" s="332">
        <f>+D124+D144</f>
        <v>455025</v>
      </c>
      <c r="E145" s="332">
        <f>+E124+E144</f>
        <v>288309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 xml:space="preserve">&amp;C&amp;"Times New Roman CE,Félkövér"&amp;12
Kehidakustány Község Önkormányzata
2014. ÉVI ZÁRSZÁMADÁSÁNAK PÉNZÜGYI MÉRLEGE&amp;10
&amp;R&amp;"Times New Roman CE,Félkövér dőlt"&amp;11 1. tájékoztató tábla </oddHeader>
  </headerFooter>
  <rowBreaks count="1" manualBreakCount="1">
    <brk id="85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7">
      <selection activeCell="H13" sqref="H13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50</v>
      </c>
      <c r="K1" s="658" t="s">
        <v>749</v>
      </c>
    </row>
    <row r="2" spans="1:11" s="124" customFormat="1" ht="26.25" customHeight="1">
      <c r="A2" s="703" t="s">
        <v>58</v>
      </c>
      <c r="B2" s="705" t="s">
        <v>187</v>
      </c>
      <c r="C2" s="705" t="s">
        <v>188</v>
      </c>
      <c r="D2" s="705" t="s">
        <v>189</v>
      </c>
      <c r="E2" s="705" t="str">
        <f>+CONCATENATE(LEFT(ÖSSZEFÜGGÉSEK!A4,4),". évi teljesítés")</f>
        <v>2014. évi teljesítés</v>
      </c>
      <c r="F2" s="121" t="s">
        <v>190</v>
      </c>
      <c r="G2" s="122"/>
      <c r="H2" s="122"/>
      <c r="I2" s="123"/>
      <c r="J2" s="708" t="s">
        <v>191</v>
      </c>
      <c r="K2" s="658"/>
    </row>
    <row r="3" spans="1:11" s="128" customFormat="1" ht="32.25" customHeight="1" thickBot="1">
      <c r="A3" s="704"/>
      <c r="B3" s="706"/>
      <c r="C3" s="706"/>
      <c r="D3" s="707"/>
      <c r="E3" s="707"/>
      <c r="F3" s="125" t="str">
        <f>+CONCATENATE(LEFT(ÖSSZEFÜGGÉSEK!A4,4)+1,".")</f>
        <v>2015.</v>
      </c>
      <c r="G3" s="126" t="str">
        <f>+CONCATENATE(LEFT(ÖSSZEFÜGGÉSEK!A4,4)+2,".")</f>
        <v>2016.</v>
      </c>
      <c r="H3" s="126" t="str">
        <f>+CONCATENATE(LEFT(ÖSSZEFÜGGÉSEK!A4,4)+3,".")</f>
        <v>2017.</v>
      </c>
      <c r="I3" s="127" t="str">
        <f>+CONCATENATE(LEFT(ÖSSZEFÜGGÉSEK!A4,4)+3,". után")</f>
        <v>2017. után</v>
      </c>
      <c r="J3" s="709"/>
      <c r="K3" s="658"/>
    </row>
    <row r="4" spans="1:11" s="130" customFormat="1" ht="13.5" customHeight="1" thickBot="1">
      <c r="A4" s="567" t="s">
        <v>425</v>
      </c>
      <c r="B4" s="129" t="s">
        <v>598</v>
      </c>
      <c r="C4" s="568" t="s">
        <v>427</v>
      </c>
      <c r="D4" s="568" t="s">
        <v>428</v>
      </c>
      <c r="E4" s="568" t="s">
        <v>429</v>
      </c>
      <c r="F4" s="568" t="s">
        <v>506</v>
      </c>
      <c r="G4" s="568" t="s">
        <v>507</v>
      </c>
      <c r="H4" s="568" t="s">
        <v>508</v>
      </c>
      <c r="I4" s="568" t="s">
        <v>509</v>
      </c>
      <c r="J4" s="569" t="s">
        <v>697</v>
      </c>
      <c r="K4" s="658"/>
    </row>
    <row r="5" spans="1:11" ht="33.75" customHeight="1">
      <c r="A5" s="131" t="s">
        <v>6</v>
      </c>
      <c r="B5" s="132" t="s">
        <v>192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658"/>
    </row>
    <row r="6" spans="1:11" ht="21" customHeight="1">
      <c r="A6" s="137" t="s">
        <v>7</v>
      </c>
      <c r="B6" s="138" t="s">
        <v>193</v>
      </c>
      <c r="C6" s="139"/>
      <c r="D6" s="2"/>
      <c r="E6" s="2"/>
      <c r="F6" s="2"/>
      <c r="G6" s="2"/>
      <c r="H6" s="2"/>
      <c r="I6" s="50"/>
      <c r="J6" s="140">
        <f t="shared" si="1"/>
        <v>0</v>
      </c>
      <c r="K6" s="658"/>
    </row>
    <row r="7" spans="1:11" ht="21" customHeight="1">
      <c r="A7" s="137" t="s">
        <v>8</v>
      </c>
      <c r="B7" s="138" t="s">
        <v>193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658"/>
    </row>
    <row r="8" spans="1:11" ht="36" customHeight="1">
      <c r="A8" s="137" t="s">
        <v>9</v>
      </c>
      <c r="B8" s="141" t="s">
        <v>194</v>
      </c>
      <c r="C8" s="142"/>
      <c r="D8" s="143">
        <f aca="true" t="shared" si="2" ref="D8:I8">SUM(D9:D10)</f>
        <v>6794</v>
      </c>
      <c r="E8" s="143">
        <f t="shared" si="2"/>
        <v>6794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658"/>
    </row>
    <row r="9" spans="1:11" ht="21" customHeight="1">
      <c r="A9" s="137" t="s">
        <v>10</v>
      </c>
      <c r="B9" s="138" t="s">
        <v>738</v>
      </c>
      <c r="C9" s="139"/>
      <c r="D9" s="2">
        <v>6794</v>
      </c>
      <c r="E9" s="2">
        <v>6794</v>
      </c>
      <c r="F9" s="2"/>
      <c r="G9" s="2"/>
      <c r="H9" s="2"/>
      <c r="I9" s="50"/>
      <c r="J9" s="140">
        <f t="shared" si="1"/>
        <v>0</v>
      </c>
      <c r="K9" s="658"/>
    </row>
    <row r="10" spans="1:11" ht="18" customHeight="1">
      <c r="A10" s="137" t="s">
        <v>11</v>
      </c>
      <c r="B10" s="138" t="s">
        <v>193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658"/>
    </row>
    <row r="11" spans="1:11" ht="21" customHeight="1">
      <c r="A11" s="137" t="s">
        <v>12</v>
      </c>
      <c r="B11" s="146" t="s">
        <v>195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658"/>
    </row>
    <row r="12" spans="1:11" ht="21" customHeight="1">
      <c r="A12" s="137" t="s">
        <v>13</v>
      </c>
      <c r="B12" s="138" t="s">
        <v>193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658"/>
    </row>
    <row r="13" spans="1:11" ht="21" customHeight="1">
      <c r="A13" s="137" t="s">
        <v>14</v>
      </c>
      <c r="B13" s="146" t="s">
        <v>196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658"/>
    </row>
    <row r="14" spans="1:11" ht="21" customHeight="1">
      <c r="A14" s="137" t="s">
        <v>15</v>
      </c>
      <c r="B14" s="138" t="s">
        <v>193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658"/>
    </row>
    <row r="15" spans="1:11" ht="21" customHeight="1">
      <c r="A15" s="147" t="s">
        <v>16</v>
      </c>
      <c r="B15" s="148" t="s">
        <v>197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658"/>
    </row>
    <row r="16" spans="1:11" ht="21" customHeight="1">
      <c r="A16" s="147" t="s">
        <v>17</v>
      </c>
      <c r="B16" s="138" t="s">
        <v>193</v>
      </c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658"/>
    </row>
    <row r="17" spans="1:11" ht="21" customHeight="1" thickBot="1">
      <c r="A17" s="147" t="s">
        <v>18</v>
      </c>
      <c r="B17" s="138" t="s">
        <v>193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658"/>
    </row>
    <row r="18" spans="1:11" ht="21" customHeight="1" thickBot="1">
      <c r="A18" s="155" t="s">
        <v>19</v>
      </c>
      <c r="B18" s="156" t="s">
        <v>198</v>
      </c>
      <c r="C18" s="157"/>
      <c r="D18" s="158">
        <f aca="true" t="shared" si="6" ref="D18:J18">D5+D8+D11+D13+D15</f>
        <v>6794</v>
      </c>
      <c r="E18" s="158">
        <f t="shared" si="6"/>
        <v>6794</v>
      </c>
      <c r="F18" s="158">
        <f t="shared" si="6"/>
        <v>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0</v>
      </c>
      <c r="K18" s="658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0">
      <selection activeCell="H8" sqref="H8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61"/>
      <c r="H1" s="162" t="s">
        <v>50</v>
      </c>
      <c r="I1" s="710" t="s">
        <v>750</v>
      </c>
    </row>
    <row r="2" spans="1:9" s="124" customFormat="1" ht="26.25" customHeight="1">
      <c r="A2" s="675" t="s">
        <v>58</v>
      </c>
      <c r="B2" s="714" t="s">
        <v>199</v>
      </c>
      <c r="C2" s="675" t="s">
        <v>200</v>
      </c>
      <c r="D2" s="675" t="s">
        <v>201</v>
      </c>
      <c r="E2" s="716" t="str">
        <f>+CONCATENATE("Hitel, kölcsön állomány ",LEFT(ÖSSZEFÜGGÉSEK!A4,4),". dec. 31-én")</f>
        <v>Hitel, kölcsön állomány 2014. dec. 31-én</v>
      </c>
      <c r="F2" s="718" t="s">
        <v>202</v>
      </c>
      <c r="G2" s="719"/>
      <c r="H2" s="711" t="str">
        <f>+CONCATENATE(LEFT(ÖSSZEFÜGGÉSEK!A4,4)+2,". után")</f>
        <v>2016. után</v>
      </c>
      <c r="I2" s="710"/>
    </row>
    <row r="3" spans="1:9" s="128" customFormat="1" ht="40.5" customHeight="1" thickBot="1">
      <c r="A3" s="713"/>
      <c r="B3" s="715"/>
      <c r="C3" s="715"/>
      <c r="D3" s="713"/>
      <c r="E3" s="717"/>
      <c r="F3" s="163" t="str">
        <f>+CONCATENATE(LEFT(ÖSSZEFÜGGÉSEK!A4,4)+1,".")</f>
        <v>2015.</v>
      </c>
      <c r="G3" s="164" t="str">
        <f>+CONCATENATE(LEFT(ÖSSZEFÜGGÉSEK!A4,4)+2,".")</f>
        <v>2016.</v>
      </c>
      <c r="H3" s="712"/>
      <c r="I3" s="710"/>
    </row>
    <row r="4" spans="1:9" s="168" customFormat="1" ht="12.75" customHeight="1" thickBot="1">
      <c r="A4" s="165" t="s">
        <v>425</v>
      </c>
      <c r="B4" s="117" t="s">
        <v>426</v>
      </c>
      <c r="C4" s="117" t="s">
        <v>427</v>
      </c>
      <c r="D4" s="166" t="s">
        <v>428</v>
      </c>
      <c r="E4" s="165" t="s">
        <v>429</v>
      </c>
      <c r="F4" s="166" t="s">
        <v>506</v>
      </c>
      <c r="G4" s="166" t="s">
        <v>507</v>
      </c>
      <c r="H4" s="167" t="s">
        <v>508</v>
      </c>
      <c r="I4" s="710"/>
    </row>
    <row r="5" spans="1:9" ht="22.5" customHeight="1" thickBot="1">
      <c r="A5" s="169" t="s">
        <v>6</v>
      </c>
      <c r="B5" s="170" t="s">
        <v>203</v>
      </c>
      <c r="C5" s="171"/>
      <c r="D5" s="172"/>
      <c r="E5" s="173">
        <f>SUM(E6:E11)</f>
        <v>51</v>
      </c>
      <c r="F5" s="174">
        <f>SUM(F6:F11)</f>
        <v>51</v>
      </c>
      <c r="G5" s="174">
        <f>SUM(G6:G11)</f>
        <v>0</v>
      </c>
      <c r="H5" s="175">
        <f>SUM(H6:H11)</f>
        <v>0</v>
      </c>
      <c r="I5" s="710"/>
    </row>
    <row r="6" spans="1:9" ht="22.5" customHeight="1">
      <c r="A6" s="176" t="s">
        <v>7</v>
      </c>
      <c r="B6" s="177" t="s">
        <v>734</v>
      </c>
      <c r="C6" s="178">
        <v>2014</v>
      </c>
      <c r="D6" s="179">
        <v>2015</v>
      </c>
      <c r="E6" s="180">
        <v>51</v>
      </c>
      <c r="F6" s="2">
        <v>51</v>
      </c>
      <c r="G6" s="2"/>
      <c r="H6" s="181"/>
      <c r="I6" s="710"/>
    </row>
    <row r="7" spans="1:9" ht="22.5" customHeight="1">
      <c r="A7" s="176" t="s">
        <v>8</v>
      </c>
      <c r="B7" s="177" t="s">
        <v>193</v>
      </c>
      <c r="C7" s="178"/>
      <c r="D7" s="179"/>
      <c r="E7" s="180"/>
      <c r="F7" s="2"/>
      <c r="G7" s="2"/>
      <c r="H7" s="181"/>
      <c r="I7" s="710"/>
    </row>
    <row r="8" spans="1:9" ht="22.5" customHeight="1">
      <c r="A8" s="176" t="s">
        <v>9</v>
      </c>
      <c r="B8" s="177" t="s">
        <v>193</v>
      </c>
      <c r="C8" s="178"/>
      <c r="D8" s="179"/>
      <c r="E8" s="180"/>
      <c r="F8" s="2"/>
      <c r="G8" s="2"/>
      <c r="H8" s="181"/>
      <c r="I8" s="710"/>
    </row>
    <row r="9" spans="1:9" ht="22.5" customHeight="1">
      <c r="A9" s="176" t="s">
        <v>10</v>
      </c>
      <c r="B9" s="177" t="s">
        <v>193</v>
      </c>
      <c r="C9" s="178"/>
      <c r="D9" s="179"/>
      <c r="E9" s="180"/>
      <c r="F9" s="2"/>
      <c r="G9" s="2"/>
      <c r="H9" s="181"/>
      <c r="I9" s="710"/>
    </row>
    <row r="10" spans="1:9" ht="22.5" customHeight="1">
      <c r="A10" s="176" t="s">
        <v>11</v>
      </c>
      <c r="B10" s="177" t="s">
        <v>193</v>
      </c>
      <c r="C10" s="178"/>
      <c r="D10" s="179"/>
      <c r="E10" s="180"/>
      <c r="F10" s="2"/>
      <c r="G10" s="2"/>
      <c r="H10" s="181"/>
      <c r="I10" s="710"/>
    </row>
    <row r="11" spans="1:9" ht="22.5" customHeight="1" thickBot="1">
      <c r="A11" s="176" t="s">
        <v>12</v>
      </c>
      <c r="B11" s="177" t="s">
        <v>193</v>
      </c>
      <c r="C11" s="178"/>
      <c r="D11" s="179"/>
      <c r="E11" s="180"/>
      <c r="F11" s="2"/>
      <c r="G11" s="2"/>
      <c r="H11" s="181"/>
      <c r="I11" s="710"/>
    </row>
    <row r="12" spans="1:9" ht="22.5" customHeight="1" thickBot="1">
      <c r="A12" s="169" t="s">
        <v>13</v>
      </c>
      <c r="B12" s="170" t="s">
        <v>204</v>
      </c>
      <c r="C12" s="182"/>
      <c r="D12" s="183"/>
      <c r="E12" s="173">
        <f>SUM(E13:E18)</f>
        <v>260</v>
      </c>
      <c r="F12" s="174">
        <f>SUM(F13:F18)</f>
        <v>120</v>
      </c>
      <c r="G12" s="174">
        <f>SUM(G13:G18)</f>
        <v>120</v>
      </c>
      <c r="H12" s="175">
        <f>SUM(H13:H18)</f>
        <v>20</v>
      </c>
      <c r="I12" s="710"/>
    </row>
    <row r="13" spans="1:9" ht="22.5" customHeight="1">
      <c r="A13" s="176" t="s">
        <v>14</v>
      </c>
      <c r="B13" s="177" t="s">
        <v>734</v>
      </c>
      <c r="C13" s="178">
        <v>2013</v>
      </c>
      <c r="D13" s="179">
        <v>2017</v>
      </c>
      <c r="E13" s="180">
        <v>260</v>
      </c>
      <c r="F13" s="2">
        <v>120</v>
      </c>
      <c r="G13" s="2">
        <v>120</v>
      </c>
      <c r="H13" s="181">
        <v>20</v>
      </c>
      <c r="I13" s="710"/>
    </row>
    <row r="14" spans="1:9" ht="22.5" customHeight="1">
      <c r="A14" s="176" t="s">
        <v>15</v>
      </c>
      <c r="B14" s="177" t="s">
        <v>193</v>
      </c>
      <c r="C14" s="178"/>
      <c r="D14" s="179"/>
      <c r="E14" s="180"/>
      <c r="F14" s="2"/>
      <c r="G14" s="2"/>
      <c r="H14" s="181"/>
      <c r="I14" s="710"/>
    </row>
    <row r="15" spans="1:9" ht="22.5" customHeight="1">
      <c r="A15" s="176" t="s">
        <v>16</v>
      </c>
      <c r="B15" s="177" t="s">
        <v>193</v>
      </c>
      <c r="C15" s="178"/>
      <c r="D15" s="179"/>
      <c r="E15" s="180"/>
      <c r="F15" s="2"/>
      <c r="G15" s="2"/>
      <c r="H15" s="181"/>
      <c r="I15" s="710"/>
    </row>
    <row r="16" spans="1:9" ht="22.5" customHeight="1">
      <c r="A16" s="176" t="s">
        <v>17</v>
      </c>
      <c r="B16" s="177" t="s">
        <v>193</v>
      </c>
      <c r="C16" s="178"/>
      <c r="D16" s="179"/>
      <c r="E16" s="180"/>
      <c r="F16" s="2"/>
      <c r="G16" s="2"/>
      <c r="H16" s="181"/>
      <c r="I16" s="710"/>
    </row>
    <row r="17" spans="1:9" ht="22.5" customHeight="1">
      <c r="A17" s="176" t="s">
        <v>18</v>
      </c>
      <c r="B17" s="177" t="s">
        <v>193</v>
      </c>
      <c r="C17" s="178"/>
      <c r="D17" s="179"/>
      <c r="E17" s="180"/>
      <c r="F17" s="2"/>
      <c r="G17" s="2"/>
      <c r="H17" s="181"/>
      <c r="I17" s="710"/>
    </row>
    <row r="18" spans="1:9" ht="22.5" customHeight="1" thickBot="1">
      <c r="A18" s="176" t="s">
        <v>19</v>
      </c>
      <c r="B18" s="177" t="s">
        <v>193</v>
      </c>
      <c r="C18" s="178"/>
      <c r="D18" s="179"/>
      <c r="E18" s="180"/>
      <c r="F18" s="2"/>
      <c r="G18" s="2"/>
      <c r="H18" s="181"/>
      <c r="I18" s="710"/>
    </row>
    <row r="19" spans="1:9" ht="22.5" customHeight="1" thickBot="1">
      <c r="A19" s="169" t="s">
        <v>20</v>
      </c>
      <c r="B19" s="170" t="s">
        <v>698</v>
      </c>
      <c r="C19" s="171"/>
      <c r="D19" s="172"/>
      <c r="E19" s="173">
        <f>E5+E12</f>
        <v>311</v>
      </c>
      <c r="F19" s="174">
        <f>F5+F12</f>
        <v>171</v>
      </c>
      <c r="G19" s="174">
        <f>G5+G12</f>
        <v>120</v>
      </c>
      <c r="H19" s="175">
        <f>H5+H12</f>
        <v>20</v>
      </c>
      <c r="I19" s="710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H10" sqref="H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3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733"/>
      <c r="C1" s="733"/>
      <c r="D1" s="733"/>
      <c r="E1" s="733"/>
      <c r="F1" s="733"/>
      <c r="G1" s="733"/>
      <c r="H1" s="733"/>
      <c r="I1" s="733"/>
      <c r="J1" s="710" t="s">
        <v>751</v>
      </c>
    </row>
    <row r="2" spans="8:10" ht="14.25" thickBot="1">
      <c r="H2" s="734" t="s">
        <v>205</v>
      </c>
      <c r="I2" s="734"/>
      <c r="J2" s="710"/>
    </row>
    <row r="3" spans="1:10" ht="13.5" thickBot="1">
      <c r="A3" s="735" t="s">
        <v>4</v>
      </c>
      <c r="B3" s="737" t="s">
        <v>206</v>
      </c>
      <c r="C3" s="739" t="s">
        <v>207</v>
      </c>
      <c r="D3" s="741" t="s">
        <v>208</v>
      </c>
      <c r="E3" s="742"/>
      <c r="F3" s="742"/>
      <c r="G3" s="742"/>
      <c r="H3" s="742"/>
      <c r="I3" s="720" t="s">
        <v>209</v>
      </c>
      <c r="J3" s="710"/>
    </row>
    <row r="4" spans="1:10" s="20" customFormat="1" ht="42" customHeight="1" thickBot="1">
      <c r="A4" s="736"/>
      <c r="B4" s="738"/>
      <c r="C4" s="740"/>
      <c r="D4" s="184" t="s">
        <v>210</v>
      </c>
      <c r="E4" s="184" t="s">
        <v>211</v>
      </c>
      <c r="F4" s="184" t="s">
        <v>212</v>
      </c>
      <c r="G4" s="185" t="s">
        <v>213</v>
      </c>
      <c r="H4" s="185" t="s">
        <v>214</v>
      </c>
      <c r="I4" s="721"/>
      <c r="J4" s="710"/>
    </row>
    <row r="5" spans="1:10" s="20" customFormat="1" ht="12" customHeight="1" thickBot="1">
      <c r="A5" s="563" t="s">
        <v>425</v>
      </c>
      <c r="B5" s="186" t="s">
        <v>426</v>
      </c>
      <c r="C5" s="186" t="s">
        <v>427</v>
      </c>
      <c r="D5" s="186" t="s">
        <v>428</v>
      </c>
      <c r="E5" s="186" t="s">
        <v>429</v>
      </c>
      <c r="F5" s="186" t="s">
        <v>506</v>
      </c>
      <c r="G5" s="186" t="s">
        <v>507</v>
      </c>
      <c r="H5" s="186" t="s">
        <v>599</v>
      </c>
      <c r="I5" s="187" t="s">
        <v>600</v>
      </c>
      <c r="J5" s="710"/>
    </row>
    <row r="6" spans="1:10" s="20" customFormat="1" ht="18" customHeight="1">
      <c r="A6" s="722" t="s">
        <v>215</v>
      </c>
      <c r="B6" s="723"/>
      <c r="C6" s="723"/>
      <c r="D6" s="723"/>
      <c r="E6" s="723"/>
      <c r="F6" s="723"/>
      <c r="G6" s="723"/>
      <c r="H6" s="723"/>
      <c r="I6" s="724"/>
      <c r="J6" s="710"/>
    </row>
    <row r="7" spans="1:10" ht="15.75" customHeight="1">
      <c r="A7" s="33" t="s">
        <v>6</v>
      </c>
      <c r="B7" s="31" t="s">
        <v>216</v>
      </c>
      <c r="C7" s="23"/>
      <c r="D7" s="23"/>
      <c r="E7" s="23"/>
      <c r="F7" s="23"/>
      <c r="G7" s="189"/>
      <c r="H7" s="190">
        <f aca="true" t="shared" si="0" ref="H7:H13">SUM(D7:G7)</f>
        <v>0</v>
      </c>
      <c r="I7" s="34">
        <f aca="true" t="shared" si="1" ref="I7:I13">C7+H7</f>
        <v>0</v>
      </c>
      <c r="J7" s="710"/>
    </row>
    <row r="8" spans="1:10" ht="22.5">
      <c r="A8" s="33" t="s">
        <v>7</v>
      </c>
      <c r="B8" s="31" t="s">
        <v>148</v>
      </c>
      <c r="C8" s="23"/>
      <c r="D8" s="23"/>
      <c r="E8" s="23"/>
      <c r="F8" s="23"/>
      <c r="G8" s="189"/>
      <c r="H8" s="190">
        <f t="shared" si="0"/>
        <v>0</v>
      </c>
      <c r="I8" s="34">
        <f t="shared" si="1"/>
        <v>0</v>
      </c>
      <c r="J8" s="710"/>
    </row>
    <row r="9" spans="1:10" ht="22.5">
      <c r="A9" s="33" t="s">
        <v>8</v>
      </c>
      <c r="B9" s="31" t="s">
        <v>149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710"/>
    </row>
    <row r="10" spans="1:10" ht="15.75" customHeight="1">
      <c r="A10" s="33" t="s">
        <v>9</v>
      </c>
      <c r="B10" s="31" t="s">
        <v>150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710"/>
    </row>
    <row r="11" spans="1:10" ht="22.5">
      <c r="A11" s="33" t="s">
        <v>10</v>
      </c>
      <c r="B11" s="31" t="s">
        <v>151</v>
      </c>
      <c r="C11" s="23"/>
      <c r="D11" s="23"/>
      <c r="E11" s="23"/>
      <c r="F11" s="23"/>
      <c r="G11" s="189"/>
      <c r="H11" s="190">
        <f t="shared" si="0"/>
        <v>0</v>
      </c>
      <c r="I11" s="34">
        <f t="shared" si="1"/>
        <v>0</v>
      </c>
      <c r="J11" s="710"/>
    </row>
    <row r="12" spans="1:10" ht="15.75" customHeight="1">
      <c r="A12" s="35" t="s">
        <v>11</v>
      </c>
      <c r="B12" s="36" t="s">
        <v>217</v>
      </c>
      <c r="C12" s="24">
        <v>36750</v>
      </c>
      <c r="D12" s="24"/>
      <c r="E12" s="24"/>
      <c r="F12" s="24"/>
      <c r="G12" s="191"/>
      <c r="H12" s="190">
        <f t="shared" si="0"/>
        <v>0</v>
      </c>
      <c r="I12" s="34">
        <f t="shared" si="1"/>
        <v>36750</v>
      </c>
      <c r="J12" s="710"/>
    </row>
    <row r="13" spans="1:10" ht="15.75" customHeight="1" thickBot="1">
      <c r="A13" s="192" t="s">
        <v>12</v>
      </c>
      <c r="B13" s="193" t="s">
        <v>218</v>
      </c>
      <c r="C13" s="195"/>
      <c r="D13" s="195"/>
      <c r="E13" s="195"/>
      <c r="F13" s="195"/>
      <c r="G13" s="196"/>
      <c r="H13" s="190">
        <f t="shared" si="0"/>
        <v>0</v>
      </c>
      <c r="I13" s="34">
        <f t="shared" si="1"/>
        <v>0</v>
      </c>
      <c r="J13" s="710"/>
    </row>
    <row r="14" spans="1:10" s="25" customFormat="1" ht="18" customHeight="1" thickBot="1">
      <c r="A14" s="725" t="s">
        <v>219</v>
      </c>
      <c r="B14" s="726"/>
      <c r="C14" s="37">
        <f aca="true" t="shared" si="2" ref="C14:I14">SUM(C7:C13)</f>
        <v>36750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7">
        <f t="shared" si="2"/>
        <v>0</v>
      </c>
      <c r="H14" s="197">
        <f t="shared" si="2"/>
        <v>0</v>
      </c>
      <c r="I14" s="38">
        <f t="shared" si="2"/>
        <v>36750</v>
      </c>
      <c r="J14" s="710"/>
    </row>
    <row r="15" spans="1:10" s="22" customFormat="1" ht="18" customHeight="1">
      <c r="A15" s="727" t="s">
        <v>220</v>
      </c>
      <c r="B15" s="728"/>
      <c r="C15" s="728"/>
      <c r="D15" s="728"/>
      <c r="E15" s="728"/>
      <c r="F15" s="728"/>
      <c r="G15" s="728"/>
      <c r="H15" s="728"/>
      <c r="I15" s="729"/>
      <c r="J15" s="710"/>
    </row>
    <row r="16" spans="1:10" s="22" customFormat="1" ht="12.75">
      <c r="A16" s="33" t="s">
        <v>6</v>
      </c>
      <c r="B16" s="31" t="s">
        <v>221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710"/>
    </row>
    <row r="17" spans="1:10" ht="13.5" thickBot="1">
      <c r="A17" s="192" t="s">
        <v>7</v>
      </c>
      <c r="B17" s="193" t="s">
        <v>218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10"/>
    </row>
    <row r="18" spans="1:10" ht="15.75" customHeight="1" thickBot="1">
      <c r="A18" s="725" t="s">
        <v>222</v>
      </c>
      <c r="B18" s="726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710"/>
    </row>
    <row r="19" spans="1:10" ht="18" customHeight="1" thickBot="1">
      <c r="A19" s="730" t="s">
        <v>223</v>
      </c>
      <c r="B19" s="731"/>
      <c r="C19" s="199">
        <f aca="true" t="shared" si="4" ref="C19:I19">C14+C18</f>
        <v>36750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8">
        <f t="shared" si="4"/>
        <v>36750</v>
      </c>
      <c r="J19" s="710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B1">
      <selection activeCell="C5" sqref="C5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61"/>
      <c r="D1" s="162" t="s">
        <v>50</v>
      </c>
    </row>
    <row r="2" spans="1:4" s="20" customFormat="1" ht="48" customHeight="1" thickBot="1">
      <c r="A2" s="200" t="s">
        <v>4</v>
      </c>
      <c r="B2" s="184" t="s">
        <v>5</v>
      </c>
      <c r="C2" s="184" t="s">
        <v>224</v>
      </c>
      <c r="D2" s="201" t="s">
        <v>225</v>
      </c>
    </row>
    <row r="3" spans="1:4" s="20" customFormat="1" ht="13.5" customHeight="1" thickBot="1">
      <c r="A3" s="202" t="s">
        <v>425</v>
      </c>
      <c r="B3" s="203" t="s">
        <v>426</v>
      </c>
      <c r="C3" s="203" t="s">
        <v>427</v>
      </c>
      <c r="D3" s="204" t="s">
        <v>428</v>
      </c>
    </row>
    <row r="4" spans="1:4" ht="18" customHeight="1">
      <c r="A4" s="205" t="s">
        <v>6</v>
      </c>
      <c r="B4" s="206" t="s">
        <v>226</v>
      </c>
      <c r="C4" s="207"/>
      <c r="D4" s="208"/>
    </row>
    <row r="5" spans="1:4" ht="18" customHeight="1">
      <c r="A5" s="209" t="s">
        <v>7</v>
      </c>
      <c r="B5" s="210" t="s">
        <v>227</v>
      </c>
      <c r="C5" s="211"/>
      <c r="D5" s="212"/>
    </row>
    <row r="6" spans="1:4" ht="18" customHeight="1">
      <c r="A6" s="209" t="s">
        <v>8</v>
      </c>
      <c r="B6" s="210" t="s">
        <v>228</v>
      </c>
      <c r="C6" s="211"/>
      <c r="D6" s="212"/>
    </row>
    <row r="7" spans="1:4" ht="18" customHeight="1">
      <c r="A7" s="209" t="s">
        <v>9</v>
      </c>
      <c r="B7" s="210" t="s">
        <v>229</v>
      </c>
      <c r="C7" s="211"/>
      <c r="D7" s="212"/>
    </row>
    <row r="8" spans="1:4" ht="18" customHeight="1">
      <c r="A8" s="213" t="s">
        <v>10</v>
      </c>
      <c r="B8" s="210" t="s">
        <v>230</v>
      </c>
      <c r="C8" s="211"/>
      <c r="D8" s="212">
        <v>12</v>
      </c>
    </row>
    <row r="9" spans="1:4" ht="18" customHeight="1">
      <c r="A9" s="209" t="s">
        <v>11</v>
      </c>
      <c r="B9" s="210" t="s">
        <v>231</v>
      </c>
      <c r="C9" s="211"/>
      <c r="D9" s="212"/>
    </row>
    <row r="10" spans="1:4" ht="18" customHeight="1">
      <c r="A10" s="213" t="s">
        <v>12</v>
      </c>
      <c r="B10" s="214" t="s">
        <v>232</v>
      </c>
      <c r="C10" s="211"/>
      <c r="D10" s="212"/>
    </row>
    <row r="11" spans="1:4" ht="18" customHeight="1">
      <c r="A11" s="213" t="s">
        <v>13</v>
      </c>
      <c r="B11" s="214" t="s">
        <v>233</v>
      </c>
      <c r="C11" s="211"/>
      <c r="D11" s="212">
        <v>12</v>
      </c>
    </row>
    <row r="12" spans="1:4" ht="18" customHeight="1">
      <c r="A12" s="209" t="s">
        <v>14</v>
      </c>
      <c r="B12" s="214" t="s">
        <v>234</v>
      </c>
      <c r="C12" s="211"/>
      <c r="D12" s="212"/>
    </row>
    <row r="13" spans="1:4" ht="18" customHeight="1">
      <c r="A13" s="213" t="s">
        <v>15</v>
      </c>
      <c r="B13" s="214" t="s">
        <v>235</v>
      </c>
      <c r="C13" s="211"/>
      <c r="D13" s="212"/>
    </row>
    <row r="14" spans="1:4" ht="22.5">
      <c r="A14" s="209" t="s">
        <v>16</v>
      </c>
      <c r="B14" s="214" t="s">
        <v>236</v>
      </c>
      <c r="C14" s="211"/>
      <c r="D14" s="212"/>
    </row>
    <row r="15" spans="1:4" ht="18" customHeight="1">
      <c r="A15" s="213" t="s">
        <v>17</v>
      </c>
      <c r="B15" s="210" t="s">
        <v>237</v>
      </c>
      <c r="C15" s="211"/>
      <c r="D15" s="212"/>
    </row>
    <row r="16" spans="1:4" ht="18" customHeight="1">
      <c r="A16" s="209" t="s">
        <v>18</v>
      </c>
      <c r="B16" s="210" t="s">
        <v>238</v>
      </c>
      <c r="C16" s="211"/>
      <c r="D16" s="212"/>
    </row>
    <row r="17" spans="1:4" ht="18" customHeight="1">
      <c r="A17" s="213" t="s">
        <v>19</v>
      </c>
      <c r="B17" s="210" t="s">
        <v>239</v>
      </c>
      <c r="C17" s="211"/>
      <c r="D17" s="212"/>
    </row>
    <row r="18" spans="1:4" ht="18" customHeight="1">
      <c r="A18" s="209" t="s">
        <v>20</v>
      </c>
      <c r="B18" s="210" t="s">
        <v>240</v>
      </c>
      <c r="C18" s="211"/>
      <c r="D18" s="212"/>
    </row>
    <row r="19" spans="1:4" ht="18" customHeight="1">
      <c r="A19" s="213" t="s">
        <v>21</v>
      </c>
      <c r="B19" s="210" t="s">
        <v>241</v>
      </c>
      <c r="C19" s="211"/>
      <c r="D19" s="212"/>
    </row>
    <row r="20" spans="1:4" ht="18" customHeight="1">
      <c r="A20" s="209" t="s">
        <v>22</v>
      </c>
      <c r="B20" s="188"/>
      <c r="C20" s="211"/>
      <c r="D20" s="212"/>
    </row>
    <row r="21" spans="1:4" ht="18" customHeight="1">
      <c r="A21" s="213" t="s">
        <v>23</v>
      </c>
      <c r="B21" s="188"/>
      <c r="C21" s="211"/>
      <c r="D21" s="212"/>
    </row>
    <row r="22" spans="1:4" ht="18" customHeight="1">
      <c r="A22" s="209" t="s">
        <v>24</v>
      </c>
      <c r="B22" s="188"/>
      <c r="C22" s="211"/>
      <c r="D22" s="212"/>
    </row>
    <row r="23" spans="1:4" ht="18" customHeight="1">
      <c r="A23" s="213" t="s">
        <v>25</v>
      </c>
      <c r="B23" s="188"/>
      <c r="C23" s="211"/>
      <c r="D23" s="212"/>
    </row>
    <row r="24" spans="1:4" ht="18" customHeight="1">
      <c r="A24" s="209" t="s">
        <v>26</v>
      </c>
      <c r="B24" s="188"/>
      <c r="C24" s="211"/>
      <c r="D24" s="212"/>
    </row>
    <row r="25" spans="1:4" ht="18" customHeight="1">
      <c r="A25" s="213" t="s">
        <v>27</v>
      </c>
      <c r="B25" s="188"/>
      <c r="C25" s="211"/>
      <c r="D25" s="212"/>
    </row>
    <row r="26" spans="1:4" ht="18" customHeight="1">
      <c r="A26" s="209" t="s">
        <v>28</v>
      </c>
      <c r="B26" s="188"/>
      <c r="C26" s="211"/>
      <c r="D26" s="212"/>
    </row>
    <row r="27" spans="1:4" ht="18" customHeight="1">
      <c r="A27" s="213" t="s">
        <v>29</v>
      </c>
      <c r="B27" s="188"/>
      <c r="C27" s="211"/>
      <c r="D27" s="212"/>
    </row>
    <row r="28" spans="1:4" ht="18" customHeight="1" thickBot="1">
      <c r="A28" s="215" t="s">
        <v>30</v>
      </c>
      <c r="B28" s="194"/>
      <c r="C28" s="216"/>
      <c r="D28" s="217"/>
    </row>
    <row r="29" spans="1:4" ht="18" customHeight="1" thickBot="1">
      <c r="A29" s="281" t="s">
        <v>31</v>
      </c>
      <c r="B29" s="282" t="s">
        <v>39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12</v>
      </c>
    </row>
    <row r="30" spans="1:4" ht="25.5" customHeight="1">
      <c r="A30" s="218"/>
      <c r="B30" s="743" t="s">
        <v>242</v>
      </c>
      <c r="C30" s="743"/>
      <c r="D30" s="74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Az önkormányzat által adott közvetett támogatások
(kedvezmények)
&amp;R&amp;"Times New Roman CE,Félkövér dőlt"&amp;11 5. tájékoztató tábla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205</v>
      </c>
    </row>
    <row r="2" spans="1:5" ht="42.75" customHeight="1" thickBot="1">
      <c r="A2" s="221" t="s">
        <v>58</v>
      </c>
      <c r="B2" s="222" t="s">
        <v>243</v>
      </c>
      <c r="C2" s="222" t="s">
        <v>244</v>
      </c>
      <c r="D2" s="223" t="s">
        <v>245</v>
      </c>
      <c r="E2" s="224" t="s">
        <v>246</v>
      </c>
    </row>
    <row r="3" spans="1:5" ht="15.75" customHeight="1">
      <c r="A3" s="225" t="s">
        <v>6</v>
      </c>
      <c r="B3" s="226" t="s">
        <v>726</v>
      </c>
      <c r="C3" s="226" t="s">
        <v>727</v>
      </c>
      <c r="D3" s="227">
        <v>400</v>
      </c>
      <c r="E3" s="228">
        <v>400</v>
      </c>
    </row>
    <row r="4" spans="1:5" ht="15.75" customHeight="1">
      <c r="A4" s="229" t="s">
        <v>7</v>
      </c>
      <c r="B4" s="230" t="s">
        <v>728</v>
      </c>
      <c r="C4" s="230" t="s">
        <v>727</v>
      </c>
      <c r="D4" s="231">
        <v>500</v>
      </c>
      <c r="E4" s="232">
        <v>800</v>
      </c>
    </row>
    <row r="5" spans="1:5" ht="15.75" customHeight="1">
      <c r="A5" s="229" t="s">
        <v>8</v>
      </c>
      <c r="B5" s="230" t="s">
        <v>729</v>
      </c>
      <c r="C5" s="230" t="s">
        <v>727</v>
      </c>
      <c r="D5" s="231">
        <v>1000</v>
      </c>
      <c r="E5" s="232">
        <v>3250</v>
      </c>
    </row>
    <row r="6" spans="1:5" ht="15.75" customHeight="1">
      <c r="A6" s="229" t="s">
        <v>9</v>
      </c>
      <c r="B6" s="230" t="s">
        <v>730</v>
      </c>
      <c r="C6" s="230" t="s">
        <v>731</v>
      </c>
      <c r="D6" s="231">
        <v>20</v>
      </c>
      <c r="E6" s="232">
        <v>20</v>
      </c>
    </row>
    <row r="7" spans="1:5" ht="15.75" customHeight="1">
      <c r="A7" s="229" t="s">
        <v>10</v>
      </c>
      <c r="B7" s="230" t="s">
        <v>735</v>
      </c>
      <c r="C7" s="230" t="s">
        <v>727</v>
      </c>
      <c r="D7" s="231"/>
      <c r="E7" s="232">
        <v>30</v>
      </c>
    </row>
    <row r="8" spans="1:5" ht="15.75" customHeight="1">
      <c r="A8" s="229" t="s">
        <v>11</v>
      </c>
      <c r="B8" s="230" t="s">
        <v>736</v>
      </c>
      <c r="C8" s="230" t="s">
        <v>727</v>
      </c>
      <c r="D8" s="231"/>
      <c r="E8" s="232">
        <v>10</v>
      </c>
    </row>
    <row r="9" spans="1:5" ht="15.75" customHeight="1">
      <c r="A9" s="229" t="s">
        <v>12</v>
      </c>
      <c r="B9" s="230" t="s">
        <v>737</v>
      </c>
      <c r="C9" s="230" t="s">
        <v>727</v>
      </c>
      <c r="D9" s="231">
        <v>10000</v>
      </c>
      <c r="E9" s="232">
        <v>8000</v>
      </c>
    </row>
    <row r="10" spans="1:5" ht="15.75" customHeight="1">
      <c r="A10" s="229" t="s">
        <v>13</v>
      </c>
      <c r="B10" s="230"/>
      <c r="C10" s="230"/>
      <c r="D10" s="231"/>
      <c r="E10" s="232"/>
    </row>
    <row r="11" spans="1:5" ht="15.75" customHeight="1">
      <c r="A11" s="229" t="s">
        <v>14</v>
      </c>
      <c r="B11" s="230"/>
      <c r="C11" s="230"/>
      <c r="D11" s="231"/>
      <c r="E11" s="232"/>
    </row>
    <row r="12" spans="1:5" ht="15.75" customHeight="1">
      <c r="A12" s="229" t="s">
        <v>15</v>
      </c>
      <c r="B12" s="230"/>
      <c r="C12" s="230"/>
      <c r="D12" s="231"/>
      <c r="E12" s="232"/>
    </row>
    <row r="13" spans="1:5" ht="15.75" customHeight="1">
      <c r="A13" s="229" t="s">
        <v>16</v>
      </c>
      <c r="B13" s="230"/>
      <c r="C13" s="230"/>
      <c r="D13" s="231"/>
      <c r="E13" s="232"/>
    </row>
    <row r="14" spans="1:5" ht="15.75" customHeight="1">
      <c r="A14" s="229" t="s">
        <v>17</v>
      </c>
      <c r="B14" s="230"/>
      <c r="C14" s="230"/>
      <c r="D14" s="231"/>
      <c r="E14" s="232"/>
    </row>
    <row r="15" spans="1:5" ht="15.75" customHeight="1">
      <c r="A15" s="229" t="s">
        <v>18</v>
      </c>
      <c r="B15" s="230"/>
      <c r="C15" s="230"/>
      <c r="D15" s="231"/>
      <c r="E15" s="232"/>
    </row>
    <row r="16" spans="1:5" ht="15.75" customHeight="1">
      <c r="A16" s="229" t="s">
        <v>19</v>
      </c>
      <c r="B16" s="230"/>
      <c r="C16" s="230"/>
      <c r="D16" s="231"/>
      <c r="E16" s="232"/>
    </row>
    <row r="17" spans="1:5" ht="15.75" customHeight="1">
      <c r="A17" s="229" t="s">
        <v>20</v>
      </c>
      <c r="B17" s="230"/>
      <c r="C17" s="230"/>
      <c r="D17" s="231"/>
      <c r="E17" s="232"/>
    </row>
    <row r="18" spans="1:5" ht="15.75" customHeight="1">
      <c r="A18" s="229" t="s">
        <v>21</v>
      </c>
      <c r="B18" s="230"/>
      <c r="C18" s="230"/>
      <c r="D18" s="231"/>
      <c r="E18" s="232"/>
    </row>
    <row r="19" spans="1:5" ht="15.75" customHeight="1">
      <c r="A19" s="229" t="s">
        <v>22</v>
      </c>
      <c r="B19" s="230"/>
      <c r="C19" s="230"/>
      <c r="D19" s="231"/>
      <c r="E19" s="232"/>
    </row>
    <row r="20" spans="1:5" ht="15.75" customHeight="1">
      <c r="A20" s="229" t="s">
        <v>23</v>
      </c>
      <c r="B20" s="230"/>
      <c r="C20" s="230"/>
      <c r="D20" s="231"/>
      <c r="E20" s="232"/>
    </row>
    <row r="21" spans="1:5" ht="15.75" customHeight="1">
      <c r="A21" s="229" t="s">
        <v>24</v>
      </c>
      <c r="B21" s="230"/>
      <c r="C21" s="230"/>
      <c r="D21" s="231"/>
      <c r="E21" s="232"/>
    </row>
    <row r="22" spans="1:5" ht="15.75" customHeight="1">
      <c r="A22" s="229" t="s">
        <v>25</v>
      </c>
      <c r="B22" s="230"/>
      <c r="C22" s="230"/>
      <c r="D22" s="231"/>
      <c r="E22" s="232"/>
    </row>
    <row r="23" spans="1:5" ht="15.75" customHeight="1">
      <c r="A23" s="229" t="s">
        <v>26</v>
      </c>
      <c r="B23" s="230"/>
      <c r="C23" s="230"/>
      <c r="D23" s="231"/>
      <c r="E23" s="232"/>
    </row>
    <row r="24" spans="1:5" ht="15.75" customHeight="1">
      <c r="A24" s="229" t="s">
        <v>27</v>
      </c>
      <c r="B24" s="230"/>
      <c r="C24" s="230"/>
      <c r="D24" s="231"/>
      <c r="E24" s="232"/>
    </row>
    <row r="25" spans="1:5" ht="15.75" customHeight="1">
      <c r="A25" s="229" t="s">
        <v>28</v>
      </c>
      <c r="B25" s="230"/>
      <c r="C25" s="230"/>
      <c r="D25" s="231"/>
      <c r="E25" s="232"/>
    </row>
    <row r="26" spans="1:5" ht="15.75" customHeight="1">
      <c r="A26" s="229" t="s">
        <v>29</v>
      </c>
      <c r="B26" s="230"/>
      <c r="C26" s="230"/>
      <c r="D26" s="231"/>
      <c r="E26" s="232"/>
    </row>
    <row r="27" spans="1:5" ht="15.75" customHeight="1">
      <c r="A27" s="229" t="s">
        <v>30</v>
      </c>
      <c r="B27" s="230"/>
      <c r="C27" s="230"/>
      <c r="D27" s="231"/>
      <c r="E27" s="232"/>
    </row>
    <row r="28" spans="1:5" ht="15.75" customHeight="1">
      <c r="A28" s="229" t="s">
        <v>31</v>
      </c>
      <c r="B28" s="230"/>
      <c r="C28" s="230"/>
      <c r="D28" s="231"/>
      <c r="E28" s="232"/>
    </row>
    <row r="29" spans="1:5" ht="15.75" customHeight="1">
      <c r="A29" s="229" t="s">
        <v>32</v>
      </c>
      <c r="B29" s="230"/>
      <c r="C29" s="230"/>
      <c r="D29" s="231"/>
      <c r="E29" s="232"/>
    </row>
    <row r="30" spans="1:5" ht="15.75" customHeight="1">
      <c r="A30" s="229" t="s">
        <v>33</v>
      </c>
      <c r="B30" s="230"/>
      <c r="C30" s="230"/>
      <c r="D30" s="231"/>
      <c r="E30" s="232"/>
    </row>
    <row r="31" spans="1:5" ht="15.75" customHeight="1">
      <c r="A31" s="229" t="s">
        <v>34</v>
      </c>
      <c r="B31" s="230"/>
      <c r="C31" s="230"/>
      <c r="D31" s="231"/>
      <c r="E31" s="232"/>
    </row>
    <row r="32" spans="1:5" ht="15.75" customHeight="1">
      <c r="A32" s="229" t="s">
        <v>90</v>
      </c>
      <c r="B32" s="230"/>
      <c r="C32" s="230"/>
      <c r="D32" s="231"/>
      <c r="E32" s="232"/>
    </row>
    <row r="33" spans="1:5" ht="15.75" customHeight="1">
      <c r="A33" s="229" t="s">
        <v>186</v>
      </c>
      <c r="B33" s="230"/>
      <c r="C33" s="230"/>
      <c r="D33" s="231"/>
      <c r="E33" s="232"/>
    </row>
    <row r="34" spans="1:5" ht="15.75" customHeight="1">
      <c r="A34" s="229" t="s">
        <v>247</v>
      </c>
      <c r="B34" s="230"/>
      <c r="C34" s="230"/>
      <c r="D34" s="231"/>
      <c r="E34" s="232"/>
    </row>
    <row r="35" spans="1:5" ht="15.75" customHeight="1" thickBot="1">
      <c r="A35" s="233" t="s">
        <v>248</v>
      </c>
      <c r="B35" s="234"/>
      <c r="C35" s="234"/>
      <c r="D35" s="235"/>
      <c r="E35" s="236"/>
    </row>
    <row r="36" spans="1:5" ht="15.75" customHeight="1" thickBot="1">
      <c r="A36" s="744" t="s">
        <v>39</v>
      </c>
      <c r="B36" s="745"/>
      <c r="C36" s="237"/>
      <c r="D36" s="238">
        <f>SUM(D3:D35)</f>
        <v>11920</v>
      </c>
      <c r="E36" s="239">
        <f>SUM(E3:E35)</f>
        <v>12510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 xml:space="preserve">&amp;C&amp;"Times New Roman CE,Félkövér"&amp;12
K I M U T A T Á S
a 2014. évi céljelleggel juttatott támogatások felhasználásáról&amp;R&amp;"Times New Roman CE,Félkövér dőlt"&amp;11 6. tájékoztató tábla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8" sqref="A8:C8"/>
    </sheetView>
  </sheetViews>
  <sheetFormatPr defaultColWidth="12.00390625" defaultRowHeight="12.75"/>
  <cols>
    <col min="1" max="1" width="67.125" style="597" customWidth="1"/>
    <col min="2" max="2" width="6.125" style="598" customWidth="1"/>
    <col min="3" max="4" width="12.125" style="597" customWidth="1"/>
    <col min="5" max="5" width="12.125" style="622" customWidth="1"/>
    <col min="6" max="16384" width="12.00390625" style="597" customWidth="1"/>
  </cols>
  <sheetData>
    <row r="1" spans="1:5" ht="49.5" customHeight="1">
      <c r="A1" s="747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748"/>
      <c r="C1" s="748"/>
      <c r="D1" s="748"/>
      <c r="E1" s="748"/>
    </row>
    <row r="2" spans="3:5" ht="16.5" thickBot="1">
      <c r="C2" s="749" t="s">
        <v>249</v>
      </c>
      <c r="D2" s="749"/>
      <c r="E2" s="749"/>
    </row>
    <row r="3" spans="1:5" ht="15.75" customHeight="1">
      <c r="A3" s="750" t="s">
        <v>250</v>
      </c>
      <c r="B3" s="753" t="s">
        <v>251</v>
      </c>
      <c r="C3" s="756" t="s">
        <v>252</v>
      </c>
      <c r="D3" s="756" t="s">
        <v>253</v>
      </c>
      <c r="E3" s="758" t="s">
        <v>254</v>
      </c>
    </row>
    <row r="4" spans="1:5" ht="11.25" customHeight="1">
      <c r="A4" s="751"/>
      <c r="B4" s="754"/>
      <c r="C4" s="757"/>
      <c r="D4" s="757"/>
      <c r="E4" s="759"/>
    </row>
    <row r="5" spans="1:5" ht="15.75">
      <c r="A5" s="752"/>
      <c r="B5" s="755"/>
      <c r="C5" s="760" t="s">
        <v>255</v>
      </c>
      <c r="D5" s="760"/>
      <c r="E5" s="761"/>
    </row>
    <row r="6" spans="1:5" s="602" customFormat="1" ht="16.5" thickBot="1">
      <c r="A6" s="599" t="s">
        <v>663</v>
      </c>
      <c r="B6" s="600" t="s">
        <v>426</v>
      </c>
      <c r="C6" s="600" t="s">
        <v>427</v>
      </c>
      <c r="D6" s="600" t="s">
        <v>428</v>
      </c>
      <c r="E6" s="601" t="s">
        <v>429</v>
      </c>
    </row>
    <row r="7" spans="1:5" s="607" customFormat="1" ht="15.75">
      <c r="A7" s="603" t="s">
        <v>601</v>
      </c>
      <c r="B7" s="604" t="s">
        <v>256</v>
      </c>
      <c r="C7" s="605">
        <v>10505</v>
      </c>
      <c r="D7" s="605">
        <v>316</v>
      </c>
      <c r="E7" s="606"/>
    </row>
    <row r="8" spans="1:5" s="607" customFormat="1" ht="15.75">
      <c r="A8" s="608" t="s">
        <v>602</v>
      </c>
      <c r="B8" s="251" t="s">
        <v>257</v>
      </c>
      <c r="C8" s="609">
        <f>+C9+C14+C19+C24+C29</f>
        <v>1554070</v>
      </c>
      <c r="D8" s="609">
        <f>+D9+D14+D19+D24+D29</f>
        <v>1209557</v>
      </c>
      <c r="E8" s="610">
        <f>+E9+E14+E19+E24+E29</f>
        <v>0</v>
      </c>
    </row>
    <row r="9" spans="1:5" s="607" customFormat="1" ht="15.75">
      <c r="A9" s="608" t="s">
        <v>603</v>
      </c>
      <c r="B9" s="251" t="s">
        <v>258</v>
      </c>
      <c r="C9" s="609">
        <f>+C10+C11+C12+C13</f>
        <v>1355296</v>
      </c>
      <c r="D9" s="609">
        <f>+D10+D11+D12+D13</f>
        <v>1131666</v>
      </c>
      <c r="E9" s="610">
        <f>+E10+E11+E12+E13</f>
        <v>0</v>
      </c>
    </row>
    <row r="10" spans="1:5" s="607" customFormat="1" ht="15.75">
      <c r="A10" s="611" t="s">
        <v>604</v>
      </c>
      <c r="B10" s="251" t="s">
        <v>259</v>
      </c>
      <c r="C10" s="242">
        <v>564019</v>
      </c>
      <c r="D10" s="242">
        <v>473528</v>
      </c>
      <c r="E10" s="612"/>
    </row>
    <row r="11" spans="1:5" s="607" customFormat="1" ht="26.25" customHeight="1">
      <c r="A11" s="611" t="s">
        <v>605</v>
      </c>
      <c r="B11" s="251" t="s">
        <v>260</v>
      </c>
      <c r="C11" s="240"/>
      <c r="D11" s="240"/>
      <c r="E11" s="241"/>
    </row>
    <row r="12" spans="1:5" s="607" customFormat="1" ht="22.5">
      <c r="A12" s="611" t="s">
        <v>606</v>
      </c>
      <c r="B12" s="251" t="s">
        <v>261</v>
      </c>
      <c r="C12" s="240">
        <v>446197</v>
      </c>
      <c r="D12" s="240">
        <v>341689</v>
      </c>
      <c r="E12" s="241"/>
    </row>
    <row r="13" spans="1:5" s="607" customFormat="1" ht="15.75">
      <c r="A13" s="611" t="s">
        <v>607</v>
      </c>
      <c r="B13" s="251" t="s">
        <v>262</v>
      </c>
      <c r="C13" s="240">
        <v>345080</v>
      </c>
      <c r="D13" s="240">
        <v>316449</v>
      </c>
      <c r="E13" s="241"/>
    </row>
    <row r="14" spans="1:5" s="607" customFormat="1" ht="15.75">
      <c r="A14" s="608" t="s">
        <v>608</v>
      </c>
      <c r="B14" s="251" t="s">
        <v>263</v>
      </c>
      <c r="C14" s="613">
        <f>+C15+C16+C17+C18</f>
        <v>136177</v>
      </c>
      <c r="D14" s="613">
        <f>+D15+D16+D17+D18</f>
        <v>15294</v>
      </c>
      <c r="E14" s="614">
        <f>+E15+E16+E17+E18</f>
        <v>0</v>
      </c>
    </row>
    <row r="15" spans="1:5" s="607" customFormat="1" ht="15.75">
      <c r="A15" s="611" t="s">
        <v>609</v>
      </c>
      <c r="B15" s="251" t="s">
        <v>264</v>
      </c>
      <c r="C15" s="240"/>
      <c r="D15" s="240"/>
      <c r="E15" s="241"/>
    </row>
    <row r="16" spans="1:5" s="607" customFormat="1" ht="22.5">
      <c r="A16" s="611" t="s">
        <v>610</v>
      </c>
      <c r="B16" s="251" t="s">
        <v>15</v>
      </c>
      <c r="C16" s="240"/>
      <c r="D16" s="240"/>
      <c r="E16" s="241"/>
    </row>
    <row r="17" spans="1:5" s="607" customFormat="1" ht="15.75">
      <c r="A17" s="611" t="s">
        <v>611</v>
      </c>
      <c r="B17" s="251" t="s">
        <v>16</v>
      </c>
      <c r="C17" s="240">
        <v>80952</v>
      </c>
      <c r="D17" s="240">
        <v>162</v>
      </c>
      <c r="E17" s="241"/>
    </row>
    <row r="18" spans="1:5" s="607" customFormat="1" ht="15.75">
      <c r="A18" s="611" t="s">
        <v>612</v>
      </c>
      <c r="B18" s="251" t="s">
        <v>17</v>
      </c>
      <c r="C18" s="240">
        <v>55225</v>
      </c>
      <c r="D18" s="240">
        <v>15132</v>
      </c>
      <c r="E18" s="241"/>
    </row>
    <row r="19" spans="1:5" s="607" customFormat="1" ht="15.75">
      <c r="A19" s="608" t="s">
        <v>613</v>
      </c>
      <c r="B19" s="251" t="s">
        <v>18</v>
      </c>
      <c r="C19" s="613">
        <f>+C20+C21+C22+C23</f>
        <v>0</v>
      </c>
      <c r="D19" s="613">
        <f>+D20+D21+D22+D23</f>
        <v>0</v>
      </c>
      <c r="E19" s="614">
        <f>+E20+E21+E22+E23</f>
        <v>0</v>
      </c>
    </row>
    <row r="20" spans="1:5" s="607" customFormat="1" ht="15.75">
      <c r="A20" s="611" t="s">
        <v>614</v>
      </c>
      <c r="B20" s="251" t="s">
        <v>19</v>
      </c>
      <c r="C20" s="240"/>
      <c r="D20" s="240"/>
      <c r="E20" s="241"/>
    </row>
    <row r="21" spans="1:5" s="607" customFormat="1" ht="15.75">
      <c r="A21" s="611" t="s">
        <v>615</v>
      </c>
      <c r="B21" s="251" t="s">
        <v>20</v>
      </c>
      <c r="C21" s="240"/>
      <c r="D21" s="240"/>
      <c r="E21" s="241"/>
    </row>
    <row r="22" spans="1:5" s="607" customFormat="1" ht="15.75">
      <c r="A22" s="611" t="s">
        <v>616</v>
      </c>
      <c r="B22" s="251" t="s">
        <v>21</v>
      </c>
      <c r="C22" s="240"/>
      <c r="D22" s="240"/>
      <c r="E22" s="241"/>
    </row>
    <row r="23" spans="1:5" s="607" customFormat="1" ht="15.75">
      <c r="A23" s="611" t="s">
        <v>617</v>
      </c>
      <c r="B23" s="251" t="s">
        <v>22</v>
      </c>
      <c r="C23" s="240"/>
      <c r="D23" s="240"/>
      <c r="E23" s="241"/>
    </row>
    <row r="24" spans="1:5" s="607" customFormat="1" ht="15.75">
      <c r="A24" s="608" t="s">
        <v>618</v>
      </c>
      <c r="B24" s="251" t="s">
        <v>23</v>
      </c>
      <c r="C24" s="613">
        <f>+C25+C26+C27+C28</f>
        <v>62597</v>
      </c>
      <c r="D24" s="613">
        <f>+D25+D26+D27+D28</f>
        <v>62597</v>
      </c>
      <c r="E24" s="614">
        <f>+E25+E26+E27+E28</f>
        <v>0</v>
      </c>
    </row>
    <row r="25" spans="1:5" s="607" customFormat="1" ht="15.75">
      <c r="A25" s="611" t="s">
        <v>619</v>
      </c>
      <c r="B25" s="251" t="s">
        <v>24</v>
      </c>
      <c r="C25" s="240"/>
      <c r="D25" s="240"/>
      <c r="E25" s="241"/>
    </row>
    <row r="26" spans="1:5" s="607" customFormat="1" ht="15.75">
      <c r="A26" s="611" t="s">
        <v>620</v>
      </c>
      <c r="B26" s="251" t="s">
        <v>25</v>
      </c>
      <c r="C26" s="240"/>
      <c r="D26" s="240"/>
      <c r="E26" s="241"/>
    </row>
    <row r="27" spans="1:5" s="607" customFormat="1" ht="15.75">
      <c r="A27" s="611" t="s">
        <v>621</v>
      </c>
      <c r="B27" s="251" t="s">
        <v>26</v>
      </c>
      <c r="C27" s="240">
        <v>62597</v>
      </c>
      <c r="D27" s="240">
        <v>62597</v>
      </c>
      <c r="E27" s="241"/>
    </row>
    <row r="28" spans="1:5" s="607" customFormat="1" ht="15.75">
      <c r="A28" s="611" t="s">
        <v>622</v>
      </c>
      <c r="B28" s="251" t="s">
        <v>27</v>
      </c>
      <c r="C28" s="240"/>
      <c r="D28" s="240"/>
      <c r="E28" s="241"/>
    </row>
    <row r="29" spans="1:5" s="607" customFormat="1" ht="15.75">
      <c r="A29" s="608" t="s">
        <v>623</v>
      </c>
      <c r="B29" s="251" t="s">
        <v>28</v>
      </c>
      <c r="C29" s="613">
        <f>+C30+C31+C32+C33</f>
        <v>0</v>
      </c>
      <c r="D29" s="613">
        <f>+D30+D31+D32+D33</f>
        <v>0</v>
      </c>
      <c r="E29" s="614">
        <f>+E30+E31+E32+E33</f>
        <v>0</v>
      </c>
    </row>
    <row r="30" spans="1:5" s="607" customFormat="1" ht="15.75">
      <c r="A30" s="611" t="s">
        <v>624</v>
      </c>
      <c r="B30" s="251" t="s">
        <v>29</v>
      </c>
      <c r="C30" s="240"/>
      <c r="D30" s="240"/>
      <c r="E30" s="241"/>
    </row>
    <row r="31" spans="1:5" s="607" customFormat="1" ht="22.5">
      <c r="A31" s="611" t="s">
        <v>625</v>
      </c>
      <c r="B31" s="251" t="s">
        <v>30</v>
      </c>
      <c r="C31" s="240"/>
      <c r="D31" s="240"/>
      <c r="E31" s="241"/>
    </row>
    <row r="32" spans="1:5" s="607" customFormat="1" ht="15.75">
      <c r="A32" s="611" t="s">
        <v>626</v>
      </c>
      <c r="B32" s="251" t="s">
        <v>31</v>
      </c>
      <c r="C32" s="240"/>
      <c r="D32" s="240"/>
      <c r="E32" s="241"/>
    </row>
    <row r="33" spans="1:5" s="607" customFormat="1" ht="15.75">
      <c r="A33" s="611" t="s">
        <v>627</v>
      </c>
      <c r="B33" s="251" t="s">
        <v>32</v>
      </c>
      <c r="C33" s="240"/>
      <c r="D33" s="240"/>
      <c r="E33" s="241"/>
    </row>
    <row r="34" spans="1:5" s="607" customFormat="1" ht="15.75">
      <c r="A34" s="608" t="s">
        <v>628</v>
      </c>
      <c r="B34" s="251" t="s">
        <v>33</v>
      </c>
      <c r="C34" s="613">
        <f>+C35+C40+C45</f>
        <v>2200</v>
      </c>
      <c r="D34" s="613">
        <f>+D35+D40+D45</f>
        <v>2200</v>
      </c>
      <c r="E34" s="614">
        <f>+E35+E40+E45</f>
        <v>0</v>
      </c>
    </row>
    <row r="35" spans="1:5" s="607" customFormat="1" ht="15.75">
      <c r="A35" s="608" t="s">
        <v>629</v>
      </c>
      <c r="B35" s="251" t="s">
        <v>34</v>
      </c>
      <c r="C35" s="613">
        <f>+C36+C37+C38+C39</f>
        <v>2200</v>
      </c>
      <c r="D35" s="613">
        <f>+D36+D37+D38+D39</f>
        <v>2200</v>
      </c>
      <c r="E35" s="614">
        <f>+E36+E37+E38+E39</f>
        <v>0</v>
      </c>
    </row>
    <row r="36" spans="1:5" s="607" customFormat="1" ht="15.75">
      <c r="A36" s="611" t="s">
        <v>630</v>
      </c>
      <c r="B36" s="251" t="s">
        <v>90</v>
      </c>
      <c r="C36" s="240"/>
      <c r="D36" s="240"/>
      <c r="E36" s="241"/>
    </row>
    <row r="37" spans="1:5" s="607" customFormat="1" ht="15.75">
      <c r="A37" s="611" t="s">
        <v>631</v>
      </c>
      <c r="B37" s="251" t="s">
        <v>186</v>
      </c>
      <c r="C37" s="240"/>
      <c r="D37" s="240"/>
      <c r="E37" s="241"/>
    </row>
    <row r="38" spans="1:5" s="607" customFormat="1" ht="15.75">
      <c r="A38" s="611" t="s">
        <v>632</v>
      </c>
      <c r="B38" s="251" t="s">
        <v>247</v>
      </c>
      <c r="C38" s="240"/>
      <c r="D38" s="240"/>
      <c r="E38" s="241"/>
    </row>
    <row r="39" spans="1:5" s="607" customFormat="1" ht="15.75">
      <c r="A39" s="611" t="s">
        <v>633</v>
      </c>
      <c r="B39" s="251" t="s">
        <v>248</v>
      </c>
      <c r="C39" s="240">
        <v>2200</v>
      </c>
      <c r="D39" s="240">
        <v>2200</v>
      </c>
      <c r="E39" s="241"/>
    </row>
    <row r="40" spans="1:5" s="607" customFormat="1" ht="15.75">
      <c r="A40" s="608" t="s">
        <v>634</v>
      </c>
      <c r="B40" s="251" t="s">
        <v>265</v>
      </c>
      <c r="C40" s="613">
        <f>+C41+C42+C43+C44</f>
        <v>0</v>
      </c>
      <c r="D40" s="613">
        <f>+D41+D42+D43+D44</f>
        <v>0</v>
      </c>
      <c r="E40" s="614">
        <f>+E41+E42+E43+E44</f>
        <v>0</v>
      </c>
    </row>
    <row r="41" spans="1:5" s="607" customFormat="1" ht="15.75">
      <c r="A41" s="611" t="s">
        <v>635</v>
      </c>
      <c r="B41" s="251" t="s">
        <v>266</v>
      </c>
      <c r="C41" s="240"/>
      <c r="D41" s="240"/>
      <c r="E41" s="241"/>
    </row>
    <row r="42" spans="1:5" s="607" customFormat="1" ht="22.5">
      <c r="A42" s="611" t="s">
        <v>636</v>
      </c>
      <c r="B42" s="251" t="s">
        <v>267</v>
      </c>
      <c r="C42" s="240"/>
      <c r="D42" s="240"/>
      <c r="E42" s="241"/>
    </row>
    <row r="43" spans="1:5" s="607" customFormat="1" ht="15.75">
      <c r="A43" s="611" t="s">
        <v>637</v>
      </c>
      <c r="B43" s="251" t="s">
        <v>268</v>
      </c>
      <c r="C43" s="240"/>
      <c r="D43" s="240"/>
      <c r="E43" s="241"/>
    </row>
    <row r="44" spans="1:5" s="607" customFormat="1" ht="15.75">
      <c r="A44" s="611" t="s">
        <v>638</v>
      </c>
      <c r="B44" s="251" t="s">
        <v>269</v>
      </c>
      <c r="C44" s="240"/>
      <c r="D44" s="240"/>
      <c r="E44" s="241"/>
    </row>
    <row r="45" spans="1:5" s="607" customFormat="1" ht="15.75">
      <c r="A45" s="608" t="s">
        <v>639</v>
      </c>
      <c r="B45" s="251" t="s">
        <v>270</v>
      </c>
      <c r="C45" s="613">
        <f>+C46+C47+C48+C49</f>
        <v>0</v>
      </c>
      <c r="D45" s="613">
        <f>+D46+D47+D48+D49</f>
        <v>0</v>
      </c>
      <c r="E45" s="614">
        <f>+E46+E47+E48+E49</f>
        <v>0</v>
      </c>
    </row>
    <row r="46" spans="1:5" s="607" customFormat="1" ht="15.75">
      <c r="A46" s="611" t="s">
        <v>640</v>
      </c>
      <c r="B46" s="251" t="s">
        <v>271</v>
      </c>
      <c r="C46" s="240"/>
      <c r="D46" s="240"/>
      <c r="E46" s="241"/>
    </row>
    <row r="47" spans="1:5" s="607" customFormat="1" ht="22.5">
      <c r="A47" s="611" t="s">
        <v>641</v>
      </c>
      <c r="B47" s="251" t="s">
        <v>272</v>
      </c>
      <c r="C47" s="240"/>
      <c r="D47" s="240"/>
      <c r="E47" s="241"/>
    </row>
    <row r="48" spans="1:5" s="607" customFormat="1" ht="15.75">
      <c r="A48" s="611" t="s">
        <v>642</v>
      </c>
      <c r="B48" s="251" t="s">
        <v>273</v>
      </c>
      <c r="C48" s="240"/>
      <c r="D48" s="240"/>
      <c r="E48" s="241"/>
    </row>
    <row r="49" spans="1:5" s="607" customFormat="1" ht="15.75">
      <c r="A49" s="611" t="s">
        <v>643</v>
      </c>
      <c r="B49" s="251" t="s">
        <v>274</v>
      </c>
      <c r="C49" s="240"/>
      <c r="D49" s="240"/>
      <c r="E49" s="241"/>
    </row>
    <row r="50" spans="1:5" s="607" customFormat="1" ht="15.75">
      <c r="A50" s="608" t="s">
        <v>644</v>
      </c>
      <c r="B50" s="251" t="s">
        <v>275</v>
      </c>
      <c r="C50" s="240">
        <v>168803</v>
      </c>
      <c r="D50" s="240">
        <v>92205</v>
      </c>
      <c r="E50" s="241"/>
    </row>
    <row r="51" spans="1:5" s="607" customFormat="1" ht="21">
      <c r="A51" s="608" t="s">
        <v>645</v>
      </c>
      <c r="B51" s="251" t="s">
        <v>276</v>
      </c>
      <c r="C51" s="613">
        <f>+C7+C8+C34+C50</f>
        <v>1735578</v>
      </c>
      <c r="D51" s="613">
        <f>+D7+D8+D34+D50</f>
        <v>1304278</v>
      </c>
      <c r="E51" s="614">
        <f>+E7+E8+E34+E50</f>
        <v>0</v>
      </c>
    </row>
    <row r="52" spans="1:5" s="607" customFormat="1" ht="15.75">
      <c r="A52" s="608" t="s">
        <v>646</v>
      </c>
      <c r="B52" s="251" t="s">
        <v>277</v>
      </c>
      <c r="C52" s="240"/>
      <c r="D52" s="240"/>
      <c r="E52" s="241"/>
    </row>
    <row r="53" spans="1:5" s="607" customFormat="1" ht="15.75">
      <c r="A53" s="608" t="s">
        <v>647</v>
      </c>
      <c r="B53" s="251" t="s">
        <v>278</v>
      </c>
      <c r="C53" s="240"/>
      <c r="D53" s="240"/>
      <c r="E53" s="241"/>
    </row>
    <row r="54" spans="1:5" s="607" customFormat="1" ht="15.75">
      <c r="A54" s="608" t="s">
        <v>648</v>
      </c>
      <c r="B54" s="251" t="s">
        <v>279</v>
      </c>
      <c r="C54" s="613">
        <f>+C52+C53</f>
        <v>0</v>
      </c>
      <c r="D54" s="613">
        <f>+D52+D53</f>
        <v>0</v>
      </c>
      <c r="E54" s="614">
        <f>+E52+E53</f>
        <v>0</v>
      </c>
    </row>
    <row r="55" spans="1:5" s="607" customFormat="1" ht="15.75">
      <c r="A55" s="608" t="s">
        <v>649</v>
      </c>
      <c r="B55" s="251" t="s">
        <v>280</v>
      </c>
      <c r="C55" s="240"/>
      <c r="D55" s="240"/>
      <c r="E55" s="241"/>
    </row>
    <row r="56" spans="1:5" s="607" customFormat="1" ht="15.75">
      <c r="A56" s="608" t="s">
        <v>650</v>
      </c>
      <c r="B56" s="251" t="s">
        <v>281</v>
      </c>
      <c r="C56" s="240"/>
      <c r="D56" s="240">
        <v>165</v>
      </c>
      <c r="E56" s="241"/>
    </row>
    <row r="57" spans="1:5" s="607" customFormat="1" ht="15.75">
      <c r="A57" s="608" t="s">
        <v>651</v>
      </c>
      <c r="B57" s="251" t="s">
        <v>282</v>
      </c>
      <c r="C57" s="240"/>
      <c r="D57" s="240">
        <v>47500</v>
      </c>
      <c r="E57" s="241"/>
    </row>
    <row r="58" spans="1:5" s="607" customFormat="1" ht="15.75">
      <c r="A58" s="608" t="s">
        <v>652</v>
      </c>
      <c r="B58" s="251" t="s">
        <v>283</v>
      </c>
      <c r="C58" s="240"/>
      <c r="D58" s="240"/>
      <c r="E58" s="241"/>
    </row>
    <row r="59" spans="1:5" s="607" customFormat="1" ht="15.75">
      <c r="A59" s="608" t="s">
        <v>653</v>
      </c>
      <c r="B59" s="251" t="s">
        <v>284</v>
      </c>
      <c r="C59" s="613">
        <f>+C55+C56+C57+C58</f>
        <v>0</v>
      </c>
      <c r="D59" s="613">
        <f>+D55+D56+D57+D58</f>
        <v>47665</v>
      </c>
      <c r="E59" s="614">
        <f>+E55+E56+E57+E58</f>
        <v>0</v>
      </c>
    </row>
    <row r="60" spans="1:5" s="607" customFormat="1" ht="15.75">
      <c r="A60" s="608" t="s">
        <v>654</v>
      </c>
      <c r="B60" s="251" t="s">
        <v>285</v>
      </c>
      <c r="C60" s="240"/>
      <c r="D60" s="240">
        <v>8229</v>
      </c>
      <c r="E60" s="241"/>
    </row>
    <row r="61" spans="1:5" s="607" customFormat="1" ht="15.75">
      <c r="A61" s="608" t="s">
        <v>655</v>
      </c>
      <c r="B61" s="251" t="s">
        <v>286</v>
      </c>
      <c r="C61" s="240"/>
      <c r="D61" s="240">
        <v>310</v>
      </c>
      <c r="E61" s="241"/>
    </row>
    <row r="62" spans="1:5" s="607" customFormat="1" ht="15.75">
      <c r="A62" s="608" t="s">
        <v>656</v>
      </c>
      <c r="B62" s="251" t="s">
        <v>287</v>
      </c>
      <c r="C62" s="240"/>
      <c r="D62" s="240">
        <v>120627</v>
      </c>
      <c r="E62" s="241"/>
    </row>
    <row r="63" spans="1:5" s="607" customFormat="1" ht="15.75">
      <c r="A63" s="608" t="s">
        <v>657</v>
      </c>
      <c r="B63" s="251" t="s">
        <v>288</v>
      </c>
      <c r="C63" s="613">
        <f>+C60+C61+C62</f>
        <v>0</v>
      </c>
      <c r="D63" s="613">
        <f>+D60+D61+D62</f>
        <v>129166</v>
      </c>
      <c r="E63" s="614">
        <f>+E60+E61+E62</f>
        <v>0</v>
      </c>
    </row>
    <row r="64" spans="1:5" s="607" customFormat="1" ht="15.75">
      <c r="A64" s="608" t="s">
        <v>658</v>
      </c>
      <c r="B64" s="251" t="s">
        <v>289</v>
      </c>
      <c r="C64" s="240"/>
      <c r="D64" s="240"/>
      <c r="E64" s="241"/>
    </row>
    <row r="65" spans="1:5" s="607" customFormat="1" ht="21">
      <c r="A65" s="608" t="s">
        <v>659</v>
      </c>
      <c r="B65" s="251" t="s">
        <v>290</v>
      </c>
      <c r="C65" s="240"/>
      <c r="D65" s="240"/>
      <c r="E65" s="241"/>
    </row>
    <row r="66" spans="1:5" s="607" customFormat="1" ht="15.75">
      <c r="A66" s="608" t="s">
        <v>660</v>
      </c>
      <c r="B66" s="251" t="s">
        <v>291</v>
      </c>
      <c r="C66" s="613">
        <f>+C64+C65</f>
        <v>0</v>
      </c>
      <c r="D66" s="613">
        <f>+D64+D65</f>
        <v>0</v>
      </c>
      <c r="E66" s="614">
        <f>+E64+E65</f>
        <v>0</v>
      </c>
    </row>
    <row r="67" spans="1:5" s="607" customFormat="1" ht="15.75">
      <c r="A67" s="608" t="s">
        <v>661</v>
      </c>
      <c r="B67" s="251" t="s">
        <v>292</v>
      </c>
      <c r="C67" s="240"/>
      <c r="D67" s="240"/>
      <c r="E67" s="241"/>
    </row>
    <row r="68" spans="1:5" s="607" customFormat="1" ht="16.5" thickBot="1">
      <c r="A68" s="615" t="s">
        <v>662</v>
      </c>
      <c r="B68" s="255" t="s">
        <v>293</v>
      </c>
      <c r="C68" s="616">
        <f>+C51+C54+C59+C63+C66+C67</f>
        <v>1735578</v>
      </c>
      <c r="D68" s="616">
        <f>+D51+D54+D59+D63+D66+D67</f>
        <v>1481109</v>
      </c>
      <c r="E68" s="617">
        <f>+E51+E54+E59+E63+E66+E67</f>
        <v>0</v>
      </c>
    </row>
    <row r="69" spans="1:5" ht="15.75">
      <c r="A69" s="618"/>
      <c r="C69" s="619"/>
      <c r="D69" s="619"/>
      <c r="E69" s="620"/>
    </row>
    <row r="70" spans="1:5" ht="15.75">
      <c r="A70" s="618"/>
      <c r="C70" s="619"/>
      <c r="D70" s="619"/>
      <c r="E70" s="620"/>
    </row>
    <row r="71" spans="1:5" ht="15.75">
      <c r="A71" s="621"/>
      <c r="C71" s="619"/>
      <c r="D71" s="619"/>
      <c r="E71" s="620"/>
    </row>
    <row r="72" spans="1:5" ht="15.75">
      <c r="A72" s="746"/>
      <c r="B72" s="746"/>
      <c r="C72" s="746"/>
      <c r="D72" s="746"/>
      <c r="E72" s="746"/>
    </row>
    <row r="73" spans="1:5" ht="15.75">
      <c r="A73" s="746"/>
      <c r="B73" s="746"/>
      <c r="C73" s="746"/>
      <c r="D73" s="746"/>
      <c r="E73" s="746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 xml:space="preserve">&amp;L&amp;"Times New Roman,Félkövér dőlt"Kehidakustány Község Önkormányzata&amp;R&amp;"Times New Roman,Félkövér dőlt"7.1. tájékoztató tábla </oddHeader>
    <oddFooter>&amp;C&amp;P</oddFooter>
  </headerFooter>
  <rowBreaks count="1" manualBreakCount="1">
    <brk id="4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71.125" style="243" customWidth="1"/>
    <col min="2" max="2" width="6.125" style="257" customWidth="1"/>
    <col min="3" max="3" width="18.00390625" style="623" customWidth="1"/>
    <col min="4" max="16384" width="9.375" style="623" customWidth="1"/>
  </cols>
  <sheetData>
    <row r="1" spans="1:3" ht="32.25" customHeight="1">
      <c r="A1" s="763" t="s">
        <v>294</v>
      </c>
      <c r="B1" s="763"/>
      <c r="C1" s="763"/>
    </row>
    <row r="2" spans="1:3" ht="15.75">
      <c r="A2" s="764" t="str">
        <f>+CONCATENATE(LEFT('[1]ÖSSZEFÜGGÉSEK'!A4,4),". év")</f>
        <v>2014. év</v>
      </c>
      <c r="B2" s="764"/>
      <c r="C2" s="764"/>
    </row>
    <row r="4" spans="2:3" ht="13.5" thickBot="1">
      <c r="B4" s="765" t="s">
        <v>249</v>
      </c>
      <c r="C4" s="765"/>
    </row>
    <row r="5" spans="1:3" s="244" customFormat="1" ht="31.5" customHeight="1">
      <c r="A5" s="766" t="s">
        <v>295</v>
      </c>
      <c r="B5" s="768" t="s">
        <v>251</v>
      </c>
      <c r="C5" s="770" t="s">
        <v>296</v>
      </c>
    </row>
    <row r="6" spans="1:3" s="244" customFormat="1" ht="12.75">
      <c r="A6" s="767"/>
      <c r="B6" s="769"/>
      <c r="C6" s="771"/>
    </row>
    <row r="7" spans="1:3" s="248" customFormat="1" ht="13.5" thickBot="1">
      <c r="A7" s="245" t="s">
        <v>425</v>
      </c>
      <c r="B7" s="246" t="s">
        <v>426</v>
      </c>
      <c r="C7" s="247" t="s">
        <v>427</v>
      </c>
    </row>
    <row r="8" spans="1:3" ht="15.75" customHeight="1">
      <c r="A8" s="608" t="s">
        <v>664</v>
      </c>
      <c r="B8" s="249" t="s">
        <v>256</v>
      </c>
      <c r="C8" s="250">
        <v>1742175</v>
      </c>
    </row>
    <row r="9" spans="1:3" ht="15.75" customHeight="1">
      <c r="A9" s="608" t="s">
        <v>665</v>
      </c>
      <c r="B9" s="251" t="s">
        <v>257</v>
      </c>
      <c r="C9" s="250">
        <v>-389031</v>
      </c>
    </row>
    <row r="10" spans="1:3" ht="15.75" customHeight="1">
      <c r="A10" s="608" t="s">
        <v>666</v>
      </c>
      <c r="B10" s="251" t="s">
        <v>258</v>
      </c>
      <c r="C10" s="250"/>
    </row>
    <row r="11" spans="1:3" ht="15.75" customHeight="1">
      <c r="A11" s="608" t="s">
        <v>667</v>
      </c>
      <c r="B11" s="251" t="s">
        <v>259</v>
      </c>
      <c r="C11" s="252"/>
    </row>
    <row r="12" spans="1:3" ht="15.75" customHeight="1">
      <c r="A12" s="608" t="s">
        <v>668</v>
      </c>
      <c r="B12" s="251" t="s">
        <v>260</v>
      </c>
      <c r="C12" s="252"/>
    </row>
    <row r="13" spans="1:3" ht="15.75" customHeight="1">
      <c r="A13" s="608" t="s">
        <v>669</v>
      </c>
      <c r="B13" s="251" t="s">
        <v>261</v>
      </c>
      <c r="C13" s="252">
        <v>-50174</v>
      </c>
    </row>
    <row r="14" spans="1:3" ht="15.75" customHeight="1">
      <c r="A14" s="608" t="s">
        <v>670</v>
      </c>
      <c r="B14" s="251" t="s">
        <v>262</v>
      </c>
      <c r="C14" s="253">
        <f>+C8+C9+C10+C11+C12+C13</f>
        <v>1302970</v>
      </c>
    </row>
    <row r="15" spans="1:3" ht="15.75" customHeight="1">
      <c r="A15" s="608" t="s">
        <v>699</v>
      </c>
      <c r="B15" s="251" t="s">
        <v>263</v>
      </c>
      <c r="C15" s="624">
        <v>36868</v>
      </c>
    </row>
    <row r="16" spans="1:3" ht="15.75" customHeight="1">
      <c r="A16" s="608" t="s">
        <v>671</v>
      </c>
      <c r="B16" s="251" t="s">
        <v>264</v>
      </c>
      <c r="C16" s="252">
        <v>4488</v>
      </c>
    </row>
    <row r="17" spans="1:3" ht="15.75" customHeight="1">
      <c r="A17" s="608" t="s">
        <v>672</v>
      </c>
      <c r="B17" s="251" t="s">
        <v>15</v>
      </c>
      <c r="C17" s="252">
        <v>5645</v>
      </c>
    </row>
    <row r="18" spans="1:3" ht="15.75" customHeight="1">
      <c r="A18" s="608" t="s">
        <v>673</v>
      </c>
      <c r="B18" s="251" t="s">
        <v>16</v>
      </c>
      <c r="C18" s="253">
        <f>+C15+C16+C17</f>
        <v>47001</v>
      </c>
    </row>
    <row r="19" spans="1:3" s="625" customFormat="1" ht="15.75" customHeight="1">
      <c r="A19" s="608" t="s">
        <v>674</v>
      </c>
      <c r="B19" s="251" t="s">
        <v>17</v>
      </c>
      <c r="C19" s="252"/>
    </row>
    <row r="20" spans="1:3" ht="15.75" customHeight="1">
      <c r="A20" s="608" t="s">
        <v>675</v>
      </c>
      <c r="B20" s="251" t="s">
        <v>18</v>
      </c>
      <c r="C20" s="252">
        <v>131138</v>
      </c>
    </row>
    <row r="21" spans="1:3" ht="15.75" customHeight="1" thickBot="1">
      <c r="A21" s="254" t="s">
        <v>676</v>
      </c>
      <c r="B21" s="255" t="s">
        <v>19</v>
      </c>
      <c r="C21" s="256">
        <f>+C14+C18+C19+C20</f>
        <v>1481109</v>
      </c>
    </row>
    <row r="22" spans="1:5" ht="15.75">
      <c r="A22" s="618"/>
      <c r="B22" s="621"/>
      <c r="C22" s="619"/>
      <c r="D22" s="619"/>
      <c r="E22" s="619"/>
    </row>
    <row r="23" spans="1:5" ht="15.75">
      <c r="A23" s="618"/>
      <c r="B23" s="621"/>
      <c r="C23" s="619"/>
      <c r="D23" s="619"/>
      <c r="E23" s="619"/>
    </row>
    <row r="24" spans="1:5" ht="15.75">
      <c r="A24" s="621"/>
      <c r="B24" s="621"/>
      <c r="C24" s="619"/>
      <c r="D24" s="619"/>
      <c r="E24" s="619"/>
    </row>
    <row r="25" spans="1:5" ht="15.75">
      <c r="A25" s="762"/>
      <c r="B25" s="762"/>
      <c r="C25" s="762"/>
      <c r="D25" s="626"/>
      <c r="E25" s="626"/>
    </row>
    <row r="26" spans="1:5" ht="15.75">
      <c r="A26" s="762"/>
      <c r="B26" s="762"/>
      <c r="C26" s="762"/>
      <c r="D26" s="626"/>
      <c r="E26" s="626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&amp;L&amp;"Times New Roman,Félkövér dőlt"Kehidakustány Község Önkormányzata&amp;R&amp;"Times New Roman CE,Félkövér dőlt"7.2. tájékoztató tábla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zoomScale="130" zoomScaleNormal="130" zoomScaleSheetLayoutView="100" workbookViewId="0" topLeftCell="A85">
      <selection activeCell="B94" sqref="B94"/>
    </sheetView>
  </sheetViews>
  <sheetFormatPr defaultColWidth="9.00390625" defaultRowHeight="12.75"/>
  <cols>
    <col min="1" max="1" width="9.50390625" style="378" customWidth="1"/>
    <col min="2" max="2" width="60.875" style="378" customWidth="1"/>
    <col min="3" max="5" width="15.875" style="379" customWidth="1"/>
    <col min="6" max="16384" width="9.375" style="389" customWidth="1"/>
  </cols>
  <sheetData>
    <row r="1" spans="1:5" ht="15.75" customHeight="1">
      <c r="A1" s="642" t="s">
        <v>3</v>
      </c>
      <c r="B1" s="642"/>
      <c r="C1" s="642"/>
      <c r="D1" s="642"/>
      <c r="E1" s="642"/>
    </row>
    <row r="2" spans="1:5" ht="15.75" customHeight="1" thickBot="1">
      <c r="A2" s="45" t="s">
        <v>110</v>
      </c>
      <c r="B2" s="45"/>
      <c r="C2" s="376"/>
      <c r="D2" s="376"/>
      <c r="E2" s="376" t="s">
        <v>156</v>
      </c>
    </row>
    <row r="3" spans="1:5" ht="15.75" customHeight="1">
      <c r="A3" s="643" t="s">
        <v>58</v>
      </c>
      <c r="B3" s="645" t="s">
        <v>5</v>
      </c>
      <c r="C3" s="647" t="str">
        <f>+CONCATENATE(LEFT(ÖSSZEFÜGGÉSEK!A4,4),". évi")</f>
        <v>2014. évi</v>
      </c>
      <c r="D3" s="647"/>
      <c r="E3" s="648"/>
    </row>
    <row r="4" spans="1:5" ht="37.5" customHeight="1" thickBot="1">
      <c r="A4" s="644"/>
      <c r="B4" s="646"/>
      <c r="C4" s="47" t="s">
        <v>178</v>
      </c>
      <c r="D4" s="47" t="s">
        <v>182</v>
      </c>
      <c r="E4" s="48" t="s">
        <v>183</v>
      </c>
    </row>
    <row r="5" spans="1:5" s="390" customFormat="1" ht="12" customHeight="1" thickBot="1">
      <c r="A5" s="354" t="s">
        <v>425</v>
      </c>
      <c r="B5" s="355" t="s">
        <v>426</v>
      </c>
      <c r="C5" s="355" t="s">
        <v>427</v>
      </c>
      <c r="D5" s="355" t="s">
        <v>428</v>
      </c>
      <c r="E5" s="403" t="s">
        <v>429</v>
      </c>
    </row>
    <row r="6" spans="1:5" s="391" customFormat="1" ht="12" customHeight="1" thickBot="1">
      <c r="A6" s="349" t="s">
        <v>6</v>
      </c>
      <c r="B6" s="350" t="s">
        <v>309</v>
      </c>
      <c r="C6" s="381">
        <f>SUM(C7:C12)</f>
        <v>108422</v>
      </c>
      <c r="D6" s="381">
        <f>SUM(D7:D12)</f>
        <v>112892</v>
      </c>
      <c r="E6" s="364">
        <f>SUM(E7:E12)</f>
        <v>112892</v>
      </c>
    </row>
    <row r="7" spans="1:5" s="391" customFormat="1" ht="12" customHeight="1">
      <c r="A7" s="344" t="s">
        <v>70</v>
      </c>
      <c r="B7" s="392" t="s">
        <v>310</v>
      </c>
      <c r="C7" s="383">
        <v>55610</v>
      </c>
      <c r="D7" s="383">
        <v>56906</v>
      </c>
      <c r="E7" s="366">
        <v>56906</v>
      </c>
    </row>
    <row r="8" spans="1:5" s="391" customFormat="1" ht="12" customHeight="1">
      <c r="A8" s="343" t="s">
        <v>71</v>
      </c>
      <c r="B8" s="393" t="s">
        <v>311</v>
      </c>
      <c r="C8" s="382">
        <v>15869</v>
      </c>
      <c r="D8" s="382">
        <v>15869</v>
      </c>
      <c r="E8" s="365">
        <v>15869</v>
      </c>
    </row>
    <row r="9" spans="1:5" s="391" customFormat="1" ht="12" customHeight="1">
      <c r="A9" s="343" t="s">
        <v>72</v>
      </c>
      <c r="B9" s="393" t="s">
        <v>312</v>
      </c>
      <c r="C9" s="382">
        <v>13686</v>
      </c>
      <c r="D9" s="382">
        <v>11965</v>
      </c>
      <c r="E9" s="365">
        <v>11965</v>
      </c>
    </row>
    <row r="10" spans="1:5" s="391" customFormat="1" ht="12" customHeight="1">
      <c r="A10" s="343" t="s">
        <v>73</v>
      </c>
      <c r="B10" s="393" t="s">
        <v>313</v>
      </c>
      <c r="C10" s="382">
        <v>1255</v>
      </c>
      <c r="D10" s="382">
        <v>1255</v>
      </c>
      <c r="E10" s="365">
        <v>1255</v>
      </c>
    </row>
    <row r="11" spans="1:5" s="391" customFormat="1" ht="12" customHeight="1">
      <c r="A11" s="343" t="s">
        <v>106</v>
      </c>
      <c r="B11" s="393" t="s">
        <v>314</v>
      </c>
      <c r="C11" s="382">
        <v>22002</v>
      </c>
      <c r="D11" s="382">
        <v>24264</v>
      </c>
      <c r="E11" s="365">
        <v>24264</v>
      </c>
    </row>
    <row r="12" spans="1:5" s="391" customFormat="1" ht="12" customHeight="1" thickBot="1">
      <c r="A12" s="345" t="s">
        <v>74</v>
      </c>
      <c r="B12" s="394" t="s">
        <v>315</v>
      </c>
      <c r="C12" s="384"/>
      <c r="D12" s="384">
        <v>2633</v>
      </c>
      <c r="E12" s="367">
        <v>2633</v>
      </c>
    </row>
    <row r="13" spans="1:5" s="391" customFormat="1" ht="12" customHeight="1" thickBot="1">
      <c r="A13" s="349" t="s">
        <v>7</v>
      </c>
      <c r="B13" s="371" t="s">
        <v>316</v>
      </c>
      <c r="C13" s="381">
        <f>SUM(C14:C18)</f>
        <v>16069</v>
      </c>
      <c r="D13" s="381">
        <f>SUM(D14:D18)</f>
        <v>42504</v>
      </c>
      <c r="E13" s="364">
        <f>SUM(E14:E18)</f>
        <v>42504</v>
      </c>
    </row>
    <row r="14" spans="1:5" s="391" customFormat="1" ht="12" customHeight="1">
      <c r="A14" s="344" t="s">
        <v>76</v>
      </c>
      <c r="B14" s="392" t="s">
        <v>317</v>
      </c>
      <c r="C14" s="383"/>
      <c r="D14" s="383"/>
      <c r="E14" s="366"/>
    </row>
    <row r="15" spans="1:5" s="391" customFormat="1" ht="12" customHeight="1">
      <c r="A15" s="343" t="s">
        <v>77</v>
      </c>
      <c r="B15" s="393" t="s">
        <v>318</v>
      </c>
      <c r="C15" s="382"/>
      <c r="D15" s="382"/>
      <c r="E15" s="365"/>
    </row>
    <row r="16" spans="1:5" s="391" customFormat="1" ht="12" customHeight="1">
      <c r="A16" s="343" t="s">
        <v>78</v>
      </c>
      <c r="B16" s="393" t="s">
        <v>319</v>
      </c>
      <c r="C16" s="382"/>
      <c r="D16" s="382"/>
      <c r="E16" s="365"/>
    </row>
    <row r="17" spans="1:5" s="391" customFormat="1" ht="12" customHeight="1">
      <c r="A17" s="343" t="s">
        <v>79</v>
      </c>
      <c r="B17" s="393" t="s">
        <v>320</v>
      </c>
      <c r="C17" s="382"/>
      <c r="D17" s="382"/>
      <c r="E17" s="365"/>
    </row>
    <row r="18" spans="1:5" s="391" customFormat="1" ht="12" customHeight="1">
      <c r="A18" s="343" t="s">
        <v>80</v>
      </c>
      <c r="B18" s="393" t="s">
        <v>321</v>
      </c>
      <c r="C18" s="382">
        <v>16069</v>
      </c>
      <c r="D18" s="382">
        <v>42504</v>
      </c>
      <c r="E18" s="365">
        <v>42504</v>
      </c>
    </row>
    <row r="19" spans="1:5" s="391" customFormat="1" ht="12" customHeight="1" thickBot="1">
      <c r="A19" s="345" t="s">
        <v>87</v>
      </c>
      <c r="B19" s="394" t="s">
        <v>322</v>
      </c>
      <c r="C19" s="384"/>
      <c r="D19" s="384"/>
      <c r="E19" s="367"/>
    </row>
    <row r="20" spans="1:5" s="391" customFormat="1" ht="12" customHeight="1" thickBot="1">
      <c r="A20" s="349" t="s">
        <v>8</v>
      </c>
      <c r="B20" s="350" t="s">
        <v>323</v>
      </c>
      <c r="C20" s="381">
        <f>SUM(C21:C25)</f>
        <v>6332</v>
      </c>
      <c r="D20" s="381">
        <f>SUM(D21:D25)</f>
        <v>136909</v>
      </c>
      <c r="E20" s="364">
        <f>SUM(E21:E25)</f>
        <v>136909</v>
      </c>
    </row>
    <row r="21" spans="1:5" s="391" customFormat="1" ht="12" customHeight="1">
      <c r="A21" s="344" t="s">
        <v>59</v>
      </c>
      <c r="B21" s="392" t="s">
        <v>324</v>
      </c>
      <c r="C21" s="383"/>
      <c r="D21" s="383"/>
      <c r="E21" s="366"/>
    </row>
    <row r="22" spans="1:5" s="391" customFormat="1" ht="12" customHeight="1">
      <c r="A22" s="343" t="s">
        <v>60</v>
      </c>
      <c r="B22" s="393" t="s">
        <v>325</v>
      </c>
      <c r="C22" s="382"/>
      <c r="D22" s="382"/>
      <c r="E22" s="365"/>
    </row>
    <row r="23" spans="1:5" s="391" customFormat="1" ht="12" customHeight="1">
      <c r="A23" s="343" t="s">
        <v>61</v>
      </c>
      <c r="B23" s="393" t="s">
        <v>326</v>
      </c>
      <c r="C23" s="382"/>
      <c r="D23" s="382"/>
      <c r="E23" s="365"/>
    </row>
    <row r="24" spans="1:5" s="391" customFormat="1" ht="12" customHeight="1">
      <c r="A24" s="343" t="s">
        <v>62</v>
      </c>
      <c r="B24" s="393" t="s">
        <v>327</v>
      </c>
      <c r="C24" s="382"/>
      <c r="D24" s="382"/>
      <c r="E24" s="365"/>
    </row>
    <row r="25" spans="1:5" s="391" customFormat="1" ht="12" customHeight="1">
      <c r="A25" s="343" t="s">
        <v>119</v>
      </c>
      <c r="B25" s="393" t="s">
        <v>328</v>
      </c>
      <c r="C25" s="382">
        <v>6332</v>
      </c>
      <c r="D25" s="382">
        <v>136909</v>
      </c>
      <c r="E25" s="365">
        <v>136909</v>
      </c>
    </row>
    <row r="26" spans="1:5" s="391" customFormat="1" ht="12" customHeight="1" thickBot="1">
      <c r="A26" s="345" t="s">
        <v>120</v>
      </c>
      <c r="B26" s="373" t="s">
        <v>329</v>
      </c>
      <c r="C26" s="384"/>
      <c r="D26" s="384"/>
      <c r="E26" s="367"/>
    </row>
    <row r="27" spans="1:5" s="391" customFormat="1" ht="12" customHeight="1" thickBot="1">
      <c r="A27" s="349" t="s">
        <v>121</v>
      </c>
      <c r="B27" s="350" t="s">
        <v>703</v>
      </c>
      <c r="C27" s="400">
        <f>+C28+C34</f>
        <v>52400</v>
      </c>
      <c r="D27" s="400">
        <f>+D28+D34</f>
        <v>69215</v>
      </c>
      <c r="E27" s="400">
        <f>+E28+E34</f>
        <v>69215</v>
      </c>
    </row>
    <row r="28" spans="1:5" s="391" customFormat="1" ht="12" customHeight="1">
      <c r="A28" s="344" t="s">
        <v>331</v>
      </c>
      <c r="B28" s="392" t="s">
        <v>332</v>
      </c>
      <c r="C28" s="402">
        <f>+C29+C30</f>
        <v>52400</v>
      </c>
      <c r="D28" s="402">
        <f>+D29+D30</f>
        <v>68713</v>
      </c>
      <c r="E28" s="401">
        <f>+E29+E30</f>
        <v>68713</v>
      </c>
    </row>
    <row r="29" spans="1:5" s="391" customFormat="1" ht="12" customHeight="1">
      <c r="A29" s="343" t="s">
        <v>333</v>
      </c>
      <c r="B29" s="393" t="s">
        <v>334</v>
      </c>
      <c r="C29" s="382">
        <v>20000</v>
      </c>
      <c r="D29" s="382">
        <v>22276</v>
      </c>
      <c r="E29" s="365">
        <v>22276</v>
      </c>
    </row>
    <row r="30" spans="1:5" s="391" customFormat="1" ht="12" customHeight="1">
      <c r="A30" s="343" t="s">
        <v>335</v>
      </c>
      <c r="B30" s="393" t="s">
        <v>336</v>
      </c>
      <c r="C30" s="365">
        <v>32400</v>
      </c>
      <c r="D30" s="365">
        <v>46437</v>
      </c>
      <c r="E30" s="365">
        <v>46437</v>
      </c>
    </row>
    <row r="31" spans="1:5" s="391" customFormat="1" ht="12" customHeight="1">
      <c r="A31" s="343"/>
      <c r="B31" s="630" t="s">
        <v>702</v>
      </c>
      <c r="C31" s="382">
        <v>17000</v>
      </c>
      <c r="D31" s="382">
        <v>23464</v>
      </c>
      <c r="E31" s="365">
        <v>23464</v>
      </c>
    </row>
    <row r="32" spans="1:5" s="391" customFormat="1" ht="12" customHeight="1">
      <c r="A32" s="343"/>
      <c r="B32" s="630" t="s">
        <v>338</v>
      </c>
      <c r="C32" s="382">
        <v>2400</v>
      </c>
      <c r="D32" s="382">
        <v>2903</v>
      </c>
      <c r="E32" s="365">
        <v>2903</v>
      </c>
    </row>
    <row r="33" spans="1:5" s="391" customFormat="1" ht="12" customHeight="1">
      <c r="A33" s="343"/>
      <c r="B33" s="630" t="s">
        <v>340</v>
      </c>
      <c r="C33" s="382">
        <v>13000</v>
      </c>
      <c r="D33" s="382">
        <v>20070</v>
      </c>
      <c r="E33" s="365">
        <v>20070</v>
      </c>
    </row>
    <row r="34" spans="1:5" s="391" customFormat="1" ht="12" customHeight="1" thickBot="1">
      <c r="A34" s="345" t="s">
        <v>337</v>
      </c>
      <c r="B34" s="373" t="s">
        <v>342</v>
      </c>
      <c r="C34" s="384"/>
      <c r="D34" s="384">
        <v>502</v>
      </c>
      <c r="E34" s="367">
        <v>502</v>
      </c>
    </row>
    <row r="35" spans="1:5" s="391" customFormat="1" ht="12" customHeight="1" thickBot="1">
      <c r="A35" s="349" t="s">
        <v>10</v>
      </c>
      <c r="B35" s="350" t="s">
        <v>343</v>
      </c>
      <c r="C35" s="381">
        <f>SUM(C36:C45)</f>
        <v>23500</v>
      </c>
      <c r="D35" s="381">
        <f>SUM(D36:D45)</f>
        <v>35558</v>
      </c>
      <c r="E35" s="364">
        <f>SUM(E36:E45)</f>
        <v>35558</v>
      </c>
    </row>
    <row r="36" spans="1:5" s="391" customFormat="1" ht="12" customHeight="1">
      <c r="A36" s="344" t="s">
        <v>63</v>
      </c>
      <c r="B36" s="392" t="s">
        <v>344</v>
      </c>
      <c r="C36" s="383"/>
      <c r="D36" s="383"/>
      <c r="E36" s="366"/>
    </row>
    <row r="37" spans="1:5" s="391" customFormat="1" ht="12" customHeight="1">
      <c r="A37" s="343" t="s">
        <v>64</v>
      </c>
      <c r="B37" s="393" t="s">
        <v>345</v>
      </c>
      <c r="C37" s="382">
        <v>1656</v>
      </c>
      <c r="D37" s="382">
        <v>11106</v>
      </c>
      <c r="E37" s="365">
        <v>11106</v>
      </c>
    </row>
    <row r="38" spans="1:5" s="391" customFormat="1" ht="12" customHeight="1">
      <c r="A38" s="343" t="s">
        <v>65</v>
      </c>
      <c r="B38" s="393" t="s">
        <v>346</v>
      </c>
      <c r="C38" s="382"/>
      <c r="D38" s="382">
        <v>319</v>
      </c>
      <c r="E38" s="365">
        <v>319</v>
      </c>
    </row>
    <row r="39" spans="1:5" s="391" customFormat="1" ht="12" customHeight="1">
      <c r="A39" s="343" t="s">
        <v>123</v>
      </c>
      <c r="B39" s="393" t="s">
        <v>347</v>
      </c>
      <c r="C39" s="382">
        <v>18654</v>
      </c>
      <c r="D39" s="382">
        <v>17025</v>
      </c>
      <c r="E39" s="365">
        <v>17025</v>
      </c>
    </row>
    <row r="40" spans="1:5" s="391" customFormat="1" ht="12" customHeight="1">
      <c r="A40" s="343" t="s">
        <v>124</v>
      </c>
      <c r="B40" s="393" t="s">
        <v>348</v>
      </c>
      <c r="C40" s="382">
        <v>2160</v>
      </c>
      <c r="D40" s="382">
        <v>1928</v>
      </c>
      <c r="E40" s="365">
        <v>1928</v>
      </c>
    </row>
    <row r="41" spans="1:5" s="391" customFormat="1" ht="12" customHeight="1">
      <c r="A41" s="343" t="s">
        <v>125</v>
      </c>
      <c r="B41" s="393" t="s">
        <v>349</v>
      </c>
      <c r="C41" s="382">
        <v>1030</v>
      </c>
      <c r="D41" s="382">
        <v>4931</v>
      </c>
      <c r="E41" s="365">
        <v>4931</v>
      </c>
    </row>
    <row r="42" spans="1:5" s="391" customFormat="1" ht="12" customHeight="1">
      <c r="A42" s="343" t="s">
        <v>126</v>
      </c>
      <c r="B42" s="393" t="s">
        <v>350</v>
      </c>
      <c r="C42" s="382"/>
      <c r="D42" s="382"/>
      <c r="E42" s="365"/>
    </row>
    <row r="43" spans="1:5" s="391" customFormat="1" ht="12" customHeight="1">
      <c r="A43" s="343" t="s">
        <v>127</v>
      </c>
      <c r="B43" s="393" t="s">
        <v>351</v>
      </c>
      <c r="C43" s="382"/>
      <c r="D43" s="382">
        <v>3</v>
      </c>
      <c r="E43" s="365">
        <v>3</v>
      </c>
    </row>
    <row r="44" spans="1:5" s="391" customFormat="1" ht="12" customHeight="1">
      <c r="A44" s="343" t="s">
        <v>352</v>
      </c>
      <c r="B44" s="393" t="s">
        <v>353</v>
      </c>
      <c r="C44" s="385"/>
      <c r="D44" s="385"/>
      <c r="E44" s="368"/>
    </row>
    <row r="45" spans="1:5" s="391" customFormat="1" ht="12" customHeight="1" thickBot="1">
      <c r="A45" s="345" t="s">
        <v>354</v>
      </c>
      <c r="B45" s="394" t="s">
        <v>355</v>
      </c>
      <c r="C45" s="386"/>
      <c r="D45" s="386">
        <v>246</v>
      </c>
      <c r="E45" s="369">
        <v>246</v>
      </c>
    </row>
    <row r="46" spans="1:5" s="391" customFormat="1" ht="12" customHeight="1" thickBot="1">
      <c r="A46" s="349" t="s">
        <v>11</v>
      </c>
      <c r="B46" s="350" t="s">
        <v>356</v>
      </c>
      <c r="C46" s="381">
        <f>SUM(C47:C51)</f>
        <v>0</v>
      </c>
      <c r="D46" s="381">
        <f>SUM(D47:D51)</f>
        <v>47</v>
      </c>
      <c r="E46" s="364">
        <f>SUM(E47:E51)</f>
        <v>47</v>
      </c>
    </row>
    <row r="47" spans="1:5" s="391" customFormat="1" ht="12" customHeight="1">
      <c r="A47" s="344" t="s">
        <v>66</v>
      </c>
      <c r="B47" s="392" t="s">
        <v>357</v>
      </c>
      <c r="C47" s="404"/>
      <c r="D47" s="404"/>
      <c r="E47" s="370"/>
    </row>
    <row r="48" spans="1:5" s="391" customFormat="1" ht="12" customHeight="1">
      <c r="A48" s="343" t="s">
        <v>67</v>
      </c>
      <c r="B48" s="393" t="s">
        <v>358</v>
      </c>
      <c r="C48" s="385"/>
      <c r="D48" s="385"/>
      <c r="E48" s="368"/>
    </row>
    <row r="49" spans="1:5" s="391" customFormat="1" ht="12" customHeight="1">
      <c r="A49" s="343" t="s">
        <v>359</v>
      </c>
      <c r="B49" s="393" t="s">
        <v>360</v>
      </c>
      <c r="C49" s="385"/>
      <c r="D49" s="385">
        <v>47</v>
      </c>
      <c r="E49" s="368">
        <v>47</v>
      </c>
    </row>
    <row r="50" spans="1:5" s="391" customFormat="1" ht="12" customHeight="1">
      <c r="A50" s="343" t="s">
        <v>361</v>
      </c>
      <c r="B50" s="393" t="s">
        <v>362</v>
      </c>
      <c r="C50" s="385"/>
      <c r="D50" s="385"/>
      <c r="E50" s="368"/>
    </row>
    <row r="51" spans="1:5" s="391" customFormat="1" ht="12" customHeight="1" thickBot="1">
      <c r="A51" s="345" t="s">
        <v>363</v>
      </c>
      <c r="B51" s="394" t="s">
        <v>364</v>
      </c>
      <c r="C51" s="386"/>
      <c r="D51" s="386"/>
      <c r="E51" s="369"/>
    </row>
    <row r="52" spans="1:5" s="391" customFormat="1" ht="17.25" customHeight="1" thickBot="1">
      <c r="A52" s="349" t="s">
        <v>128</v>
      </c>
      <c r="B52" s="350" t="s">
        <v>365</v>
      </c>
      <c r="C52" s="381">
        <f>SUM(C53:C55)</f>
        <v>0</v>
      </c>
      <c r="D52" s="381">
        <f>SUM(D53:D55)</f>
        <v>240</v>
      </c>
      <c r="E52" s="364">
        <f>SUM(E53:E55)</f>
        <v>240</v>
      </c>
    </row>
    <row r="53" spans="1:5" s="391" customFormat="1" ht="12" customHeight="1">
      <c r="A53" s="344" t="s">
        <v>68</v>
      </c>
      <c r="B53" s="392" t="s">
        <v>366</v>
      </c>
      <c r="C53" s="383"/>
      <c r="D53" s="383"/>
      <c r="E53" s="366"/>
    </row>
    <row r="54" spans="1:5" s="391" customFormat="1" ht="12" customHeight="1">
      <c r="A54" s="343" t="s">
        <v>69</v>
      </c>
      <c r="B54" s="393" t="s">
        <v>367</v>
      </c>
      <c r="C54" s="382"/>
      <c r="D54" s="382">
        <v>240</v>
      </c>
      <c r="E54" s="365">
        <v>240</v>
      </c>
    </row>
    <row r="55" spans="1:5" s="391" customFormat="1" ht="12" customHeight="1">
      <c r="A55" s="343" t="s">
        <v>368</v>
      </c>
      <c r="B55" s="393" t="s">
        <v>369</v>
      </c>
      <c r="C55" s="382"/>
      <c r="D55" s="382"/>
      <c r="E55" s="365"/>
    </row>
    <row r="56" spans="1:5" s="391" customFormat="1" ht="12" customHeight="1" thickBot="1">
      <c r="A56" s="345" t="s">
        <v>370</v>
      </c>
      <c r="B56" s="394" t="s">
        <v>371</v>
      </c>
      <c r="C56" s="384"/>
      <c r="D56" s="384"/>
      <c r="E56" s="367"/>
    </row>
    <row r="57" spans="1:5" s="391" customFormat="1" ht="12" customHeight="1" thickBot="1">
      <c r="A57" s="349" t="s">
        <v>13</v>
      </c>
      <c r="B57" s="371" t="s">
        <v>372</v>
      </c>
      <c r="C57" s="381">
        <f>SUM(C58:C60)</f>
        <v>0</v>
      </c>
      <c r="D57" s="381">
        <f>SUM(D58:D60)</f>
        <v>0</v>
      </c>
      <c r="E57" s="364">
        <f>SUM(E58:E60)</f>
        <v>0</v>
      </c>
    </row>
    <row r="58" spans="1:5" s="391" customFormat="1" ht="12" customHeight="1">
      <c r="A58" s="344" t="s">
        <v>129</v>
      </c>
      <c r="B58" s="392" t="s">
        <v>373</v>
      </c>
      <c r="C58" s="385"/>
      <c r="D58" s="385"/>
      <c r="E58" s="368"/>
    </row>
    <row r="59" spans="1:5" s="391" customFormat="1" ht="12" customHeight="1">
      <c r="A59" s="343" t="s">
        <v>130</v>
      </c>
      <c r="B59" s="393" t="s">
        <v>374</v>
      </c>
      <c r="C59" s="385"/>
      <c r="D59" s="385"/>
      <c r="E59" s="368"/>
    </row>
    <row r="60" spans="1:5" s="391" customFormat="1" ht="12" customHeight="1">
      <c r="A60" s="343" t="s">
        <v>157</v>
      </c>
      <c r="B60" s="393" t="s">
        <v>375</v>
      </c>
      <c r="C60" s="385"/>
      <c r="D60" s="385"/>
      <c r="E60" s="368"/>
    </row>
    <row r="61" spans="1:5" s="391" customFormat="1" ht="12" customHeight="1" thickBot="1">
      <c r="A61" s="345" t="s">
        <v>376</v>
      </c>
      <c r="B61" s="394" t="s">
        <v>377</v>
      </c>
      <c r="C61" s="385"/>
      <c r="D61" s="385"/>
      <c r="E61" s="368"/>
    </row>
    <row r="62" spans="1:5" s="391" customFormat="1" ht="12" customHeight="1" thickBot="1">
      <c r="A62" s="349" t="s">
        <v>14</v>
      </c>
      <c r="B62" s="350" t="s">
        <v>378</v>
      </c>
      <c r="C62" s="387">
        <f>+C6+C13+C20+C27+C35+C46+C52+C57</f>
        <v>206723</v>
      </c>
      <c r="D62" s="387">
        <f>+D6+D13+D20+D27+D35+D46+D52+D57</f>
        <v>397365</v>
      </c>
      <c r="E62" s="400">
        <f>+E6+E13+E20+E27+E35+E46+E52+E57</f>
        <v>397365</v>
      </c>
    </row>
    <row r="63" spans="1:5" s="391" customFormat="1" ht="12" customHeight="1" thickBot="1">
      <c r="A63" s="405" t="s">
        <v>379</v>
      </c>
      <c r="B63" s="371" t="s">
        <v>380</v>
      </c>
      <c r="C63" s="381">
        <f>+C64+C65+C66</f>
        <v>0</v>
      </c>
      <c r="D63" s="381">
        <f>+D64+D65+D66</f>
        <v>0</v>
      </c>
      <c r="E63" s="364">
        <f>+E64+E65+E66</f>
        <v>0</v>
      </c>
    </row>
    <row r="64" spans="1:5" s="391" customFormat="1" ht="12" customHeight="1">
      <c r="A64" s="344" t="s">
        <v>381</v>
      </c>
      <c r="B64" s="392" t="s">
        <v>382</v>
      </c>
      <c r="C64" s="385"/>
      <c r="D64" s="385"/>
      <c r="E64" s="368"/>
    </row>
    <row r="65" spans="1:5" s="391" customFormat="1" ht="12" customHeight="1">
      <c r="A65" s="343" t="s">
        <v>383</v>
      </c>
      <c r="B65" s="393" t="s">
        <v>384</v>
      </c>
      <c r="C65" s="385"/>
      <c r="D65" s="385"/>
      <c r="E65" s="368"/>
    </row>
    <row r="66" spans="1:5" s="391" customFormat="1" ht="12" customHeight="1" thickBot="1">
      <c r="A66" s="345" t="s">
        <v>385</v>
      </c>
      <c r="B66" s="329" t="s">
        <v>430</v>
      </c>
      <c r="C66" s="385"/>
      <c r="D66" s="385"/>
      <c r="E66" s="368"/>
    </row>
    <row r="67" spans="1:5" s="391" customFormat="1" ht="12" customHeight="1" thickBot="1">
      <c r="A67" s="405" t="s">
        <v>387</v>
      </c>
      <c r="B67" s="371" t="s">
        <v>388</v>
      </c>
      <c r="C67" s="381">
        <f>+C68+C69+C70+C71</f>
        <v>0</v>
      </c>
      <c r="D67" s="381">
        <f>+D68+D69+D70+D71</f>
        <v>0</v>
      </c>
      <c r="E67" s="364">
        <f>+E68+E69+E70+E71</f>
        <v>0</v>
      </c>
    </row>
    <row r="68" spans="1:5" s="391" customFormat="1" ht="13.5" customHeight="1">
      <c r="A68" s="344" t="s">
        <v>107</v>
      </c>
      <c r="B68" s="392" t="s">
        <v>389</v>
      </c>
      <c r="C68" s="385"/>
      <c r="D68" s="385"/>
      <c r="E68" s="368"/>
    </row>
    <row r="69" spans="1:5" s="391" customFormat="1" ht="12" customHeight="1">
      <c r="A69" s="343" t="s">
        <v>108</v>
      </c>
      <c r="B69" s="393" t="s">
        <v>390</v>
      </c>
      <c r="C69" s="385"/>
      <c r="D69" s="385"/>
      <c r="E69" s="368"/>
    </row>
    <row r="70" spans="1:5" s="391" customFormat="1" ht="12" customHeight="1">
      <c r="A70" s="343" t="s">
        <v>391</v>
      </c>
      <c r="B70" s="393" t="s">
        <v>392</v>
      </c>
      <c r="C70" s="385"/>
      <c r="D70" s="385"/>
      <c r="E70" s="368"/>
    </row>
    <row r="71" spans="1:5" s="391" customFormat="1" ht="12" customHeight="1" thickBot="1">
      <c r="A71" s="345" t="s">
        <v>393</v>
      </c>
      <c r="B71" s="394" t="s">
        <v>394</v>
      </c>
      <c r="C71" s="385"/>
      <c r="D71" s="385"/>
      <c r="E71" s="368"/>
    </row>
    <row r="72" spans="1:5" s="391" customFormat="1" ht="12" customHeight="1" thickBot="1">
      <c r="A72" s="405" t="s">
        <v>395</v>
      </c>
      <c r="B72" s="371" t="s">
        <v>396</v>
      </c>
      <c r="C72" s="381">
        <f>+C73+C74</f>
        <v>35093</v>
      </c>
      <c r="D72" s="381">
        <f>+D73+D74</f>
        <v>53172</v>
      </c>
      <c r="E72" s="364">
        <f>+E73+E74</f>
        <v>53172</v>
      </c>
    </row>
    <row r="73" spans="1:5" s="391" customFormat="1" ht="12" customHeight="1">
      <c r="A73" s="344" t="s">
        <v>397</v>
      </c>
      <c r="B73" s="392" t="s">
        <v>398</v>
      </c>
      <c r="C73" s="385">
        <v>35093</v>
      </c>
      <c r="D73" s="385">
        <v>53172</v>
      </c>
      <c r="E73" s="368">
        <v>53172</v>
      </c>
    </row>
    <row r="74" spans="1:5" s="391" customFormat="1" ht="12" customHeight="1" thickBot="1">
      <c r="A74" s="345" t="s">
        <v>399</v>
      </c>
      <c r="B74" s="394" t="s">
        <v>400</v>
      </c>
      <c r="C74" s="385"/>
      <c r="D74" s="385"/>
      <c r="E74" s="368"/>
    </row>
    <row r="75" spans="1:5" s="391" customFormat="1" ht="12" customHeight="1" thickBot="1">
      <c r="A75" s="405" t="s">
        <v>401</v>
      </c>
      <c r="B75" s="371" t="s">
        <v>402</v>
      </c>
      <c r="C75" s="381">
        <f>+C76+C77+C78</f>
        <v>0</v>
      </c>
      <c r="D75" s="381">
        <f>+D76+D77+D78</f>
        <v>4488</v>
      </c>
      <c r="E75" s="364">
        <f>+E76+E77+E78</f>
        <v>4488</v>
      </c>
    </row>
    <row r="76" spans="1:5" s="391" customFormat="1" ht="12" customHeight="1">
      <c r="A76" s="344" t="s">
        <v>403</v>
      </c>
      <c r="B76" s="392" t="s">
        <v>404</v>
      </c>
      <c r="C76" s="385"/>
      <c r="D76" s="385">
        <v>4488</v>
      </c>
      <c r="E76" s="368">
        <v>4488</v>
      </c>
    </row>
    <row r="77" spans="1:5" s="391" customFormat="1" ht="12" customHeight="1">
      <c r="A77" s="343" t="s">
        <v>405</v>
      </c>
      <c r="B77" s="393" t="s">
        <v>406</v>
      </c>
      <c r="C77" s="385"/>
      <c r="D77" s="385"/>
      <c r="E77" s="368"/>
    </row>
    <row r="78" spans="1:5" s="391" customFormat="1" ht="12" customHeight="1" thickBot="1">
      <c r="A78" s="345" t="s">
        <v>407</v>
      </c>
      <c r="B78" s="373" t="s">
        <v>408</v>
      </c>
      <c r="C78" s="385"/>
      <c r="D78" s="385"/>
      <c r="E78" s="368"/>
    </row>
    <row r="79" spans="1:5" s="391" customFormat="1" ht="12" customHeight="1" thickBot="1">
      <c r="A79" s="405" t="s">
        <v>409</v>
      </c>
      <c r="B79" s="371" t="s">
        <v>410</v>
      </c>
      <c r="C79" s="381">
        <f>+C80+C81+C82+C83</f>
        <v>0</v>
      </c>
      <c r="D79" s="381">
        <f>+D80+D81+D82+D83</f>
        <v>0</v>
      </c>
      <c r="E79" s="364">
        <f>+E80+E81+E82+E83</f>
        <v>0</v>
      </c>
    </row>
    <row r="80" spans="1:5" s="391" customFormat="1" ht="12" customHeight="1">
      <c r="A80" s="395" t="s">
        <v>411</v>
      </c>
      <c r="B80" s="392" t="s">
        <v>412</v>
      </c>
      <c r="C80" s="385"/>
      <c r="D80" s="385"/>
      <c r="E80" s="368"/>
    </row>
    <row r="81" spans="1:5" s="391" customFormat="1" ht="12" customHeight="1">
      <c r="A81" s="396" t="s">
        <v>413</v>
      </c>
      <c r="B81" s="393" t="s">
        <v>414</v>
      </c>
      <c r="C81" s="385"/>
      <c r="D81" s="385"/>
      <c r="E81" s="368"/>
    </row>
    <row r="82" spans="1:5" s="391" customFormat="1" ht="12" customHeight="1">
      <c r="A82" s="396" t="s">
        <v>415</v>
      </c>
      <c r="B82" s="393" t="s">
        <v>416</v>
      </c>
      <c r="C82" s="385"/>
      <c r="D82" s="385"/>
      <c r="E82" s="368"/>
    </row>
    <row r="83" spans="1:5" s="391" customFormat="1" ht="12" customHeight="1" thickBot="1">
      <c r="A83" s="406" t="s">
        <v>417</v>
      </c>
      <c r="B83" s="373" t="s">
        <v>418</v>
      </c>
      <c r="C83" s="385"/>
      <c r="D83" s="385"/>
      <c r="E83" s="368"/>
    </row>
    <row r="84" spans="1:5" s="391" customFormat="1" ht="12" customHeight="1" thickBot="1">
      <c r="A84" s="405" t="s">
        <v>419</v>
      </c>
      <c r="B84" s="371" t="s">
        <v>420</v>
      </c>
      <c r="C84" s="408"/>
      <c r="D84" s="408"/>
      <c r="E84" s="409"/>
    </row>
    <row r="85" spans="1:5" s="391" customFormat="1" ht="12" customHeight="1" thickBot="1">
      <c r="A85" s="405" t="s">
        <v>421</v>
      </c>
      <c r="B85" s="327" t="s">
        <v>422</v>
      </c>
      <c r="C85" s="387">
        <f>+C63+C67+C72+C75+C79+C84</f>
        <v>35093</v>
      </c>
      <c r="D85" s="387">
        <f>+D63+D67+D72+D75+D79+D84</f>
        <v>57660</v>
      </c>
      <c r="E85" s="400">
        <f>+E63+E67+E72+E75+E79+E84</f>
        <v>57660</v>
      </c>
    </row>
    <row r="86" spans="1:5" s="391" customFormat="1" ht="12" customHeight="1" thickBot="1">
      <c r="A86" s="407" t="s">
        <v>423</v>
      </c>
      <c r="B86" s="330" t="s">
        <v>424</v>
      </c>
      <c r="C86" s="387">
        <f>+C62+C85</f>
        <v>241816</v>
      </c>
      <c r="D86" s="387">
        <f>+D62+D85</f>
        <v>455025</v>
      </c>
      <c r="E86" s="400">
        <f>+E62+E85</f>
        <v>455025</v>
      </c>
    </row>
    <row r="87" spans="1:5" s="391" customFormat="1" ht="12" customHeight="1">
      <c r="A87" s="325"/>
      <c r="B87" s="325"/>
      <c r="C87" s="326"/>
      <c r="D87" s="326"/>
      <c r="E87" s="326"/>
    </row>
    <row r="88" spans="1:5" ht="16.5" customHeight="1">
      <c r="A88" s="642" t="s">
        <v>35</v>
      </c>
      <c r="B88" s="642"/>
      <c r="C88" s="642"/>
      <c r="D88" s="642"/>
      <c r="E88" s="642"/>
    </row>
    <row r="89" spans="1:5" s="397" customFormat="1" ht="16.5" customHeight="1" thickBot="1">
      <c r="A89" s="46" t="s">
        <v>111</v>
      </c>
      <c r="B89" s="46"/>
      <c r="C89" s="358"/>
      <c r="D89" s="358"/>
      <c r="E89" s="358" t="s">
        <v>156</v>
      </c>
    </row>
    <row r="90" spans="1:5" s="397" customFormat="1" ht="16.5" customHeight="1">
      <c r="A90" s="643" t="s">
        <v>58</v>
      </c>
      <c r="B90" s="645" t="s">
        <v>177</v>
      </c>
      <c r="C90" s="647" t="str">
        <f>+C3</f>
        <v>2014. évi</v>
      </c>
      <c r="D90" s="647"/>
      <c r="E90" s="648"/>
    </row>
    <row r="91" spans="1:5" ht="37.5" customHeight="1" thickBot="1">
      <c r="A91" s="644"/>
      <c r="B91" s="646"/>
      <c r="C91" s="47" t="s">
        <v>178</v>
      </c>
      <c r="D91" s="47" t="s">
        <v>182</v>
      </c>
      <c r="E91" s="48" t="s">
        <v>183</v>
      </c>
    </row>
    <row r="92" spans="1:5" s="390" customFormat="1" ht="12" customHeight="1" thickBot="1">
      <c r="A92" s="354" t="s">
        <v>425</v>
      </c>
      <c r="B92" s="355" t="s">
        <v>426</v>
      </c>
      <c r="C92" s="355" t="s">
        <v>427</v>
      </c>
      <c r="D92" s="355" t="s">
        <v>428</v>
      </c>
      <c r="E92" s="356" t="s">
        <v>429</v>
      </c>
    </row>
    <row r="93" spans="1:5" ht="12" customHeight="1" thickBot="1">
      <c r="A93" s="351" t="s">
        <v>6</v>
      </c>
      <c r="B93" s="353" t="s">
        <v>431</v>
      </c>
      <c r="C93" s="380">
        <f>SUM(C94:C98)</f>
        <v>223831</v>
      </c>
      <c r="D93" s="380">
        <f>SUM(D94:D98)</f>
        <v>387910</v>
      </c>
      <c r="E93" s="335">
        <f>SUM(E94:E98)</f>
        <v>247752</v>
      </c>
    </row>
    <row r="94" spans="1:5" ht="12" customHeight="1">
      <c r="A94" s="346" t="s">
        <v>70</v>
      </c>
      <c r="B94" s="339" t="s">
        <v>36</v>
      </c>
      <c r="C94" s="98">
        <v>81419</v>
      </c>
      <c r="D94" s="98">
        <v>103394</v>
      </c>
      <c r="E94" s="334">
        <v>103109</v>
      </c>
    </row>
    <row r="95" spans="1:5" ht="12" customHeight="1">
      <c r="A95" s="343" t="s">
        <v>71</v>
      </c>
      <c r="B95" s="337" t="s">
        <v>131</v>
      </c>
      <c r="C95" s="382">
        <v>20772</v>
      </c>
      <c r="D95" s="382">
        <v>23063</v>
      </c>
      <c r="E95" s="365">
        <v>23063</v>
      </c>
    </row>
    <row r="96" spans="1:5" ht="12" customHeight="1">
      <c r="A96" s="343" t="s">
        <v>72</v>
      </c>
      <c r="B96" s="337" t="s">
        <v>99</v>
      </c>
      <c r="C96" s="384">
        <v>70088</v>
      </c>
      <c r="D96" s="384">
        <v>213188</v>
      </c>
      <c r="E96" s="367">
        <v>90417</v>
      </c>
    </row>
    <row r="97" spans="1:5" ht="12" customHeight="1">
      <c r="A97" s="343" t="s">
        <v>73</v>
      </c>
      <c r="B97" s="340" t="s">
        <v>132</v>
      </c>
      <c r="C97" s="384">
        <v>11455</v>
      </c>
      <c r="D97" s="384">
        <v>10527</v>
      </c>
      <c r="E97" s="367">
        <v>9532</v>
      </c>
    </row>
    <row r="98" spans="1:5" ht="12" customHeight="1">
      <c r="A98" s="343" t="s">
        <v>82</v>
      </c>
      <c r="B98" s="348" t="s">
        <v>133</v>
      </c>
      <c r="C98" s="384">
        <v>40097</v>
      </c>
      <c r="D98" s="384">
        <v>37738</v>
      </c>
      <c r="E98" s="367">
        <v>21631</v>
      </c>
    </row>
    <row r="99" spans="1:5" ht="12" customHeight="1">
      <c r="A99" s="343" t="s">
        <v>74</v>
      </c>
      <c r="B99" s="337" t="s">
        <v>432</v>
      </c>
      <c r="C99" s="384"/>
      <c r="D99" s="384">
        <v>550</v>
      </c>
      <c r="E99" s="367">
        <v>550</v>
      </c>
    </row>
    <row r="100" spans="1:5" ht="12" customHeight="1">
      <c r="A100" s="343" t="s">
        <v>75</v>
      </c>
      <c r="B100" s="360" t="s">
        <v>433</v>
      </c>
      <c r="C100" s="384"/>
      <c r="D100" s="384"/>
      <c r="E100" s="367"/>
    </row>
    <row r="101" spans="1:5" ht="12" customHeight="1">
      <c r="A101" s="343" t="s">
        <v>83</v>
      </c>
      <c r="B101" s="361" t="s">
        <v>434</v>
      </c>
      <c r="C101" s="384"/>
      <c r="D101" s="384"/>
      <c r="E101" s="367"/>
    </row>
    <row r="102" spans="1:5" ht="12" customHeight="1">
      <c r="A102" s="343" t="s">
        <v>84</v>
      </c>
      <c r="B102" s="361" t="s">
        <v>435</v>
      </c>
      <c r="C102" s="384"/>
      <c r="D102" s="384"/>
      <c r="E102" s="367"/>
    </row>
    <row r="103" spans="1:5" ht="12" customHeight="1">
      <c r="A103" s="343" t="s">
        <v>85</v>
      </c>
      <c r="B103" s="360" t="s">
        <v>436</v>
      </c>
      <c r="C103" s="384"/>
      <c r="D103" s="384"/>
      <c r="E103" s="367">
        <v>695</v>
      </c>
    </row>
    <row r="104" spans="1:5" ht="12" customHeight="1">
      <c r="A104" s="343" t="s">
        <v>86</v>
      </c>
      <c r="B104" s="360" t="s">
        <v>437</v>
      </c>
      <c r="C104" s="384"/>
      <c r="D104" s="384"/>
      <c r="E104" s="367"/>
    </row>
    <row r="105" spans="1:5" ht="12" customHeight="1">
      <c r="A105" s="343" t="s">
        <v>88</v>
      </c>
      <c r="B105" s="361" t="s">
        <v>438</v>
      </c>
      <c r="C105" s="384"/>
      <c r="D105" s="384"/>
      <c r="E105" s="367"/>
    </row>
    <row r="106" spans="1:5" ht="12" customHeight="1">
      <c r="A106" s="342" t="s">
        <v>134</v>
      </c>
      <c r="B106" s="362" t="s">
        <v>439</v>
      </c>
      <c r="C106" s="384"/>
      <c r="D106" s="384"/>
      <c r="E106" s="367"/>
    </row>
    <row r="107" spans="1:5" ht="12" customHeight="1">
      <c r="A107" s="343" t="s">
        <v>440</v>
      </c>
      <c r="B107" s="362" t="s">
        <v>441</v>
      </c>
      <c r="C107" s="384"/>
      <c r="D107" s="384"/>
      <c r="E107" s="367"/>
    </row>
    <row r="108" spans="1:5" ht="12" customHeight="1" thickBot="1">
      <c r="A108" s="347" t="s">
        <v>442</v>
      </c>
      <c r="B108" s="363" t="s">
        <v>443</v>
      </c>
      <c r="C108" s="99">
        <v>24220</v>
      </c>
      <c r="D108" s="99">
        <v>24220</v>
      </c>
      <c r="E108" s="328">
        <v>20386</v>
      </c>
    </row>
    <row r="109" spans="1:5" ht="12" customHeight="1" thickBot="1">
      <c r="A109" s="349" t="s">
        <v>7</v>
      </c>
      <c r="B109" s="352" t="s">
        <v>444</v>
      </c>
      <c r="C109" s="381">
        <f>+C110+C112+C114</f>
        <v>11653</v>
      </c>
      <c r="D109" s="381">
        <f>+D110+D112+D114</f>
        <v>60783</v>
      </c>
      <c r="E109" s="364">
        <f>+E110+E112+E114</f>
        <v>34225</v>
      </c>
    </row>
    <row r="110" spans="1:5" ht="12" customHeight="1">
      <c r="A110" s="344" t="s">
        <v>76</v>
      </c>
      <c r="B110" s="337" t="s">
        <v>155</v>
      </c>
      <c r="C110" s="383">
        <v>1500</v>
      </c>
      <c r="D110" s="383">
        <v>35972</v>
      </c>
      <c r="E110" s="366">
        <v>9734</v>
      </c>
    </row>
    <row r="111" spans="1:5" ht="12" customHeight="1">
      <c r="A111" s="344" t="s">
        <v>77</v>
      </c>
      <c r="B111" s="341" t="s">
        <v>445</v>
      </c>
      <c r="C111" s="383"/>
      <c r="D111" s="383"/>
      <c r="E111" s="366"/>
    </row>
    <row r="112" spans="1:5" ht="15.75">
      <c r="A112" s="344" t="s">
        <v>78</v>
      </c>
      <c r="B112" s="341" t="s">
        <v>135</v>
      </c>
      <c r="C112" s="382">
        <v>10153</v>
      </c>
      <c r="D112" s="382">
        <v>21890</v>
      </c>
      <c r="E112" s="365">
        <v>21570</v>
      </c>
    </row>
    <row r="113" spans="1:5" ht="12" customHeight="1">
      <c r="A113" s="344" t="s">
        <v>79</v>
      </c>
      <c r="B113" s="341" t="s">
        <v>446</v>
      </c>
      <c r="C113" s="382"/>
      <c r="D113" s="382"/>
      <c r="E113" s="365"/>
    </row>
    <row r="114" spans="1:5" ht="12" customHeight="1">
      <c r="A114" s="344" t="s">
        <v>80</v>
      </c>
      <c r="B114" s="373" t="s">
        <v>158</v>
      </c>
      <c r="C114" s="382"/>
      <c r="D114" s="382">
        <v>2921</v>
      </c>
      <c r="E114" s="365">
        <v>2921</v>
      </c>
    </row>
    <row r="115" spans="1:5" ht="21.75" customHeight="1">
      <c r="A115" s="344" t="s">
        <v>87</v>
      </c>
      <c r="B115" s="372" t="s">
        <v>447</v>
      </c>
      <c r="C115" s="382"/>
      <c r="D115" s="382"/>
      <c r="E115" s="365"/>
    </row>
    <row r="116" spans="1:5" ht="24" customHeight="1">
      <c r="A116" s="344" t="s">
        <v>89</v>
      </c>
      <c r="B116" s="388" t="s">
        <v>448</v>
      </c>
      <c r="C116" s="382"/>
      <c r="D116" s="382"/>
      <c r="E116" s="365"/>
    </row>
    <row r="117" spans="1:5" ht="12" customHeight="1">
      <c r="A117" s="344" t="s">
        <v>136</v>
      </c>
      <c r="B117" s="361" t="s">
        <v>435</v>
      </c>
      <c r="C117" s="382"/>
      <c r="D117" s="382"/>
      <c r="E117" s="365"/>
    </row>
    <row r="118" spans="1:5" ht="12" customHeight="1">
      <c r="A118" s="344" t="s">
        <v>137</v>
      </c>
      <c r="B118" s="361" t="s">
        <v>449</v>
      </c>
      <c r="C118" s="382"/>
      <c r="D118" s="382"/>
      <c r="E118" s="365"/>
    </row>
    <row r="119" spans="1:5" ht="12" customHeight="1">
      <c r="A119" s="344" t="s">
        <v>138</v>
      </c>
      <c r="B119" s="361" t="s">
        <v>450</v>
      </c>
      <c r="C119" s="382"/>
      <c r="D119" s="382"/>
      <c r="E119" s="365"/>
    </row>
    <row r="120" spans="1:5" s="410" customFormat="1" ht="12" customHeight="1">
      <c r="A120" s="344" t="s">
        <v>451</v>
      </c>
      <c r="B120" s="361" t="s">
        <v>438</v>
      </c>
      <c r="C120" s="382"/>
      <c r="D120" s="382"/>
      <c r="E120" s="365"/>
    </row>
    <row r="121" spans="1:5" ht="12" customHeight="1">
      <c r="A121" s="344" t="s">
        <v>452</v>
      </c>
      <c r="B121" s="361" t="s">
        <v>453</v>
      </c>
      <c r="C121" s="382"/>
      <c r="D121" s="382"/>
      <c r="E121" s="365"/>
    </row>
    <row r="122" spans="1:5" ht="12" customHeight="1" thickBot="1">
      <c r="A122" s="342" t="s">
        <v>454</v>
      </c>
      <c r="B122" s="361" t="s">
        <v>455</v>
      </c>
      <c r="C122" s="384"/>
      <c r="D122" s="384">
        <v>2921</v>
      </c>
      <c r="E122" s="367">
        <v>2921</v>
      </c>
    </row>
    <row r="123" spans="1:5" ht="12" customHeight="1" thickBot="1">
      <c r="A123" s="349" t="s">
        <v>8</v>
      </c>
      <c r="B123" s="357" t="s">
        <v>456</v>
      </c>
      <c r="C123" s="381">
        <f>+C124+C125</f>
        <v>0</v>
      </c>
      <c r="D123" s="381">
        <f>+D124+D125</f>
        <v>0</v>
      </c>
      <c r="E123" s="364">
        <f>+E124+E125</f>
        <v>0</v>
      </c>
    </row>
    <row r="124" spans="1:5" ht="12" customHeight="1">
      <c r="A124" s="344" t="s">
        <v>59</v>
      </c>
      <c r="B124" s="338" t="s">
        <v>46</v>
      </c>
      <c r="C124" s="383"/>
      <c r="D124" s="383"/>
      <c r="E124" s="366"/>
    </row>
    <row r="125" spans="1:5" ht="12" customHeight="1" thickBot="1">
      <c r="A125" s="345" t="s">
        <v>60</v>
      </c>
      <c r="B125" s="341" t="s">
        <v>47</v>
      </c>
      <c r="C125" s="384"/>
      <c r="D125" s="384"/>
      <c r="E125" s="367"/>
    </row>
    <row r="126" spans="1:5" ht="12" customHeight="1" thickBot="1">
      <c r="A126" s="349" t="s">
        <v>9</v>
      </c>
      <c r="B126" s="357" t="s">
        <v>457</v>
      </c>
      <c r="C126" s="381">
        <f>+C93+C109+C123</f>
        <v>235484</v>
      </c>
      <c r="D126" s="381">
        <f>+D93+D109+D123</f>
        <v>448693</v>
      </c>
      <c r="E126" s="364">
        <f>+E93+E109+E123</f>
        <v>281977</v>
      </c>
    </row>
    <row r="127" spans="1:5" ht="12" customHeight="1" thickBot="1">
      <c r="A127" s="349" t="s">
        <v>10</v>
      </c>
      <c r="B127" s="357" t="s">
        <v>458</v>
      </c>
      <c r="C127" s="381">
        <f>+C128+C129+C130</f>
        <v>6332</v>
      </c>
      <c r="D127" s="381">
        <f>+D128+D129+D130</f>
        <v>6332</v>
      </c>
      <c r="E127" s="364">
        <f>+E128+E129+E130</f>
        <v>6332</v>
      </c>
    </row>
    <row r="128" spans="1:5" ht="12" customHeight="1">
      <c r="A128" s="344" t="s">
        <v>63</v>
      </c>
      <c r="B128" s="338" t="s">
        <v>459</v>
      </c>
      <c r="C128" s="382"/>
      <c r="D128" s="382"/>
      <c r="E128" s="365"/>
    </row>
    <row r="129" spans="1:5" ht="12" customHeight="1">
      <c r="A129" s="344" t="s">
        <v>64</v>
      </c>
      <c r="B129" s="338" t="s">
        <v>460</v>
      </c>
      <c r="C129" s="382"/>
      <c r="D129" s="382"/>
      <c r="E129" s="365"/>
    </row>
    <row r="130" spans="1:5" ht="12" customHeight="1" thickBot="1">
      <c r="A130" s="342" t="s">
        <v>65</v>
      </c>
      <c r="B130" s="336" t="s">
        <v>461</v>
      </c>
      <c r="C130" s="382">
        <v>6332</v>
      </c>
      <c r="D130" s="382">
        <v>6332</v>
      </c>
      <c r="E130" s="365">
        <v>6332</v>
      </c>
    </row>
    <row r="131" spans="1:5" ht="12" customHeight="1" thickBot="1">
      <c r="A131" s="349" t="s">
        <v>11</v>
      </c>
      <c r="B131" s="357" t="s">
        <v>462</v>
      </c>
      <c r="C131" s="381">
        <f>+C132+C133+C135+C134</f>
        <v>0</v>
      </c>
      <c r="D131" s="381">
        <f>+D132+D133+D135+D134</f>
        <v>0</v>
      </c>
      <c r="E131" s="364">
        <f>+E132+E133+E135+E134</f>
        <v>0</v>
      </c>
    </row>
    <row r="132" spans="1:5" ht="12" customHeight="1">
      <c r="A132" s="344" t="s">
        <v>66</v>
      </c>
      <c r="B132" s="338" t="s">
        <v>463</v>
      </c>
      <c r="C132" s="382"/>
      <c r="D132" s="382"/>
      <c r="E132" s="365"/>
    </row>
    <row r="133" spans="1:5" ht="12" customHeight="1">
      <c r="A133" s="344" t="s">
        <v>67</v>
      </c>
      <c r="B133" s="338" t="s">
        <v>464</v>
      </c>
      <c r="C133" s="382"/>
      <c r="D133" s="382"/>
      <c r="E133" s="365"/>
    </row>
    <row r="134" spans="1:5" ht="12" customHeight="1">
      <c r="A134" s="344" t="s">
        <v>359</v>
      </c>
      <c r="B134" s="338" t="s">
        <v>465</v>
      </c>
      <c r="C134" s="382"/>
      <c r="D134" s="382"/>
      <c r="E134" s="365"/>
    </row>
    <row r="135" spans="1:5" ht="12" customHeight="1" thickBot="1">
      <c r="A135" s="342" t="s">
        <v>361</v>
      </c>
      <c r="B135" s="336" t="s">
        <v>466</v>
      </c>
      <c r="C135" s="382"/>
      <c r="D135" s="382"/>
      <c r="E135" s="365"/>
    </row>
    <row r="136" spans="1:5" ht="12" customHeight="1" thickBot="1">
      <c r="A136" s="349" t="s">
        <v>12</v>
      </c>
      <c r="B136" s="357" t="s">
        <v>467</v>
      </c>
      <c r="C136" s="387">
        <f>+C137+C138+C139+C140</f>
        <v>0</v>
      </c>
      <c r="D136" s="387">
        <f>+D137+D138+D139+D140</f>
        <v>0</v>
      </c>
      <c r="E136" s="400">
        <f>+E137+E138+E139+E140</f>
        <v>0</v>
      </c>
    </row>
    <row r="137" spans="1:5" ht="12" customHeight="1">
      <c r="A137" s="344" t="s">
        <v>68</v>
      </c>
      <c r="B137" s="338" t="s">
        <v>468</v>
      </c>
      <c r="C137" s="382"/>
      <c r="D137" s="382"/>
      <c r="E137" s="365"/>
    </row>
    <row r="138" spans="1:5" ht="12" customHeight="1">
      <c r="A138" s="344" t="s">
        <v>69</v>
      </c>
      <c r="B138" s="338" t="s">
        <v>469</v>
      </c>
      <c r="C138" s="382"/>
      <c r="D138" s="382"/>
      <c r="E138" s="365"/>
    </row>
    <row r="139" spans="1:5" ht="12" customHeight="1">
      <c r="A139" s="344" t="s">
        <v>368</v>
      </c>
      <c r="B139" s="338" t="s">
        <v>470</v>
      </c>
      <c r="C139" s="382"/>
      <c r="D139" s="382"/>
      <c r="E139" s="365"/>
    </row>
    <row r="140" spans="1:5" ht="12" customHeight="1" thickBot="1">
      <c r="A140" s="342" t="s">
        <v>370</v>
      </c>
      <c r="B140" s="336" t="s">
        <v>471</v>
      </c>
      <c r="C140" s="382"/>
      <c r="D140" s="382"/>
      <c r="E140" s="365"/>
    </row>
    <row r="141" spans="1:9" ht="15" customHeight="1" thickBot="1">
      <c r="A141" s="349" t="s">
        <v>13</v>
      </c>
      <c r="B141" s="357" t="s">
        <v>472</v>
      </c>
      <c r="C141" s="100">
        <f>+C142+C143+C144+C145</f>
        <v>0</v>
      </c>
      <c r="D141" s="100">
        <f>+D142+D143+D144+D145</f>
        <v>0</v>
      </c>
      <c r="E141" s="333">
        <f>+E142+E143+E144+E145</f>
        <v>0</v>
      </c>
      <c r="F141" s="398"/>
      <c r="G141" s="399"/>
      <c r="H141" s="399"/>
      <c r="I141" s="399"/>
    </row>
    <row r="142" spans="1:5" s="391" customFormat="1" ht="12.75" customHeight="1">
      <c r="A142" s="344" t="s">
        <v>129</v>
      </c>
      <c r="B142" s="338" t="s">
        <v>473</v>
      </c>
      <c r="C142" s="382"/>
      <c r="D142" s="382"/>
      <c r="E142" s="365"/>
    </row>
    <row r="143" spans="1:5" ht="12.75" customHeight="1">
      <c r="A143" s="344" t="s">
        <v>130</v>
      </c>
      <c r="B143" s="338" t="s">
        <v>474</v>
      </c>
      <c r="C143" s="382"/>
      <c r="D143" s="382"/>
      <c r="E143" s="365"/>
    </row>
    <row r="144" spans="1:5" ht="12.75" customHeight="1">
      <c r="A144" s="344" t="s">
        <v>157</v>
      </c>
      <c r="B144" s="338" t="s">
        <v>475</v>
      </c>
      <c r="C144" s="382"/>
      <c r="D144" s="382"/>
      <c r="E144" s="365"/>
    </row>
    <row r="145" spans="1:5" ht="12.75" customHeight="1" thickBot="1">
      <c r="A145" s="344" t="s">
        <v>376</v>
      </c>
      <c r="B145" s="338" t="s">
        <v>476</v>
      </c>
      <c r="C145" s="382"/>
      <c r="D145" s="382"/>
      <c r="E145" s="365"/>
    </row>
    <row r="146" spans="1:5" ht="16.5" thickBot="1">
      <c r="A146" s="349" t="s">
        <v>14</v>
      </c>
      <c r="B146" s="357" t="s">
        <v>477</v>
      </c>
      <c r="C146" s="331">
        <f>+C127+C131+C136+C141</f>
        <v>6332</v>
      </c>
      <c r="D146" s="331">
        <f>+D127+D131+D136+D141</f>
        <v>6332</v>
      </c>
      <c r="E146" s="332">
        <f>+E127+E131+E136+E141</f>
        <v>6332</v>
      </c>
    </row>
    <row r="147" spans="1:5" ht="16.5" thickBot="1">
      <c r="A147" s="374" t="s">
        <v>15</v>
      </c>
      <c r="B147" s="377" t="s">
        <v>478</v>
      </c>
      <c r="C147" s="331">
        <f>+C126+C146</f>
        <v>241816</v>
      </c>
      <c r="D147" s="331">
        <f>+D126+D146</f>
        <v>455025</v>
      </c>
      <c r="E147" s="332">
        <f>+E126+E146</f>
        <v>288309</v>
      </c>
    </row>
    <row r="149" spans="1:5" ht="18.75" customHeight="1">
      <c r="A149" s="641" t="s">
        <v>479</v>
      </c>
      <c r="B149" s="641"/>
      <c r="C149" s="641"/>
      <c r="D149" s="641"/>
      <c r="E149" s="641"/>
    </row>
    <row r="150" spans="1:5" ht="13.5" customHeight="1" thickBot="1">
      <c r="A150" s="359" t="s">
        <v>112</v>
      </c>
      <c r="B150" s="359"/>
      <c r="C150" s="389"/>
      <c r="E150" s="376" t="s">
        <v>156</v>
      </c>
    </row>
    <row r="151" spans="1:5" ht="21.75" thickBot="1">
      <c r="A151" s="349">
        <v>1</v>
      </c>
      <c r="B151" s="352" t="s">
        <v>480</v>
      </c>
      <c r="C151" s="375">
        <f>+C62-C126</f>
        <v>-28761</v>
      </c>
      <c r="D151" s="375">
        <f>+D62-D126</f>
        <v>-51328</v>
      </c>
      <c r="E151" s="375">
        <f>+E62-E126</f>
        <v>115388</v>
      </c>
    </row>
    <row r="152" spans="1:5" ht="21.75" thickBot="1">
      <c r="A152" s="349" t="s">
        <v>7</v>
      </c>
      <c r="B152" s="352" t="s">
        <v>481</v>
      </c>
      <c r="C152" s="375">
        <f>+C85-C146</f>
        <v>28761</v>
      </c>
      <c r="D152" s="375">
        <f>+D85-D146</f>
        <v>51328</v>
      </c>
      <c r="E152" s="375">
        <f>+E85-E146</f>
        <v>51328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 xml:space="preserve">&amp;C&amp;"Times New Roman CE,Félkövér"&amp;12
Kehidakustány Önkormányzat
2014. ÉVI ZÁRSZÁMADÁSÁNAK PÉNZÜGYI MÉRLEGE&amp;10
&amp;R&amp;"Times New Roman CE,Félkövér dőlt"&amp;11 1. melléklet 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B1">
      <selection activeCell="D11" sqref="D11"/>
    </sheetView>
  </sheetViews>
  <sheetFormatPr defaultColWidth="9.00390625" defaultRowHeight="12.75"/>
  <cols>
    <col min="1" max="1" width="9.375" style="285" customWidth="1"/>
    <col min="2" max="2" width="58.375" style="285" customWidth="1"/>
    <col min="3" max="5" width="25.00390625" style="285" customWidth="1"/>
    <col min="6" max="6" width="5.50390625" style="285" customWidth="1"/>
    <col min="7" max="16384" width="9.375" style="285" customWidth="1"/>
  </cols>
  <sheetData>
    <row r="1" spans="1:6" ht="12.75">
      <c r="A1" s="286"/>
      <c r="F1" s="775" t="s">
        <v>752</v>
      </c>
    </row>
    <row r="2" spans="1:6" ht="33" customHeight="1">
      <c r="A2" s="772" t="str">
        <f>+CONCATENATE("Kehidakustány Község Önkormányzat tulajdonában álló gazdálkodó szervezetek működéséből származó",CHAR(10),"kötelezettségek és részesedések alakulása a ",LEFT(ÖSSZEFÜGGÉSEK!A4,4),". évben")</f>
        <v>Kehidakustány Község Önkormányzat tulajdonában álló gazdálkodó szervezetek működéséből származó
kötelezettségek és részesedések alakulása a 2014. évben</v>
      </c>
      <c r="B2" s="772"/>
      <c r="C2" s="772"/>
      <c r="D2" s="772"/>
      <c r="E2" s="772"/>
      <c r="F2" s="775"/>
    </row>
    <row r="3" spans="1:6" ht="16.5" thickBot="1">
      <c r="A3" s="287"/>
      <c r="F3" s="775"/>
    </row>
    <row r="4" spans="1:6" ht="79.5" thickBot="1">
      <c r="A4" s="288" t="s">
        <v>251</v>
      </c>
      <c r="B4" s="289" t="s">
        <v>297</v>
      </c>
      <c r="C4" s="289" t="s">
        <v>298</v>
      </c>
      <c r="D4" s="289" t="s">
        <v>299</v>
      </c>
      <c r="E4" s="290" t="s">
        <v>300</v>
      </c>
      <c r="F4" s="775"/>
    </row>
    <row r="5" spans="1:6" ht="15.75">
      <c r="A5" s="291" t="s">
        <v>6</v>
      </c>
      <c r="B5" s="295" t="s">
        <v>732</v>
      </c>
      <c r="C5" s="298">
        <v>0.7</v>
      </c>
      <c r="D5" s="301">
        <v>2100000</v>
      </c>
      <c r="E5" s="305"/>
      <c r="F5" s="775"/>
    </row>
    <row r="6" spans="1:6" ht="15.75">
      <c r="A6" s="292" t="s">
        <v>7</v>
      </c>
      <c r="B6" s="296" t="s">
        <v>733</v>
      </c>
      <c r="C6" s="299"/>
      <c r="D6" s="302">
        <v>100000</v>
      </c>
      <c r="E6" s="306"/>
      <c r="F6" s="775"/>
    </row>
    <row r="7" spans="1:6" ht="15.75">
      <c r="A7" s="292" t="s">
        <v>8</v>
      </c>
      <c r="B7" s="296"/>
      <c r="C7" s="299"/>
      <c r="D7" s="302"/>
      <c r="E7" s="306"/>
      <c r="F7" s="775"/>
    </row>
    <row r="8" spans="1:6" ht="15.75">
      <c r="A8" s="292" t="s">
        <v>9</v>
      </c>
      <c r="B8" s="296"/>
      <c r="C8" s="299"/>
      <c r="D8" s="302"/>
      <c r="E8" s="306"/>
      <c r="F8" s="775"/>
    </row>
    <row r="9" spans="1:6" ht="15.75">
      <c r="A9" s="292" t="s">
        <v>10</v>
      </c>
      <c r="B9" s="296"/>
      <c r="C9" s="299"/>
      <c r="D9" s="302"/>
      <c r="E9" s="306"/>
      <c r="F9" s="775"/>
    </row>
    <row r="10" spans="1:6" ht="15.75">
      <c r="A10" s="292" t="s">
        <v>11</v>
      </c>
      <c r="B10" s="296"/>
      <c r="C10" s="299"/>
      <c r="D10" s="302"/>
      <c r="E10" s="306"/>
      <c r="F10" s="775"/>
    </row>
    <row r="11" spans="1:6" ht="15.75">
      <c r="A11" s="292" t="s">
        <v>12</v>
      </c>
      <c r="B11" s="296"/>
      <c r="C11" s="299"/>
      <c r="D11" s="302"/>
      <c r="E11" s="306"/>
      <c r="F11" s="775"/>
    </row>
    <row r="12" spans="1:6" ht="15.75">
      <c r="A12" s="292" t="s">
        <v>13</v>
      </c>
      <c r="B12" s="296"/>
      <c r="C12" s="299"/>
      <c r="D12" s="302"/>
      <c r="E12" s="306"/>
      <c r="F12" s="775"/>
    </row>
    <row r="13" spans="1:6" ht="15.75">
      <c r="A13" s="292" t="s">
        <v>14</v>
      </c>
      <c r="B13" s="296"/>
      <c r="C13" s="299"/>
      <c r="D13" s="302"/>
      <c r="E13" s="306"/>
      <c r="F13" s="775"/>
    </row>
    <row r="14" spans="1:6" ht="15.75">
      <c r="A14" s="292" t="s">
        <v>15</v>
      </c>
      <c r="B14" s="296"/>
      <c r="C14" s="299"/>
      <c r="D14" s="302"/>
      <c r="E14" s="306"/>
      <c r="F14" s="775"/>
    </row>
    <row r="15" spans="1:6" ht="15.75">
      <c r="A15" s="292" t="s">
        <v>16</v>
      </c>
      <c r="B15" s="296"/>
      <c r="C15" s="299"/>
      <c r="D15" s="302"/>
      <c r="E15" s="306"/>
      <c r="F15" s="775"/>
    </row>
    <row r="16" spans="1:6" ht="15.75">
      <c r="A16" s="292" t="s">
        <v>17</v>
      </c>
      <c r="B16" s="296"/>
      <c r="C16" s="299"/>
      <c r="D16" s="302"/>
      <c r="E16" s="306"/>
      <c r="F16" s="775"/>
    </row>
    <row r="17" spans="1:6" ht="15.75">
      <c r="A17" s="292" t="s">
        <v>18</v>
      </c>
      <c r="B17" s="296"/>
      <c r="C17" s="299"/>
      <c r="D17" s="302"/>
      <c r="E17" s="306"/>
      <c r="F17" s="775"/>
    </row>
    <row r="18" spans="1:6" ht="15.75">
      <c r="A18" s="292" t="s">
        <v>19</v>
      </c>
      <c r="B18" s="296"/>
      <c r="C18" s="299"/>
      <c r="D18" s="302"/>
      <c r="E18" s="306"/>
      <c r="F18" s="775"/>
    </row>
    <row r="19" spans="1:6" ht="15.75">
      <c r="A19" s="292" t="s">
        <v>20</v>
      </c>
      <c r="B19" s="296"/>
      <c r="C19" s="299"/>
      <c r="D19" s="302"/>
      <c r="E19" s="306"/>
      <c r="F19" s="775"/>
    </row>
    <row r="20" spans="1:6" ht="15.75">
      <c r="A20" s="292" t="s">
        <v>21</v>
      </c>
      <c r="B20" s="296"/>
      <c r="C20" s="299"/>
      <c r="D20" s="302"/>
      <c r="E20" s="306"/>
      <c r="F20" s="775"/>
    </row>
    <row r="21" spans="1:6" ht="16.5" thickBot="1">
      <c r="A21" s="293" t="s">
        <v>22</v>
      </c>
      <c r="B21" s="297"/>
      <c r="C21" s="300"/>
      <c r="D21" s="303"/>
      <c r="E21" s="307"/>
      <c r="F21" s="775"/>
    </row>
    <row r="22" spans="1:6" ht="16.5" thickBot="1">
      <c r="A22" s="773" t="s">
        <v>301</v>
      </c>
      <c r="B22" s="774"/>
      <c r="C22" s="294"/>
      <c r="D22" s="304">
        <f>IF(SUM(D5:D21)=0,"",SUM(D5:D21))</f>
        <v>2200000</v>
      </c>
      <c r="E22" s="308">
        <f>IF(SUM(E5:E21)=0,"",SUM(E5:E21))</f>
      </c>
      <c r="F22" s="775"/>
    </row>
    <row r="23" ht="15.75">
      <c r="A23" s="287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I9" sqref="I9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8" t="s">
        <v>753</v>
      </c>
    </row>
    <row r="2" spans="1:3" ht="14.25">
      <c r="A2" s="259"/>
      <c r="B2" s="259"/>
      <c r="C2" s="259"/>
    </row>
    <row r="3" spans="1:3" ht="33.75" customHeight="1">
      <c r="A3" s="776" t="s">
        <v>302</v>
      </c>
      <c r="B3" s="776"/>
      <c r="C3" s="776"/>
    </row>
    <row r="4" ht="13.5" thickBot="1">
      <c r="C4" s="260"/>
    </row>
    <row r="5" spans="1:3" s="264" customFormat="1" ht="43.5" customHeight="1" thickBot="1">
      <c r="A5" s="261" t="s">
        <v>4</v>
      </c>
      <c r="B5" s="262" t="s">
        <v>51</v>
      </c>
      <c r="C5" s="263" t="s">
        <v>303</v>
      </c>
    </row>
    <row r="6" spans="1:3" ht="28.5" customHeight="1">
      <c r="A6" s="265" t="s">
        <v>6</v>
      </c>
      <c r="B6" s="266" t="str">
        <f>+CONCATENATE("Pénzkészlet ",LEFT('[1]ÖSSZEFÜGGÉSEK'!A4,4),". január 1-jén",CHAR(10),"ebből:")</f>
        <v>Pénzkészlet 2014. január 1-jén
ebből:</v>
      </c>
      <c r="C6" s="267">
        <f>C7+C8</f>
        <v>53131</v>
      </c>
    </row>
    <row r="7" spans="1:3" ht="18" customHeight="1">
      <c r="A7" s="268" t="s">
        <v>7</v>
      </c>
      <c r="B7" s="269" t="s">
        <v>304</v>
      </c>
      <c r="C7" s="270">
        <v>52662</v>
      </c>
    </row>
    <row r="8" spans="1:3" ht="18" customHeight="1">
      <c r="A8" s="268" t="s">
        <v>8</v>
      </c>
      <c r="B8" s="269" t="s">
        <v>305</v>
      </c>
      <c r="C8" s="270">
        <v>469</v>
      </c>
    </row>
    <row r="9" spans="1:3" ht="18" customHeight="1">
      <c r="A9" s="268" t="s">
        <v>9</v>
      </c>
      <c r="B9" s="271" t="s">
        <v>306</v>
      </c>
      <c r="C9" s="270">
        <v>401853</v>
      </c>
    </row>
    <row r="10" spans="1:3" ht="18" customHeight="1" thickBot="1">
      <c r="A10" s="272" t="s">
        <v>10</v>
      </c>
      <c r="B10" s="273" t="s">
        <v>307</v>
      </c>
      <c r="C10" s="274">
        <v>407319</v>
      </c>
    </row>
    <row r="11" spans="1:3" ht="25.5" customHeight="1">
      <c r="A11" s="275" t="s">
        <v>11</v>
      </c>
      <c r="B11" s="276" t="str">
        <f>+CONCATENATE("Záró pénzkészlet ",LEFT('[1]ÖSSZEFÜGGÉSEK'!A4,4),". december 31-én",CHAR(10),"ebből:")</f>
        <v>Záró pénzkészlet 2014. december 31-én
ebből:</v>
      </c>
      <c r="C11" s="277">
        <f>C6+C9-C10</f>
        <v>47665</v>
      </c>
    </row>
    <row r="12" spans="1:3" ht="18" customHeight="1">
      <c r="A12" s="268" t="s">
        <v>12</v>
      </c>
      <c r="B12" s="269" t="s">
        <v>304</v>
      </c>
      <c r="C12" s="270">
        <v>47500</v>
      </c>
    </row>
    <row r="13" spans="1:3" ht="18" customHeight="1" thickBot="1">
      <c r="A13" s="278" t="s">
        <v>13</v>
      </c>
      <c r="B13" s="279" t="s">
        <v>305</v>
      </c>
      <c r="C13" s="280">
        <v>165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10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3" t="s">
        <v>115</v>
      </c>
      <c r="C1" s="424"/>
      <c r="D1" s="424"/>
      <c r="E1" s="424"/>
      <c r="F1" s="424"/>
      <c r="G1" s="424"/>
      <c r="H1" s="424"/>
      <c r="I1" s="424"/>
      <c r="J1" s="651" t="s">
        <v>741</v>
      </c>
    </row>
    <row r="2" spans="7:10" ht="14.25" thickBot="1">
      <c r="G2" s="39"/>
      <c r="H2" s="39"/>
      <c r="I2" s="39" t="s">
        <v>50</v>
      </c>
      <c r="J2" s="651"/>
    </row>
    <row r="3" spans="1:10" ht="18" customHeight="1" thickBot="1">
      <c r="A3" s="649" t="s">
        <v>58</v>
      </c>
      <c r="B3" s="450" t="s">
        <v>43</v>
      </c>
      <c r="C3" s="451"/>
      <c r="D3" s="451"/>
      <c r="E3" s="451"/>
      <c r="F3" s="450" t="s">
        <v>44</v>
      </c>
      <c r="G3" s="452"/>
      <c r="H3" s="452"/>
      <c r="I3" s="452"/>
      <c r="J3" s="651"/>
    </row>
    <row r="4" spans="1:10" s="425" customFormat="1" ht="35.25" customHeight="1" thickBot="1">
      <c r="A4" s="650"/>
      <c r="B4" s="27" t="s">
        <v>51</v>
      </c>
      <c r="C4" s="28" t="str">
        <f>+CONCATENATE(LEFT('1.sz.mell.'!C3,4),". évi eredeti előirányzat")</f>
        <v>2014. évi eredeti előirányzat</v>
      </c>
      <c r="D4" s="411" t="str">
        <f>+CONCATENATE(LEFT('1.sz.mell.'!C3,4),". évi módosított előirányzat")</f>
        <v>2014. évi módosított előirányzat</v>
      </c>
      <c r="E4" s="28" t="str">
        <f>+CONCATENATE(LEFT('1.sz.mell.'!C3,4),". évi teljesítés")</f>
        <v>2014. évi teljesítés</v>
      </c>
      <c r="F4" s="27" t="s">
        <v>51</v>
      </c>
      <c r="G4" s="28" t="str">
        <f>+C4</f>
        <v>2014. évi eredeti előirányzat</v>
      </c>
      <c r="H4" s="411" t="str">
        <f>+D4</f>
        <v>2014. évi módosított előirányzat</v>
      </c>
      <c r="I4" s="441" t="str">
        <f>+E4</f>
        <v>2014. évi teljesítés</v>
      </c>
      <c r="J4" s="651"/>
    </row>
    <row r="5" spans="1:10" s="426" customFormat="1" ht="12" customHeight="1" thickBot="1">
      <c r="A5" s="453" t="s">
        <v>425</v>
      </c>
      <c r="B5" s="454" t="s">
        <v>426</v>
      </c>
      <c r="C5" s="455" t="s">
        <v>427</v>
      </c>
      <c r="D5" s="455" t="s">
        <v>428</v>
      </c>
      <c r="E5" s="455" t="s">
        <v>429</v>
      </c>
      <c r="F5" s="454" t="s">
        <v>506</v>
      </c>
      <c r="G5" s="455" t="s">
        <v>507</v>
      </c>
      <c r="H5" s="455" t="s">
        <v>508</v>
      </c>
      <c r="I5" s="456" t="s">
        <v>509</v>
      </c>
      <c r="J5" s="651"/>
    </row>
    <row r="6" spans="1:10" ht="15" customHeight="1">
      <c r="A6" s="427" t="s">
        <v>6</v>
      </c>
      <c r="B6" s="428" t="s">
        <v>482</v>
      </c>
      <c r="C6" s="414">
        <v>108422</v>
      </c>
      <c r="D6" s="414">
        <v>112892</v>
      </c>
      <c r="E6" s="414">
        <v>112892</v>
      </c>
      <c r="F6" s="428" t="s">
        <v>52</v>
      </c>
      <c r="G6" s="414">
        <v>81419</v>
      </c>
      <c r="H6" s="414">
        <v>103394</v>
      </c>
      <c r="I6" s="420">
        <v>103109</v>
      </c>
      <c r="J6" s="651"/>
    </row>
    <row r="7" spans="1:10" ht="15" customHeight="1">
      <c r="A7" s="429" t="s">
        <v>7</v>
      </c>
      <c r="B7" s="430" t="s">
        <v>483</v>
      </c>
      <c r="C7" s="415">
        <v>16069</v>
      </c>
      <c r="D7" s="415">
        <v>42504</v>
      </c>
      <c r="E7" s="415">
        <v>42504</v>
      </c>
      <c r="F7" s="430" t="s">
        <v>131</v>
      </c>
      <c r="G7" s="415">
        <v>20772</v>
      </c>
      <c r="H7" s="415">
        <v>23063</v>
      </c>
      <c r="I7" s="421">
        <v>23063</v>
      </c>
      <c r="J7" s="651"/>
    </row>
    <row r="8" spans="1:10" ht="15" customHeight="1">
      <c r="A8" s="429" t="s">
        <v>8</v>
      </c>
      <c r="B8" s="430" t="s">
        <v>484</v>
      </c>
      <c r="C8" s="415"/>
      <c r="D8" s="415"/>
      <c r="E8" s="415"/>
      <c r="F8" s="430" t="s">
        <v>161</v>
      </c>
      <c r="G8" s="415">
        <v>70088</v>
      </c>
      <c r="H8" s="415">
        <v>213188</v>
      </c>
      <c r="I8" s="421">
        <v>90417</v>
      </c>
      <c r="J8" s="651"/>
    </row>
    <row r="9" spans="1:10" ht="15" customHeight="1">
      <c r="A9" s="429" t="s">
        <v>9</v>
      </c>
      <c r="B9" s="430" t="s">
        <v>122</v>
      </c>
      <c r="C9" s="415">
        <v>52400</v>
      </c>
      <c r="D9" s="415">
        <v>69215</v>
      </c>
      <c r="E9" s="415">
        <v>69215</v>
      </c>
      <c r="F9" s="430" t="s">
        <v>132</v>
      </c>
      <c r="G9" s="415">
        <v>11455</v>
      </c>
      <c r="H9" s="415">
        <v>10527</v>
      </c>
      <c r="I9" s="421">
        <v>9532</v>
      </c>
      <c r="J9" s="651"/>
    </row>
    <row r="10" spans="1:10" ht="15" customHeight="1">
      <c r="A10" s="429" t="s">
        <v>10</v>
      </c>
      <c r="B10" s="431" t="s">
        <v>485</v>
      </c>
      <c r="C10" s="415"/>
      <c r="D10" s="415">
        <v>240</v>
      </c>
      <c r="E10" s="415">
        <v>240</v>
      </c>
      <c r="F10" s="430" t="s">
        <v>133</v>
      </c>
      <c r="G10" s="415">
        <v>40097</v>
      </c>
      <c r="H10" s="415">
        <v>37738</v>
      </c>
      <c r="I10" s="421">
        <v>21631</v>
      </c>
      <c r="J10" s="651"/>
    </row>
    <row r="11" spans="1:10" ht="15" customHeight="1">
      <c r="A11" s="429" t="s">
        <v>11</v>
      </c>
      <c r="B11" s="430" t="s">
        <v>677</v>
      </c>
      <c r="C11" s="416"/>
      <c r="D11" s="416"/>
      <c r="E11" s="416"/>
      <c r="F11" s="430"/>
      <c r="G11" s="415"/>
      <c r="H11" s="415"/>
      <c r="I11" s="421"/>
      <c r="J11" s="651"/>
    </row>
    <row r="12" spans="1:10" ht="15" customHeight="1">
      <c r="A12" s="429" t="s">
        <v>12</v>
      </c>
      <c r="B12" s="430" t="s">
        <v>355</v>
      </c>
      <c r="C12" s="415">
        <v>23500</v>
      </c>
      <c r="D12" s="415">
        <v>35558</v>
      </c>
      <c r="E12" s="415">
        <v>35558</v>
      </c>
      <c r="F12" s="7"/>
      <c r="G12" s="415"/>
      <c r="H12" s="415"/>
      <c r="I12" s="421"/>
      <c r="J12" s="651"/>
    </row>
    <row r="13" spans="1:10" ht="15" customHeight="1">
      <c r="A13" s="429" t="s">
        <v>13</v>
      </c>
      <c r="B13" s="7"/>
      <c r="C13" s="415"/>
      <c r="D13" s="415"/>
      <c r="E13" s="415"/>
      <c r="F13" s="7"/>
      <c r="G13" s="415"/>
      <c r="H13" s="415"/>
      <c r="I13" s="421"/>
      <c r="J13" s="651"/>
    </row>
    <row r="14" spans="1:10" ht="15" customHeight="1">
      <c r="A14" s="429" t="s">
        <v>14</v>
      </c>
      <c r="B14" s="440"/>
      <c r="C14" s="416"/>
      <c r="D14" s="416"/>
      <c r="E14" s="416"/>
      <c r="F14" s="7"/>
      <c r="G14" s="415"/>
      <c r="H14" s="415"/>
      <c r="I14" s="421"/>
      <c r="J14" s="651"/>
    </row>
    <row r="15" spans="1:10" ht="15" customHeight="1">
      <c r="A15" s="429" t="s">
        <v>15</v>
      </c>
      <c r="B15" s="7"/>
      <c r="C15" s="415"/>
      <c r="D15" s="415"/>
      <c r="E15" s="415"/>
      <c r="F15" s="7"/>
      <c r="G15" s="415"/>
      <c r="H15" s="415"/>
      <c r="I15" s="421"/>
      <c r="J15" s="651"/>
    </row>
    <row r="16" spans="1:10" ht="15" customHeight="1">
      <c r="A16" s="429" t="s">
        <v>16</v>
      </c>
      <c r="B16" s="7"/>
      <c r="C16" s="415"/>
      <c r="D16" s="415"/>
      <c r="E16" s="415"/>
      <c r="F16" s="7"/>
      <c r="G16" s="415"/>
      <c r="H16" s="415"/>
      <c r="I16" s="421"/>
      <c r="J16" s="651"/>
    </row>
    <row r="17" spans="1:10" ht="15" customHeight="1" thickBot="1">
      <c r="A17" s="429" t="s">
        <v>17</v>
      </c>
      <c r="B17" s="12"/>
      <c r="C17" s="417"/>
      <c r="D17" s="417"/>
      <c r="E17" s="417"/>
      <c r="F17" s="7"/>
      <c r="G17" s="417"/>
      <c r="H17" s="417"/>
      <c r="I17" s="422"/>
      <c r="J17" s="651"/>
    </row>
    <row r="18" spans="1:10" ht="17.25" customHeight="1" thickBot="1">
      <c r="A18" s="432" t="s">
        <v>18</v>
      </c>
      <c r="B18" s="413" t="s">
        <v>486</v>
      </c>
      <c r="C18" s="418">
        <f>+C6+C7+C9+C10+C12+C13+C14+C15+C16+C17</f>
        <v>200391</v>
      </c>
      <c r="D18" s="418">
        <f>+D6+D7+D9+D10+D12+D13+D14+D15+D16+D17</f>
        <v>260409</v>
      </c>
      <c r="E18" s="418">
        <f>+E6+E7+E9+E10+E12+E13+E14+E15+E16+E17</f>
        <v>260409</v>
      </c>
      <c r="F18" s="413" t="s">
        <v>493</v>
      </c>
      <c r="G18" s="418">
        <f>SUM(G6:G17)</f>
        <v>223831</v>
      </c>
      <c r="H18" s="418">
        <f>SUM(H6:H17)</f>
        <v>387910</v>
      </c>
      <c r="I18" s="418">
        <f>SUM(I6:I17)</f>
        <v>247752</v>
      </c>
      <c r="J18" s="651"/>
    </row>
    <row r="19" spans="1:10" ht="15" customHeight="1">
      <c r="A19" s="433" t="s">
        <v>19</v>
      </c>
      <c r="B19" s="434" t="s">
        <v>487</v>
      </c>
      <c r="C19" s="40">
        <f>+C20+C21+C22+C23</f>
        <v>35093</v>
      </c>
      <c r="D19" s="40">
        <f>+D20+D21+D22+D23</f>
        <v>57660</v>
      </c>
      <c r="E19" s="40">
        <f>+E20+E21+E22+E23</f>
        <v>57660</v>
      </c>
      <c r="F19" s="435" t="s">
        <v>139</v>
      </c>
      <c r="G19" s="419"/>
      <c r="H19" s="419"/>
      <c r="I19" s="419"/>
      <c r="J19" s="651"/>
    </row>
    <row r="20" spans="1:10" ht="15" customHeight="1">
      <c r="A20" s="436" t="s">
        <v>20</v>
      </c>
      <c r="B20" s="435" t="s">
        <v>153</v>
      </c>
      <c r="C20" s="412">
        <v>35093</v>
      </c>
      <c r="D20" s="412">
        <v>53172</v>
      </c>
      <c r="E20" s="412">
        <v>53172</v>
      </c>
      <c r="F20" s="435" t="s">
        <v>494</v>
      </c>
      <c r="G20" s="412"/>
      <c r="H20" s="412"/>
      <c r="I20" s="412"/>
      <c r="J20" s="651"/>
    </row>
    <row r="21" spans="1:10" ht="15" customHeight="1">
      <c r="A21" s="436" t="s">
        <v>21</v>
      </c>
      <c r="B21" s="435" t="s">
        <v>154</v>
      </c>
      <c r="C21" s="412"/>
      <c r="D21" s="412"/>
      <c r="E21" s="412"/>
      <c r="F21" s="435" t="s">
        <v>113</v>
      </c>
      <c r="G21" s="412"/>
      <c r="H21" s="412"/>
      <c r="I21" s="412"/>
      <c r="J21" s="651"/>
    </row>
    <row r="22" spans="1:10" ht="15" customHeight="1">
      <c r="A22" s="436" t="s">
        <v>22</v>
      </c>
      <c r="B22" s="435" t="s">
        <v>159</v>
      </c>
      <c r="C22" s="412"/>
      <c r="D22" s="412"/>
      <c r="E22" s="412"/>
      <c r="F22" s="435" t="s">
        <v>114</v>
      </c>
      <c r="G22" s="412"/>
      <c r="H22" s="412"/>
      <c r="I22" s="412"/>
      <c r="J22" s="651"/>
    </row>
    <row r="23" spans="1:10" ht="15" customHeight="1">
      <c r="A23" s="436" t="s">
        <v>23</v>
      </c>
      <c r="B23" s="435" t="s">
        <v>160</v>
      </c>
      <c r="C23" s="412"/>
      <c r="D23" s="412">
        <v>4488</v>
      </c>
      <c r="E23" s="412">
        <v>4488</v>
      </c>
      <c r="F23" s="434" t="s">
        <v>162</v>
      </c>
      <c r="G23" s="412"/>
      <c r="H23" s="412"/>
      <c r="I23" s="412"/>
      <c r="J23" s="651"/>
    </row>
    <row r="24" spans="1:10" ht="15" customHeight="1">
      <c r="A24" s="436" t="s">
        <v>24</v>
      </c>
      <c r="B24" s="435" t="s">
        <v>488</v>
      </c>
      <c r="C24" s="437">
        <f>+C25+C26</f>
        <v>0</v>
      </c>
      <c r="D24" s="437">
        <f>+D25+D26</f>
        <v>0</v>
      </c>
      <c r="E24" s="437">
        <f>+E25+E26</f>
        <v>0</v>
      </c>
      <c r="F24" s="435" t="s">
        <v>140</v>
      </c>
      <c r="G24" s="412"/>
      <c r="H24" s="412"/>
      <c r="I24" s="412"/>
      <c r="J24" s="651"/>
    </row>
    <row r="25" spans="1:10" ht="15" customHeight="1">
      <c r="A25" s="433" t="s">
        <v>25</v>
      </c>
      <c r="B25" s="434" t="s">
        <v>489</v>
      </c>
      <c r="C25" s="419"/>
      <c r="D25" s="419"/>
      <c r="E25" s="419"/>
      <c r="F25" s="428" t="s">
        <v>141</v>
      </c>
      <c r="G25" s="419"/>
      <c r="H25" s="419"/>
      <c r="I25" s="419"/>
      <c r="J25" s="651"/>
    </row>
    <row r="26" spans="1:10" ht="15" customHeight="1" thickBot="1">
      <c r="A26" s="436" t="s">
        <v>26</v>
      </c>
      <c r="B26" s="435" t="s">
        <v>490</v>
      </c>
      <c r="C26" s="412"/>
      <c r="D26" s="412"/>
      <c r="E26" s="412"/>
      <c r="F26" s="7"/>
      <c r="G26" s="412"/>
      <c r="H26" s="412"/>
      <c r="I26" s="412"/>
      <c r="J26" s="651"/>
    </row>
    <row r="27" spans="1:10" ht="17.25" customHeight="1" thickBot="1">
      <c r="A27" s="432" t="s">
        <v>27</v>
      </c>
      <c r="B27" s="413" t="s">
        <v>491</v>
      </c>
      <c r="C27" s="418">
        <f>+C19+C24</f>
        <v>35093</v>
      </c>
      <c r="D27" s="418">
        <f>+D19+D24</f>
        <v>57660</v>
      </c>
      <c r="E27" s="418">
        <f>+E19+E24</f>
        <v>57660</v>
      </c>
      <c r="F27" s="413" t="s">
        <v>495</v>
      </c>
      <c r="G27" s="418">
        <f>SUM(G19:G26)</f>
        <v>0</v>
      </c>
      <c r="H27" s="418">
        <f>SUM(H19:H26)</f>
        <v>0</v>
      </c>
      <c r="I27" s="418">
        <f>SUM(I19:I26)</f>
        <v>0</v>
      </c>
      <c r="J27" s="651"/>
    </row>
    <row r="28" spans="1:10" ht="17.25" customHeight="1" thickBot="1">
      <c r="A28" s="432" t="s">
        <v>28</v>
      </c>
      <c r="B28" s="438" t="s">
        <v>492</v>
      </c>
      <c r="C28" s="101">
        <f>+C18+C27</f>
        <v>235484</v>
      </c>
      <c r="D28" s="101">
        <f>+D18+D27</f>
        <v>318069</v>
      </c>
      <c r="E28" s="439">
        <f>+E18+E27</f>
        <v>318069</v>
      </c>
      <c r="F28" s="438" t="s">
        <v>496</v>
      </c>
      <c r="G28" s="101">
        <f>+G18+G27</f>
        <v>223831</v>
      </c>
      <c r="H28" s="101">
        <f>+H18+H27</f>
        <v>387910</v>
      </c>
      <c r="I28" s="101">
        <f>+I18+I27</f>
        <v>247752</v>
      </c>
      <c r="J28" s="651"/>
    </row>
    <row r="29" spans="1:10" ht="17.25" customHeight="1" thickBot="1">
      <c r="A29" s="432" t="s">
        <v>29</v>
      </c>
      <c r="B29" s="438" t="s">
        <v>117</v>
      </c>
      <c r="C29" s="101">
        <f>IF(C18-G18&lt;0,G18-C18,"-")</f>
        <v>23440</v>
      </c>
      <c r="D29" s="101">
        <f>IF(D18-H18&lt;0,H18-D18,"-")</f>
        <v>127501</v>
      </c>
      <c r="E29" s="439" t="str">
        <f>IF(E18-I18&lt;0,I18-E18,"-")</f>
        <v>-</v>
      </c>
      <c r="F29" s="438" t="s">
        <v>118</v>
      </c>
      <c r="G29" s="101" t="str">
        <f>IF(C18-G18&gt;0,C18-G18,"-")</f>
        <v>-</v>
      </c>
      <c r="H29" s="101" t="str">
        <f>IF(D18-H18&gt;0,D18-H18,"-")</f>
        <v>-</v>
      </c>
      <c r="I29" s="101">
        <f>IF(E18-I18&gt;0,E18-I18,"-")</f>
        <v>12657</v>
      </c>
      <c r="J29" s="651"/>
    </row>
    <row r="30" spans="1:10" ht="17.25" customHeight="1" thickBot="1">
      <c r="A30" s="432" t="s">
        <v>30</v>
      </c>
      <c r="B30" s="438" t="s">
        <v>163</v>
      </c>
      <c r="C30" s="101" t="str">
        <f>IF(C28-G28&lt;0,G28-C28,"-")</f>
        <v>-</v>
      </c>
      <c r="D30" s="101">
        <f>IF(D28-H28&lt;0,H28-D28,"-")</f>
        <v>69841</v>
      </c>
      <c r="E30" s="439" t="str">
        <f>IF(E28-I28&lt;0,I28-E28,"-")</f>
        <v>-</v>
      </c>
      <c r="F30" s="438" t="s">
        <v>164</v>
      </c>
      <c r="G30" s="101">
        <f>IF(C28-G28&gt;0,C28-G28,"-")</f>
        <v>11653</v>
      </c>
      <c r="H30" s="101" t="str">
        <f>IF(D28-H28&gt;0,D28-H28,"-")</f>
        <v>-</v>
      </c>
      <c r="I30" s="101">
        <f>IF(E28-I28&gt;0,E28-I28,"-")</f>
        <v>70317</v>
      </c>
      <c r="J30" s="651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E13">
      <selection activeCell="L14" sqref="L1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3" t="s">
        <v>116</v>
      </c>
      <c r="C1" s="424"/>
      <c r="D1" s="424"/>
      <c r="E1" s="424"/>
      <c r="F1" s="424"/>
      <c r="G1" s="424"/>
      <c r="H1" s="424"/>
      <c r="I1" s="424"/>
      <c r="J1" s="654" t="s">
        <v>742</v>
      </c>
    </row>
    <row r="2" spans="7:10" ht="14.25" thickBot="1">
      <c r="G2" s="39"/>
      <c r="H2" s="39"/>
      <c r="I2" s="39" t="s">
        <v>50</v>
      </c>
      <c r="J2" s="654"/>
    </row>
    <row r="3" spans="1:10" ht="24" customHeight="1" thickBot="1">
      <c r="A3" s="652" t="s">
        <v>58</v>
      </c>
      <c r="B3" s="450" t="s">
        <v>43</v>
      </c>
      <c r="C3" s="451"/>
      <c r="D3" s="451"/>
      <c r="E3" s="451"/>
      <c r="F3" s="450" t="s">
        <v>44</v>
      </c>
      <c r="G3" s="452"/>
      <c r="H3" s="452"/>
      <c r="I3" s="452"/>
      <c r="J3" s="654"/>
    </row>
    <row r="4" spans="1:10" s="425" customFormat="1" ht="35.25" customHeight="1" thickBot="1">
      <c r="A4" s="653"/>
      <c r="B4" s="27" t="s">
        <v>51</v>
      </c>
      <c r="C4" s="28" t="str">
        <f>+'2.1.sz.mell  '!C4</f>
        <v>2014. évi eredeti előirányzat</v>
      </c>
      <c r="D4" s="411" t="str">
        <f>+'2.1.sz.mell  '!D4</f>
        <v>2014. évi módosított előirányzat</v>
      </c>
      <c r="E4" s="28" t="str">
        <f>+'2.1.sz.mell  '!E4</f>
        <v>2014. évi teljesítés</v>
      </c>
      <c r="F4" s="27" t="s">
        <v>51</v>
      </c>
      <c r="G4" s="28" t="str">
        <f>+'2.1.sz.mell  '!C4</f>
        <v>2014. évi eredeti előirányzat</v>
      </c>
      <c r="H4" s="411" t="str">
        <f>+'2.1.sz.mell  '!D4</f>
        <v>2014. évi módosított előirányzat</v>
      </c>
      <c r="I4" s="441" t="str">
        <f>+'2.1.sz.mell  '!E4</f>
        <v>2014. évi teljesítés</v>
      </c>
      <c r="J4" s="654"/>
    </row>
    <row r="5" spans="1:10" s="425" customFormat="1" ht="13.5" thickBot="1">
      <c r="A5" s="453" t="s">
        <v>425</v>
      </c>
      <c r="B5" s="454" t="s">
        <v>426</v>
      </c>
      <c r="C5" s="455" t="s">
        <v>427</v>
      </c>
      <c r="D5" s="455" t="s">
        <v>428</v>
      </c>
      <c r="E5" s="455" t="s">
        <v>429</v>
      </c>
      <c r="F5" s="454" t="s">
        <v>506</v>
      </c>
      <c r="G5" s="455" t="s">
        <v>507</v>
      </c>
      <c r="H5" s="455" t="s">
        <v>508</v>
      </c>
      <c r="I5" s="456" t="s">
        <v>509</v>
      </c>
      <c r="J5" s="654"/>
    </row>
    <row r="6" spans="1:10" ht="12.75" customHeight="1">
      <c r="A6" s="427" t="s">
        <v>6</v>
      </c>
      <c r="B6" s="428" t="s">
        <v>497</v>
      </c>
      <c r="C6" s="414">
        <v>6332</v>
      </c>
      <c r="D6" s="414">
        <v>136909</v>
      </c>
      <c r="E6" s="414">
        <v>136909</v>
      </c>
      <c r="F6" s="428" t="s">
        <v>155</v>
      </c>
      <c r="G6" s="414">
        <v>1500</v>
      </c>
      <c r="H6" s="414">
        <v>35972</v>
      </c>
      <c r="I6" s="420">
        <v>9734</v>
      </c>
      <c r="J6" s="654"/>
    </row>
    <row r="7" spans="1:10" ht="12.75">
      <c r="A7" s="429" t="s">
        <v>7</v>
      </c>
      <c r="B7" s="430" t="s">
        <v>498</v>
      </c>
      <c r="C7" s="415">
        <v>6332</v>
      </c>
      <c r="D7" s="415">
        <v>136909</v>
      </c>
      <c r="E7" s="415">
        <v>136909</v>
      </c>
      <c r="F7" s="430" t="s">
        <v>510</v>
      </c>
      <c r="G7" s="415"/>
      <c r="H7" s="415"/>
      <c r="I7" s="421"/>
      <c r="J7" s="654"/>
    </row>
    <row r="8" spans="1:10" ht="12.75" customHeight="1">
      <c r="A8" s="429" t="s">
        <v>8</v>
      </c>
      <c r="B8" s="430" t="s">
        <v>499</v>
      </c>
      <c r="C8" s="415"/>
      <c r="D8" s="415"/>
      <c r="E8" s="415"/>
      <c r="F8" s="430" t="s">
        <v>135</v>
      </c>
      <c r="G8" s="415">
        <v>10153</v>
      </c>
      <c r="H8" s="415">
        <v>21890</v>
      </c>
      <c r="I8" s="421">
        <v>21570</v>
      </c>
      <c r="J8" s="654"/>
    </row>
    <row r="9" spans="1:10" ht="12.75" customHeight="1">
      <c r="A9" s="429" t="s">
        <v>9</v>
      </c>
      <c r="B9" s="430" t="s">
        <v>500</v>
      </c>
      <c r="C9" s="415"/>
      <c r="D9" s="415"/>
      <c r="E9" s="415"/>
      <c r="F9" s="430" t="s">
        <v>511</v>
      </c>
      <c r="G9" s="415"/>
      <c r="H9" s="415"/>
      <c r="I9" s="421"/>
      <c r="J9" s="654"/>
    </row>
    <row r="10" spans="1:10" ht="12.75" customHeight="1">
      <c r="A10" s="429" t="s">
        <v>10</v>
      </c>
      <c r="B10" s="430" t="s">
        <v>501</v>
      </c>
      <c r="C10" s="415"/>
      <c r="D10" s="415"/>
      <c r="E10" s="415"/>
      <c r="F10" s="430" t="s">
        <v>158</v>
      </c>
      <c r="G10" s="415"/>
      <c r="H10" s="415">
        <v>2921</v>
      </c>
      <c r="I10" s="421">
        <v>2921</v>
      </c>
      <c r="J10" s="654"/>
    </row>
    <row r="11" spans="1:10" ht="12.75" customHeight="1">
      <c r="A11" s="429" t="s">
        <v>11</v>
      </c>
      <c r="B11" s="430" t="s">
        <v>502</v>
      </c>
      <c r="C11" s="416"/>
      <c r="D11" s="416">
        <v>47</v>
      </c>
      <c r="E11" s="416">
        <v>47</v>
      </c>
      <c r="F11" s="471"/>
      <c r="G11" s="415"/>
      <c r="H11" s="415"/>
      <c r="I11" s="421"/>
      <c r="J11" s="654"/>
    </row>
    <row r="12" spans="1:10" ht="12.75" customHeight="1">
      <c r="A12" s="429" t="s">
        <v>12</v>
      </c>
      <c r="B12" s="7"/>
      <c r="C12" s="415"/>
      <c r="D12" s="415"/>
      <c r="E12" s="415"/>
      <c r="F12" s="471"/>
      <c r="G12" s="415"/>
      <c r="H12" s="415"/>
      <c r="I12" s="421"/>
      <c r="J12" s="654"/>
    </row>
    <row r="13" spans="1:10" ht="12.75" customHeight="1">
      <c r="A13" s="429" t="s">
        <v>13</v>
      </c>
      <c r="B13" s="7"/>
      <c r="C13" s="415"/>
      <c r="D13" s="415"/>
      <c r="E13" s="415"/>
      <c r="F13" s="472"/>
      <c r="G13" s="415"/>
      <c r="H13" s="415"/>
      <c r="I13" s="421"/>
      <c r="J13" s="654"/>
    </row>
    <row r="14" spans="1:10" ht="12.75" customHeight="1">
      <c r="A14" s="429" t="s">
        <v>14</v>
      </c>
      <c r="B14" s="469"/>
      <c r="C14" s="416"/>
      <c r="D14" s="416"/>
      <c r="E14" s="416"/>
      <c r="F14" s="471"/>
      <c r="G14" s="415"/>
      <c r="H14" s="415"/>
      <c r="I14" s="421"/>
      <c r="J14" s="654"/>
    </row>
    <row r="15" spans="1:10" ht="12.75">
      <c r="A15" s="429" t="s">
        <v>15</v>
      </c>
      <c r="B15" s="7"/>
      <c r="C15" s="416"/>
      <c r="D15" s="416"/>
      <c r="E15" s="416"/>
      <c r="F15" s="471"/>
      <c r="G15" s="415"/>
      <c r="H15" s="415"/>
      <c r="I15" s="421"/>
      <c r="J15" s="654"/>
    </row>
    <row r="16" spans="1:10" ht="12.75" customHeight="1" thickBot="1">
      <c r="A16" s="466" t="s">
        <v>16</v>
      </c>
      <c r="B16" s="470"/>
      <c r="C16" s="468"/>
      <c r="D16" s="108"/>
      <c r="E16" s="115"/>
      <c r="F16" s="467" t="s">
        <v>37</v>
      </c>
      <c r="G16" s="415"/>
      <c r="H16" s="415"/>
      <c r="I16" s="421"/>
      <c r="J16" s="654"/>
    </row>
    <row r="17" spans="1:10" ht="15.75" customHeight="1" thickBot="1">
      <c r="A17" s="432" t="s">
        <v>17</v>
      </c>
      <c r="B17" s="413" t="s">
        <v>503</v>
      </c>
      <c r="C17" s="418">
        <f>+C6+C8+C9+C11+C12+C13+C14+C15+C16</f>
        <v>6332</v>
      </c>
      <c r="D17" s="418">
        <f>+D6+D8+D9+D11+D12+D13+D14+D15+D16</f>
        <v>136956</v>
      </c>
      <c r="E17" s="418">
        <f>+E6+E8+E9+E11+E12+E13+E14+E15+E16</f>
        <v>136956</v>
      </c>
      <c r="F17" s="413" t="s">
        <v>512</v>
      </c>
      <c r="G17" s="418">
        <f>+G6+G8+G10+G11+G12+G13+G14+G15+G16</f>
        <v>11653</v>
      </c>
      <c r="H17" s="418">
        <f>+H6+H8+H10+H11+H12+H13+H14+H15+H16</f>
        <v>60783</v>
      </c>
      <c r="I17" s="449">
        <f>+I6+I8+I10+I11+I12+I13+I14+I15+I16</f>
        <v>34225</v>
      </c>
      <c r="J17" s="654"/>
    </row>
    <row r="18" spans="1:10" ht="12.75" customHeight="1">
      <c r="A18" s="427" t="s">
        <v>18</v>
      </c>
      <c r="B18" s="458" t="s">
        <v>176</v>
      </c>
      <c r="C18" s="465">
        <f>+C19+C20+C21+C22+C23</f>
        <v>0</v>
      </c>
      <c r="D18" s="465">
        <f>+D19+D20+D21+D22+D23</f>
        <v>0</v>
      </c>
      <c r="E18" s="465">
        <f>+E19+E20+E21+E22+E23</f>
        <v>0</v>
      </c>
      <c r="F18" s="435" t="s">
        <v>139</v>
      </c>
      <c r="G18" s="103"/>
      <c r="H18" s="103"/>
      <c r="I18" s="445"/>
      <c r="J18" s="654"/>
    </row>
    <row r="19" spans="1:10" ht="12.75" customHeight="1">
      <c r="A19" s="429" t="s">
        <v>19</v>
      </c>
      <c r="B19" s="459" t="s">
        <v>165</v>
      </c>
      <c r="C19" s="412"/>
      <c r="D19" s="412"/>
      <c r="E19" s="412"/>
      <c r="F19" s="435" t="s">
        <v>142</v>
      </c>
      <c r="G19" s="412"/>
      <c r="H19" s="412"/>
      <c r="I19" s="446"/>
      <c r="J19" s="654"/>
    </row>
    <row r="20" spans="1:10" ht="12.75" customHeight="1">
      <c r="A20" s="427" t="s">
        <v>20</v>
      </c>
      <c r="B20" s="459" t="s">
        <v>166</v>
      </c>
      <c r="C20" s="412"/>
      <c r="D20" s="412"/>
      <c r="E20" s="412"/>
      <c r="F20" s="435" t="s">
        <v>113</v>
      </c>
      <c r="G20" s="412">
        <v>6332</v>
      </c>
      <c r="H20" s="412">
        <v>6332</v>
      </c>
      <c r="I20" s="446">
        <v>6332</v>
      </c>
      <c r="J20" s="654"/>
    </row>
    <row r="21" spans="1:10" ht="12.75" customHeight="1">
      <c r="A21" s="429" t="s">
        <v>21</v>
      </c>
      <c r="B21" s="459" t="s">
        <v>167</v>
      </c>
      <c r="C21" s="412"/>
      <c r="D21" s="412"/>
      <c r="E21" s="412"/>
      <c r="F21" s="435" t="s">
        <v>114</v>
      </c>
      <c r="G21" s="412"/>
      <c r="H21" s="412"/>
      <c r="I21" s="446"/>
      <c r="J21" s="654"/>
    </row>
    <row r="22" spans="1:10" ht="12.75" customHeight="1">
      <c r="A22" s="427" t="s">
        <v>22</v>
      </c>
      <c r="B22" s="459" t="s">
        <v>168</v>
      </c>
      <c r="C22" s="412"/>
      <c r="D22" s="412"/>
      <c r="E22" s="412"/>
      <c r="F22" s="434" t="s">
        <v>162</v>
      </c>
      <c r="G22" s="412"/>
      <c r="H22" s="412"/>
      <c r="I22" s="446"/>
      <c r="J22" s="654"/>
    </row>
    <row r="23" spans="1:10" ht="12.75" customHeight="1">
      <c r="A23" s="429" t="s">
        <v>23</v>
      </c>
      <c r="B23" s="460" t="s">
        <v>169</v>
      </c>
      <c r="C23" s="412"/>
      <c r="D23" s="412"/>
      <c r="E23" s="412"/>
      <c r="F23" s="435" t="s">
        <v>143</v>
      </c>
      <c r="G23" s="412"/>
      <c r="H23" s="412"/>
      <c r="I23" s="446"/>
      <c r="J23" s="654"/>
    </row>
    <row r="24" spans="1:10" ht="12.75" customHeight="1">
      <c r="A24" s="427" t="s">
        <v>24</v>
      </c>
      <c r="B24" s="461" t="s">
        <v>170</v>
      </c>
      <c r="C24" s="437">
        <f>+C25+C26+C27+C28+C29</f>
        <v>0</v>
      </c>
      <c r="D24" s="437">
        <f>+D25+D26+D27+D28+D29</f>
        <v>0</v>
      </c>
      <c r="E24" s="437">
        <f>+E25+E26+E27+E28+E29</f>
        <v>0</v>
      </c>
      <c r="F24" s="462" t="s">
        <v>141</v>
      </c>
      <c r="G24" s="412"/>
      <c r="H24" s="412"/>
      <c r="I24" s="446"/>
      <c r="J24" s="654"/>
    </row>
    <row r="25" spans="1:10" ht="12.75" customHeight="1">
      <c r="A25" s="429" t="s">
        <v>25</v>
      </c>
      <c r="B25" s="460" t="s">
        <v>171</v>
      </c>
      <c r="C25" s="412"/>
      <c r="D25" s="412"/>
      <c r="E25" s="412"/>
      <c r="F25" s="462" t="s">
        <v>513</v>
      </c>
      <c r="G25" s="412"/>
      <c r="H25" s="412"/>
      <c r="I25" s="446"/>
      <c r="J25" s="654"/>
    </row>
    <row r="26" spans="1:10" ht="12.75" customHeight="1">
      <c r="A26" s="427" t="s">
        <v>26</v>
      </c>
      <c r="B26" s="460" t="s">
        <v>172</v>
      </c>
      <c r="C26" s="412"/>
      <c r="D26" s="412"/>
      <c r="E26" s="412"/>
      <c r="F26" s="457"/>
      <c r="G26" s="412"/>
      <c r="H26" s="412"/>
      <c r="I26" s="446"/>
      <c r="J26" s="654"/>
    </row>
    <row r="27" spans="1:10" ht="12.75" customHeight="1">
      <c r="A27" s="429" t="s">
        <v>27</v>
      </c>
      <c r="B27" s="459" t="s">
        <v>173</v>
      </c>
      <c r="C27" s="412"/>
      <c r="D27" s="412"/>
      <c r="E27" s="412"/>
      <c r="F27" s="447"/>
      <c r="G27" s="412"/>
      <c r="H27" s="412"/>
      <c r="I27" s="446"/>
      <c r="J27" s="654"/>
    </row>
    <row r="28" spans="1:10" ht="12.75" customHeight="1">
      <c r="A28" s="427" t="s">
        <v>28</v>
      </c>
      <c r="B28" s="463" t="s">
        <v>174</v>
      </c>
      <c r="C28" s="412"/>
      <c r="D28" s="412"/>
      <c r="E28" s="412"/>
      <c r="F28" s="7"/>
      <c r="G28" s="412"/>
      <c r="H28" s="412"/>
      <c r="I28" s="446"/>
      <c r="J28" s="654"/>
    </row>
    <row r="29" spans="1:10" ht="12.75" customHeight="1" thickBot="1">
      <c r="A29" s="429" t="s">
        <v>29</v>
      </c>
      <c r="B29" s="464" t="s">
        <v>175</v>
      </c>
      <c r="C29" s="412"/>
      <c r="D29" s="412"/>
      <c r="E29" s="412"/>
      <c r="F29" s="447"/>
      <c r="G29" s="412"/>
      <c r="H29" s="412"/>
      <c r="I29" s="446"/>
      <c r="J29" s="654"/>
    </row>
    <row r="30" spans="1:10" ht="16.5" customHeight="1" thickBot="1">
      <c r="A30" s="432" t="s">
        <v>30</v>
      </c>
      <c r="B30" s="413" t="s">
        <v>504</v>
      </c>
      <c r="C30" s="418">
        <f>+C18+C24</f>
        <v>0</v>
      </c>
      <c r="D30" s="418">
        <f>+D18+D24</f>
        <v>0</v>
      </c>
      <c r="E30" s="418">
        <f>+E18+E24</f>
        <v>0</v>
      </c>
      <c r="F30" s="413" t="s">
        <v>515</v>
      </c>
      <c r="G30" s="418">
        <f>SUM(G18:G29)</f>
        <v>6332</v>
      </c>
      <c r="H30" s="418">
        <f>SUM(H18:H29)</f>
        <v>6332</v>
      </c>
      <c r="I30" s="449">
        <f>SUM(I18:I29)</f>
        <v>6332</v>
      </c>
      <c r="J30" s="654"/>
    </row>
    <row r="31" spans="1:10" ht="16.5" customHeight="1" thickBot="1">
      <c r="A31" s="432" t="s">
        <v>31</v>
      </c>
      <c r="B31" s="438" t="s">
        <v>505</v>
      </c>
      <c r="C31" s="101">
        <f>+C17+C30</f>
        <v>6332</v>
      </c>
      <c r="D31" s="101">
        <f>+D17+D30</f>
        <v>136956</v>
      </c>
      <c r="E31" s="439">
        <f>+E17+E30</f>
        <v>136956</v>
      </c>
      <c r="F31" s="438" t="s">
        <v>514</v>
      </c>
      <c r="G31" s="101">
        <f>+G17+G30</f>
        <v>17985</v>
      </c>
      <c r="H31" s="101">
        <f>+H17+H30</f>
        <v>67115</v>
      </c>
      <c r="I31" s="102">
        <f>+I17+I30</f>
        <v>40557</v>
      </c>
      <c r="J31" s="654"/>
    </row>
    <row r="32" spans="1:10" ht="16.5" customHeight="1" thickBot="1">
      <c r="A32" s="432" t="s">
        <v>32</v>
      </c>
      <c r="B32" s="438" t="s">
        <v>117</v>
      </c>
      <c r="C32" s="101">
        <f>IF(C17-G17&lt;0,G17-C17,"-")</f>
        <v>5321</v>
      </c>
      <c r="D32" s="101" t="str">
        <f>IF(D17-H17&lt;0,H17-D17,"-")</f>
        <v>-</v>
      </c>
      <c r="E32" s="439" t="str">
        <f>IF(E17-I17&lt;0,I17-E17,"-")</f>
        <v>-</v>
      </c>
      <c r="F32" s="438" t="s">
        <v>118</v>
      </c>
      <c r="G32" s="101" t="str">
        <f>IF(C17-G17&gt;0,C17-G17,"-")</f>
        <v>-</v>
      </c>
      <c r="H32" s="101">
        <f>IF(D17-H17&gt;0,D17-H17,"-")</f>
        <v>76173</v>
      </c>
      <c r="I32" s="102">
        <f>IF(E17-I17&gt;0,E17-I17,"-")</f>
        <v>102731</v>
      </c>
      <c r="J32" s="654"/>
    </row>
    <row r="33" spans="1:10" ht="16.5" customHeight="1" thickBot="1">
      <c r="A33" s="432" t="s">
        <v>33</v>
      </c>
      <c r="B33" s="438" t="s">
        <v>163</v>
      </c>
      <c r="C33" s="101" t="str">
        <f>IF(C26-G26&lt;0,G26-C26,"-")</f>
        <v>-</v>
      </c>
      <c r="D33" s="101" t="str">
        <f>IF(D26-H26&lt;0,H26-D26,"-")</f>
        <v>-</v>
      </c>
      <c r="E33" s="439" t="str">
        <f>IF(E26-I26&lt;0,I26-E26,"-")</f>
        <v>-</v>
      </c>
      <c r="F33" s="438" t="s">
        <v>164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65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7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56" t="s">
        <v>0</v>
      </c>
      <c r="B1" s="656"/>
      <c r="C1" s="656"/>
      <c r="D1" s="656"/>
      <c r="E1" s="656"/>
      <c r="F1" s="656"/>
      <c r="G1" s="656"/>
      <c r="H1" s="657" t="s">
        <v>743</v>
      </c>
    </row>
    <row r="2" spans="1:8" ht="22.5" customHeight="1" thickBot="1">
      <c r="A2" s="26"/>
      <c r="B2" s="10"/>
      <c r="C2" s="10"/>
      <c r="D2" s="10"/>
      <c r="E2" s="10"/>
      <c r="F2" s="655" t="s">
        <v>50</v>
      </c>
      <c r="G2" s="655"/>
      <c r="H2" s="657"/>
    </row>
    <row r="3" spans="1:8" s="6" customFormat="1" ht="50.25" customHeight="1" thickBot="1">
      <c r="A3" s="27" t="s">
        <v>54</v>
      </c>
      <c r="B3" s="28" t="s">
        <v>55</v>
      </c>
      <c r="C3" s="28" t="s">
        <v>56</v>
      </c>
      <c r="D3" s="28" t="str">
        <f>+CONCATENATE("Felhasználás ",LEFT(ÖSSZEFÜGGÉSEK!A4,4)-1,". XII.31-ig")</f>
        <v>Felhasználás 2013. XII.31-ig</v>
      </c>
      <c r="E3" s="28" t="str">
        <f>+CONCATENATE(LEFT(ÖSSZEFÜGGÉSEK!A4,4),". évi módosított előirányzat")</f>
        <v>2014. évi módosított előirányzat</v>
      </c>
      <c r="F3" s="105" t="str">
        <f>+CONCATENATE(LEFT(ÖSSZEFÜGGÉSEK!A4,4),". évi teljesítés")</f>
        <v>2014. évi teljesítés</v>
      </c>
      <c r="G3" s="104" t="str">
        <f>+CONCATENATE("Összes teljesítés ",LEFT(ÖSSZEFÜGGÉSEK!A4,4),". dec. 31-ig")</f>
        <v>Összes teljesítés 2014. dec. 31-ig</v>
      </c>
      <c r="H3" s="657"/>
    </row>
    <row r="4" spans="1:8" s="10" customFormat="1" ht="12" customHeight="1" thickBot="1">
      <c r="A4" s="442" t="s">
        <v>425</v>
      </c>
      <c r="B4" s="443" t="s">
        <v>426</v>
      </c>
      <c r="C4" s="443" t="s">
        <v>427</v>
      </c>
      <c r="D4" s="443" t="s">
        <v>428</v>
      </c>
      <c r="E4" s="443" t="s">
        <v>429</v>
      </c>
      <c r="F4" s="49" t="s">
        <v>506</v>
      </c>
      <c r="G4" s="444" t="s">
        <v>553</v>
      </c>
      <c r="H4" s="657"/>
    </row>
    <row r="5" spans="1:8" ht="15.75" customHeight="1">
      <c r="A5" s="631" t="s">
        <v>704</v>
      </c>
      <c r="B5" s="2"/>
      <c r="C5" s="11"/>
      <c r="D5" s="2"/>
      <c r="E5" s="2">
        <v>1500</v>
      </c>
      <c r="F5" s="2">
        <v>1500</v>
      </c>
      <c r="G5" s="51">
        <f>+D5+F5</f>
        <v>1500</v>
      </c>
      <c r="H5" s="657"/>
    </row>
    <row r="6" spans="1:8" ht="15.75" customHeight="1">
      <c r="A6" s="631" t="s">
        <v>705</v>
      </c>
      <c r="B6" s="2"/>
      <c r="C6" s="11"/>
      <c r="D6" s="2"/>
      <c r="E6" s="2">
        <v>1962</v>
      </c>
      <c r="F6" s="2">
        <v>1962</v>
      </c>
      <c r="G6" s="51">
        <f aca="true" t="shared" si="0" ref="G6:G23">+D6+F6</f>
        <v>1962</v>
      </c>
      <c r="H6" s="657"/>
    </row>
    <row r="7" spans="1:8" ht="15.75" customHeight="1">
      <c r="A7" s="631" t="s">
        <v>706</v>
      </c>
      <c r="B7" s="2"/>
      <c r="C7" s="11"/>
      <c r="D7" s="2"/>
      <c r="E7" s="2">
        <v>766</v>
      </c>
      <c r="F7" s="2">
        <v>766</v>
      </c>
      <c r="G7" s="51">
        <f t="shared" si="0"/>
        <v>766</v>
      </c>
      <c r="H7" s="657"/>
    </row>
    <row r="8" spans="1:8" ht="15.75" customHeight="1">
      <c r="A8" s="632" t="s">
        <v>707</v>
      </c>
      <c r="B8" s="2"/>
      <c r="C8" s="11"/>
      <c r="D8" s="2"/>
      <c r="E8" s="2">
        <v>1678</v>
      </c>
      <c r="F8" s="2">
        <v>1678</v>
      </c>
      <c r="G8" s="51">
        <f t="shared" si="0"/>
        <v>1678</v>
      </c>
      <c r="H8" s="657"/>
    </row>
    <row r="9" spans="1:8" ht="15.75" customHeight="1">
      <c r="A9" s="631" t="s">
        <v>708</v>
      </c>
      <c r="B9" s="2"/>
      <c r="C9" s="11"/>
      <c r="D9" s="2"/>
      <c r="E9" s="2">
        <v>1489</v>
      </c>
      <c r="F9" s="2">
        <v>1489</v>
      </c>
      <c r="G9" s="51">
        <f t="shared" si="0"/>
        <v>1489</v>
      </c>
      <c r="H9" s="657"/>
    </row>
    <row r="10" spans="1:8" ht="15.75" customHeight="1">
      <c r="A10" s="632" t="s">
        <v>709</v>
      </c>
      <c r="B10" s="2"/>
      <c r="C10" s="11"/>
      <c r="D10" s="2"/>
      <c r="E10" s="2">
        <v>26238</v>
      </c>
      <c r="F10" s="2"/>
      <c r="G10" s="51">
        <f t="shared" si="0"/>
        <v>0</v>
      </c>
      <c r="H10" s="657"/>
    </row>
    <row r="11" spans="1:8" ht="15.75" customHeight="1">
      <c r="A11" s="631" t="s">
        <v>710</v>
      </c>
      <c r="B11" s="2"/>
      <c r="C11" s="11"/>
      <c r="D11" s="2"/>
      <c r="E11" s="2">
        <v>1110</v>
      </c>
      <c r="F11" s="2">
        <v>1110</v>
      </c>
      <c r="G11" s="51">
        <f t="shared" si="0"/>
        <v>1110</v>
      </c>
      <c r="H11" s="657"/>
    </row>
    <row r="12" spans="1:8" ht="15.75" customHeight="1">
      <c r="A12" s="631" t="s">
        <v>711</v>
      </c>
      <c r="B12" s="2"/>
      <c r="C12" s="11"/>
      <c r="D12" s="2"/>
      <c r="E12" s="2">
        <v>869</v>
      </c>
      <c r="F12" s="2">
        <v>869</v>
      </c>
      <c r="G12" s="51">
        <f t="shared" si="0"/>
        <v>869</v>
      </c>
      <c r="H12" s="657"/>
    </row>
    <row r="13" spans="1:8" ht="15.75" customHeight="1">
      <c r="A13" s="631" t="s">
        <v>712</v>
      </c>
      <c r="B13" s="2"/>
      <c r="C13" s="11"/>
      <c r="D13" s="2"/>
      <c r="E13" s="2">
        <v>168</v>
      </c>
      <c r="F13" s="2">
        <v>168</v>
      </c>
      <c r="G13" s="51">
        <f t="shared" si="0"/>
        <v>168</v>
      </c>
      <c r="H13" s="657"/>
    </row>
    <row r="14" spans="1:8" ht="15.75" customHeight="1">
      <c r="A14" s="631" t="s">
        <v>713</v>
      </c>
      <c r="B14" s="2"/>
      <c r="C14" s="11"/>
      <c r="D14" s="2"/>
      <c r="E14" s="2">
        <v>192</v>
      </c>
      <c r="F14" s="2">
        <v>192</v>
      </c>
      <c r="G14" s="51">
        <f t="shared" si="0"/>
        <v>192</v>
      </c>
      <c r="H14" s="657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657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657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657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657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657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57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657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657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657"/>
    </row>
    <row r="24" spans="1:8" s="16" customFormat="1" ht="18" customHeight="1" thickBot="1">
      <c r="A24" s="29" t="s">
        <v>53</v>
      </c>
      <c r="B24" s="14">
        <f>SUM(B5:B23)</f>
        <v>0</v>
      </c>
      <c r="C24" s="21"/>
      <c r="D24" s="14">
        <f>SUM(D5:D23)</f>
        <v>0</v>
      </c>
      <c r="E24" s="14">
        <f>SUM(E5:E23)</f>
        <v>35972</v>
      </c>
      <c r="F24" s="14">
        <f>SUM(F5:F23)</f>
        <v>9734</v>
      </c>
      <c r="G24" s="15">
        <f>SUM(G5:G23)</f>
        <v>9734</v>
      </c>
      <c r="H24" s="657"/>
    </row>
    <row r="25" spans="6:8" ht="12.75">
      <c r="F25" s="16"/>
      <c r="G25" s="16"/>
      <c r="H25" s="627"/>
    </row>
    <row r="26" ht="12.75">
      <c r="H26" s="627"/>
    </row>
    <row r="27" ht="12.75">
      <c r="H27" s="627"/>
    </row>
    <row r="28" ht="12.75">
      <c r="H28" s="627"/>
    </row>
    <row r="29" ht="12.75">
      <c r="H29" s="627"/>
    </row>
    <row r="30" ht="12.75">
      <c r="H30" s="627"/>
    </row>
    <row r="31" ht="12.75">
      <c r="H31" s="627"/>
    </row>
    <row r="32" ht="12.75">
      <c r="H32" s="627"/>
    </row>
    <row r="33" ht="12.75">
      <c r="H33" s="627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20" workbookViewId="0" topLeftCell="B7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56" t="s">
        <v>1</v>
      </c>
      <c r="B1" s="656"/>
      <c r="C1" s="656"/>
      <c r="D1" s="656"/>
      <c r="E1" s="656"/>
      <c r="F1" s="656"/>
      <c r="G1" s="656"/>
      <c r="H1" s="658" t="s">
        <v>744</v>
      </c>
    </row>
    <row r="2" spans="1:8" ht="23.25" customHeight="1" thickBot="1">
      <c r="A2" s="26"/>
      <c r="B2" s="10"/>
      <c r="C2" s="10"/>
      <c r="D2" s="10"/>
      <c r="E2" s="10"/>
      <c r="F2" s="655" t="s">
        <v>50</v>
      </c>
      <c r="G2" s="655"/>
      <c r="H2" s="658"/>
    </row>
    <row r="3" spans="1:8" s="6" customFormat="1" ht="48.75" customHeight="1" thickBot="1">
      <c r="A3" s="27" t="s">
        <v>57</v>
      </c>
      <c r="B3" s="28" t="s">
        <v>55</v>
      </c>
      <c r="C3" s="28" t="s">
        <v>56</v>
      </c>
      <c r="D3" s="28" t="str">
        <f>+'3.sz.mell.'!D3</f>
        <v>Felhasználás 2013. XII.31-ig</v>
      </c>
      <c r="E3" s="28" t="str">
        <f>+'3.sz.mell.'!E3</f>
        <v>2014. évi módosított előirányzat</v>
      </c>
      <c r="F3" s="105" t="str">
        <f>+'3.sz.mell.'!F3</f>
        <v>2014. évi teljesítés</v>
      </c>
      <c r="G3" s="104" t="str">
        <f>+'3.sz.mell.'!G3</f>
        <v>Összes teljesítés 2014. dec. 31-ig</v>
      </c>
      <c r="H3" s="658"/>
    </row>
    <row r="4" spans="1:8" s="10" customFormat="1" ht="15" customHeight="1" thickBot="1">
      <c r="A4" s="442" t="s">
        <v>425</v>
      </c>
      <c r="B4" s="443" t="s">
        <v>426</v>
      </c>
      <c r="C4" s="443" t="s">
        <v>427</v>
      </c>
      <c r="D4" s="443" t="s">
        <v>428</v>
      </c>
      <c r="E4" s="443" t="s">
        <v>429</v>
      </c>
      <c r="F4" s="49" t="s">
        <v>506</v>
      </c>
      <c r="G4" s="444" t="s">
        <v>553</v>
      </c>
      <c r="H4" s="658"/>
    </row>
    <row r="5" spans="1:8" ht="15.75" customHeight="1">
      <c r="A5" s="17" t="s">
        <v>714</v>
      </c>
      <c r="B5" s="2"/>
      <c r="C5" s="309"/>
      <c r="D5" s="2"/>
      <c r="E5" s="633">
        <v>10794</v>
      </c>
      <c r="F5" s="633">
        <v>10474</v>
      </c>
      <c r="G5" s="51">
        <f>+D5+F5</f>
        <v>10474</v>
      </c>
      <c r="H5" s="658"/>
    </row>
    <row r="6" spans="1:8" ht="15.75" customHeight="1">
      <c r="A6" s="17" t="s">
        <v>715</v>
      </c>
      <c r="B6" s="2"/>
      <c r="C6" s="309"/>
      <c r="D6" s="2"/>
      <c r="E6" s="633">
        <v>3153</v>
      </c>
      <c r="F6" s="633">
        <v>3153</v>
      </c>
      <c r="G6" s="51">
        <f aca="true" t="shared" si="0" ref="G6:G23">+D6+F6</f>
        <v>3153</v>
      </c>
      <c r="H6" s="658"/>
    </row>
    <row r="7" spans="1:8" ht="15.75" customHeight="1">
      <c r="A7" s="17" t="s">
        <v>716</v>
      </c>
      <c r="B7" s="2"/>
      <c r="C7" s="309"/>
      <c r="D7" s="2"/>
      <c r="E7" s="633">
        <v>2993</v>
      </c>
      <c r="F7" s="633">
        <v>2993</v>
      </c>
      <c r="G7" s="51">
        <f t="shared" si="0"/>
        <v>2993</v>
      </c>
      <c r="H7" s="658"/>
    </row>
    <row r="8" spans="1:8" ht="15.75" customHeight="1">
      <c r="A8" s="17" t="s">
        <v>717</v>
      </c>
      <c r="B8" s="2"/>
      <c r="C8" s="309"/>
      <c r="D8" s="2"/>
      <c r="E8" s="633">
        <v>760</v>
      </c>
      <c r="F8" s="633">
        <v>760</v>
      </c>
      <c r="G8" s="51">
        <f t="shared" si="0"/>
        <v>760</v>
      </c>
      <c r="H8" s="658"/>
    </row>
    <row r="9" spans="1:8" ht="15.75" customHeight="1">
      <c r="A9" s="17" t="s">
        <v>718</v>
      </c>
      <c r="B9" s="2"/>
      <c r="C9" s="309"/>
      <c r="D9" s="2"/>
      <c r="E9" s="633">
        <v>723</v>
      </c>
      <c r="F9" s="633">
        <v>723</v>
      </c>
      <c r="G9" s="51">
        <f t="shared" si="0"/>
        <v>723</v>
      </c>
      <c r="H9" s="658"/>
    </row>
    <row r="10" spans="1:8" ht="15.75" customHeight="1">
      <c r="A10" s="17" t="s">
        <v>719</v>
      </c>
      <c r="B10" s="2"/>
      <c r="C10" s="309"/>
      <c r="D10" s="2"/>
      <c r="E10" s="633">
        <v>3467</v>
      </c>
      <c r="F10" s="633">
        <v>3467</v>
      </c>
      <c r="G10" s="51">
        <f t="shared" si="0"/>
        <v>3467</v>
      </c>
      <c r="H10" s="658"/>
    </row>
    <row r="11" spans="1:8" ht="15.75" customHeight="1">
      <c r="A11" s="17"/>
      <c r="B11" s="2"/>
      <c r="C11" s="309"/>
      <c r="D11" s="2"/>
      <c r="E11" s="2"/>
      <c r="F11" s="50"/>
      <c r="G11" s="51">
        <f t="shared" si="0"/>
        <v>0</v>
      </c>
      <c r="H11" s="658"/>
    </row>
    <row r="12" spans="1:8" ht="15.75" customHeight="1">
      <c r="A12" s="17"/>
      <c r="B12" s="2"/>
      <c r="C12" s="309"/>
      <c r="D12" s="2"/>
      <c r="E12" s="2"/>
      <c r="F12" s="50"/>
      <c r="G12" s="51">
        <f t="shared" si="0"/>
        <v>0</v>
      </c>
      <c r="H12" s="658"/>
    </row>
    <row r="13" spans="1:8" ht="15.75" customHeight="1">
      <c r="A13" s="17"/>
      <c r="B13" s="2"/>
      <c r="C13" s="309"/>
      <c r="D13" s="2"/>
      <c r="E13" s="2"/>
      <c r="F13" s="50"/>
      <c r="G13" s="51">
        <f t="shared" si="0"/>
        <v>0</v>
      </c>
      <c r="H13" s="658"/>
    </row>
    <row r="14" spans="1:8" ht="15.75" customHeight="1">
      <c r="A14" s="17"/>
      <c r="B14" s="2"/>
      <c r="C14" s="309"/>
      <c r="D14" s="2"/>
      <c r="E14" s="2"/>
      <c r="F14" s="50"/>
      <c r="G14" s="51">
        <f t="shared" si="0"/>
        <v>0</v>
      </c>
      <c r="H14" s="658"/>
    </row>
    <row r="15" spans="1:8" ht="15.75" customHeight="1">
      <c r="A15" s="17"/>
      <c r="B15" s="2"/>
      <c r="C15" s="309"/>
      <c r="D15" s="2"/>
      <c r="E15" s="2"/>
      <c r="F15" s="50"/>
      <c r="G15" s="51">
        <f t="shared" si="0"/>
        <v>0</v>
      </c>
      <c r="H15" s="658"/>
    </row>
    <row r="16" spans="1:8" ht="15.75" customHeight="1">
      <c r="A16" s="17"/>
      <c r="B16" s="2"/>
      <c r="C16" s="309"/>
      <c r="D16" s="2"/>
      <c r="E16" s="2"/>
      <c r="F16" s="50"/>
      <c r="G16" s="51">
        <f t="shared" si="0"/>
        <v>0</v>
      </c>
      <c r="H16" s="658"/>
    </row>
    <row r="17" spans="1:8" ht="15.75" customHeight="1">
      <c r="A17" s="17"/>
      <c r="B17" s="2"/>
      <c r="C17" s="309"/>
      <c r="D17" s="2"/>
      <c r="E17" s="2"/>
      <c r="F17" s="50"/>
      <c r="G17" s="51">
        <f t="shared" si="0"/>
        <v>0</v>
      </c>
      <c r="H17" s="658"/>
    </row>
    <row r="18" spans="1:8" ht="15.75" customHeight="1">
      <c r="A18" s="17"/>
      <c r="B18" s="2"/>
      <c r="C18" s="309"/>
      <c r="D18" s="2"/>
      <c r="E18" s="2"/>
      <c r="F18" s="50"/>
      <c r="G18" s="51">
        <f t="shared" si="0"/>
        <v>0</v>
      </c>
      <c r="H18" s="658"/>
    </row>
    <row r="19" spans="1:8" ht="15.75" customHeight="1">
      <c r="A19" s="17"/>
      <c r="B19" s="2"/>
      <c r="C19" s="309"/>
      <c r="D19" s="2"/>
      <c r="E19" s="2"/>
      <c r="F19" s="50"/>
      <c r="G19" s="51">
        <f t="shared" si="0"/>
        <v>0</v>
      </c>
      <c r="H19" s="658"/>
    </row>
    <row r="20" spans="1:8" ht="15.75" customHeight="1">
      <c r="A20" s="17"/>
      <c r="B20" s="2"/>
      <c r="C20" s="309"/>
      <c r="D20" s="2"/>
      <c r="E20" s="2"/>
      <c r="F20" s="50"/>
      <c r="G20" s="51">
        <f t="shared" si="0"/>
        <v>0</v>
      </c>
      <c r="H20" s="658"/>
    </row>
    <row r="21" spans="1:8" ht="15.75" customHeight="1">
      <c r="A21" s="17"/>
      <c r="B21" s="2"/>
      <c r="C21" s="309"/>
      <c r="D21" s="2"/>
      <c r="E21" s="2"/>
      <c r="F21" s="50"/>
      <c r="G21" s="51">
        <f t="shared" si="0"/>
        <v>0</v>
      </c>
      <c r="H21" s="658"/>
    </row>
    <row r="22" spans="1:8" ht="15.75" customHeight="1">
      <c r="A22" s="17"/>
      <c r="B22" s="2"/>
      <c r="C22" s="309"/>
      <c r="D22" s="2"/>
      <c r="E22" s="2"/>
      <c r="F22" s="50"/>
      <c r="G22" s="51">
        <f t="shared" si="0"/>
        <v>0</v>
      </c>
      <c r="H22" s="658"/>
    </row>
    <row r="23" spans="1:8" ht="15.75" customHeight="1" thickBot="1">
      <c r="A23" s="18"/>
      <c r="B23" s="3"/>
      <c r="C23" s="310"/>
      <c r="D23" s="3"/>
      <c r="E23" s="3"/>
      <c r="F23" s="52"/>
      <c r="G23" s="51">
        <f t="shared" si="0"/>
        <v>0</v>
      </c>
      <c r="H23" s="658"/>
    </row>
    <row r="24" spans="1:8" s="16" customFormat="1" ht="18" customHeight="1" thickBot="1">
      <c r="A24" s="29" t="s">
        <v>53</v>
      </c>
      <c r="B24" s="14">
        <f>SUM(B5:B23)</f>
        <v>0</v>
      </c>
      <c r="C24" s="21"/>
      <c r="D24" s="14">
        <f>SUM(D5:D23)</f>
        <v>0</v>
      </c>
      <c r="E24" s="14">
        <f>SUM(E5:E23)</f>
        <v>21890</v>
      </c>
      <c r="F24" s="14">
        <f>SUM(F5:F23)</f>
        <v>21570</v>
      </c>
      <c r="G24" s="15">
        <f>SUM(G5:G23)</f>
        <v>21570</v>
      </c>
      <c r="H24" s="658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zoomScaleNormal="130" zoomScaleSheetLayoutView="100" workbookViewId="0" topLeftCell="B13">
      <selection activeCell="K9" sqref="K9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64" t="s">
        <v>740</v>
      </c>
      <c r="B1" s="664"/>
      <c r="C1" s="664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70" t="s">
        <v>745</v>
      </c>
    </row>
    <row r="2" spans="1:14" ht="15.75" thickBot="1">
      <c r="A2" s="19"/>
      <c r="B2" s="19"/>
      <c r="C2" s="19" t="s">
        <v>739</v>
      </c>
      <c r="D2" s="19"/>
      <c r="E2" s="19"/>
      <c r="F2" s="19"/>
      <c r="G2" s="19"/>
      <c r="H2" s="19"/>
      <c r="I2" s="19"/>
      <c r="J2" s="19"/>
      <c r="K2" s="19"/>
      <c r="L2" s="665" t="s">
        <v>50</v>
      </c>
      <c r="M2" s="665"/>
      <c r="N2" s="670"/>
    </row>
    <row r="3" spans="1:14" ht="13.5" thickBot="1">
      <c r="A3" s="679" t="s">
        <v>91</v>
      </c>
      <c r="B3" s="668" t="s">
        <v>181</v>
      </c>
      <c r="C3" s="668"/>
      <c r="D3" s="668"/>
      <c r="E3" s="668"/>
      <c r="F3" s="668"/>
      <c r="G3" s="668"/>
      <c r="H3" s="668"/>
      <c r="I3" s="668"/>
      <c r="J3" s="675" t="s">
        <v>183</v>
      </c>
      <c r="K3" s="675"/>
      <c r="L3" s="675"/>
      <c r="M3" s="675"/>
      <c r="N3" s="670"/>
    </row>
    <row r="4" spans="1:14" ht="15" customHeight="1" thickBot="1">
      <c r="A4" s="680"/>
      <c r="B4" s="662" t="s">
        <v>184</v>
      </c>
      <c r="C4" s="659" t="s">
        <v>185</v>
      </c>
      <c r="D4" s="669" t="s">
        <v>179</v>
      </c>
      <c r="E4" s="669"/>
      <c r="F4" s="669"/>
      <c r="G4" s="669"/>
      <c r="H4" s="669"/>
      <c r="I4" s="669"/>
      <c r="J4" s="676"/>
      <c r="K4" s="676"/>
      <c r="L4" s="676"/>
      <c r="M4" s="676"/>
      <c r="N4" s="670"/>
    </row>
    <row r="5" spans="1:14" ht="21.75" thickBot="1">
      <c r="A5" s="680"/>
      <c r="B5" s="662"/>
      <c r="C5" s="659"/>
      <c r="D5" s="54" t="s">
        <v>184</v>
      </c>
      <c r="E5" s="54" t="s">
        <v>185</v>
      </c>
      <c r="F5" s="54" t="s">
        <v>184</v>
      </c>
      <c r="G5" s="54" t="s">
        <v>185</v>
      </c>
      <c r="H5" s="54" t="s">
        <v>184</v>
      </c>
      <c r="I5" s="54" t="s">
        <v>185</v>
      </c>
      <c r="J5" s="676"/>
      <c r="K5" s="676"/>
      <c r="L5" s="676"/>
      <c r="M5" s="676"/>
      <c r="N5" s="670"/>
    </row>
    <row r="6" spans="1:14" ht="32.25" thickBot="1">
      <c r="A6" s="681"/>
      <c r="B6" s="659" t="s">
        <v>180</v>
      </c>
      <c r="C6" s="659"/>
      <c r="D6" s="659" t="str">
        <f>+CONCATENATE(LEFT(ÖSSZEFÜGGÉSEK!A4,4),". előtt")</f>
        <v>2014. előtt</v>
      </c>
      <c r="E6" s="659"/>
      <c r="F6" s="659" t="str">
        <f>+CONCATENATE(LEFT(ÖSSZEFÜGGÉSEK!A4,4),". évi")</f>
        <v>2014. évi</v>
      </c>
      <c r="G6" s="659"/>
      <c r="H6" s="662" t="str">
        <f>+CONCATENATE(LEFT(ÖSSZEFÜGGÉSEK!A4,4),". után")</f>
        <v>2014. után</v>
      </c>
      <c r="I6" s="662"/>
      <c r="J6" s="53" t="str">
        <f>+D6</f>
        <v>2014. előtt</v>
      </c>
      <c r="K6" s="54" t="str">
        <f>+F6</f>
        <v>2014. évi</v>
      </c>
      <c r="L6" s="53" t="s">
        <v>38</v>
      </c>
      <c r="M6" s="54" t="str">
        <f>+CONCATENATE("Teljesítés %-a ",LEFT(ÖSSZEFÜGGÉSEK!A4,4),". XII. 31-ig")</f>
        <v>Teljesítés %-a 2014. XII. 31-ig</v>
      </c>
      <c r="N6" s="670"/>
    </row>
    <row r="7" spans="1:14" ht="13.5" thickBot="1">
      <c r="A7" s="55" t="s">
        <v>425</v>
      </c>
      <c r="B7" s="53" t="s">
        <v>426</v>
      </c>
      <c r="C7" s="53" t="s">
        <v>427</v>
      </c>
      <c r="D7" s="56" t="s">
        <v>428</v>
      </c>
      <c r="E7" s="54" t="s">
        <v>429</v>
      </c>
      <c r="F7" s="54" t="s">
        <v>506</v>
      </c>
      <c r="G7" s="54" t="s">
        <v>507</v>
      </c>
      <c r="H7" s="53" t="s">
        <v>508</v>
      </c>
      <c r="I7" s="56" t="s">
        <v>509</v>
      </c>
      <c r="J7" s="56" t="s">
        <v>554</v>
      </c>
      <c r="K7" s="56" t="s">
        <v>555</v>
      </c>
      <c r="L7" s="56" t="s">
        <v>556</v>
      </c>
      <c r="M7" s="57" t="s">
        <v>557</v>
      </c>
      <c r="N7" s="670"/>
    </row>
    <row r="8" spans="1:14" ht="12.75">
      <c r="A8" s="58" t="s">
        <v>92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>IF((C8&lt;&gt;0),ROUND((L8/C8)*100,1),"")</f>
      </c>
      <c r="N8" s="670"/>
    </row>
    <row r="9" spans="1:14" ht="12.75">
      <c r="A9" s="61" t="s">
        <v>104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670"/>
    </row>
    <row r="10" spans="1:14" ht="12.75">
      <c r="A10" s="65" t="s">
        <v>93</v>
      </c>
      <c r="B10" s="66">
        <v>6332</v>
      </c>
      <c r="C10" s="82">
        <v>9042</v>
      </c>
      <c r="D10" s="82"/>
      <c r="E10" s="82"/>
      <c r="F10" s="82"/>
      <c r="G10" s="82"/>
      <c r="H10" s="82"/>
      <c r="I10" s="82"/>
      <c r="J10" s="82"/>
      <c r="K10" s="82">
        <v>9042</v>
      </c>
      <c r="L10" s="64">
        <f t="shared" si="0"/>
        <v>9042</v>
      </c>
      <c r="M10" s="95">
        <f t="shared" si="1"/>
        <v>100</v>
      </c>
      <c r="N10" s="670"/>
    </row>
    <row r="11" spans="1:14" ht="12.75">
      <c r="A11" s="65" t="s">
        <v>105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670"/>
    </row>
    <row r="12" spans="1:14" ht="12.75">
      <c r="A12" s="65" t="s">
        <v>94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670"/>
    </row>
    <row r="13" spans="1:14" ht="12.75">
      <c r="A13" s="65" t="s">
        <v>95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670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670"/>
    </row>
    <row r="15" spans="1:14" ht="13.5" thickBot="1">
      <c r="A15" s="69" t="s">
        <v>97</v>
      </c>
      <c r="B15" s="70">
        <f>B8+SUM(B10:B14)</f>
        <v>6332</v>
      </c>
      <c r="C15" s="70">
        <f aca="true" t="shared" si="2" ref="C15:L15">C8+SUM(C10:C14)</f>
        <v>9042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9042</v>
      </c>
      <c r="L15" s="70">
        <f t="shared" si="2"/>
        <v>9042</v>
      </c>
      <c r="M15" s="71">
        <f>IF((C15&lt;&gt;0),ROUND((L15/C15)*100,1),"")</f>
        <v>100</v>
      </c>
      <c r="N15" s="670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70"/>
    </row>
    <row r="17" spans="1:14" ht="13.5" thickBot="1">
      <c r="A17" s="75" t="s">
        <v>96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70"/>
    </row>
    <row r="18" spans="1:14" ht="12.75">
      <c r="A18" s="78" t="s">
        <v>100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670"/>
    </row>
    <row r="19" spans="1:14" ht="12.75">
      <c r="A19" s="81" t="s">
        <v>101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670"/>
    </row>
    <row r="20" spans="1:14" ht="12.75">
      <c r="A20" s="81" t="s">
        <v>102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670"/>
    </row>
    <row r="21" spans="1:14" ht="12.75">
      <c r="A21" s="81" t="s">
        <v>103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670"/>
    </row>
    <row r="22" spans="1:14" ht="12.75">
      <c r="A22" s="84" t="s">
        <v>720</v>
      </c>
      <c r="B22" s="66">
        <v>6332</v>
      </c>
      <c r="C22" s="82">
        <v>6332</v>
      </c>
      <c r="D22" s="82"/>
      <c r="E22" s="82"/>
      <c r="F22" s="82"/>
      <c r="G22" s="82"/>
      <c r="H22" s="82"/>
      <c r="I22" s="82"/>
      <c r="J22" s="82"/>
      <c r="K22" s="82">
        <v>6332</v>
      </c>
      <c r="L22" s="83">
        <f t="shared" si="3"/>
        <v>6332</v>
      </c>
      <c r="M22" s="95">
        <f t="shared" si="4"/>
        <v>100</v>
      </c>
      <c r="N22" s="670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670"/>
    </row>
    <row r="24" spans="1:14" ht="13.5" thickBot="1">
      <c r="A24" s="87" t="s">
        <v>81</v>
      </c>
      <c r="B24" s="70">
        <f aca="true" t="shared" si="5" ref="B24:L24">SUM(B18:B23)</f>
        <v>6332</v>
      </c>
      <c r="C24" s="70">
        <f t="shared" si="5"/>
        <v>6332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6332</v>
      </c>
      <c r="L24" s="70">
        <f t="shared" si="5"/>
        <v>6332</v>
      </c>
      <c r="M24" s="71">
        <f t="shared" si="4"/>
        <v>100</v>
      </c>
      <c r="N24" s="670"/>
    </row>
    <row r="25" spans="1:14" ht="12.75">
      <c r="A25" s="667"/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70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70"/>
    </row>
    <row r="27" spans="1:14" ht="15.75">
      <c r="A27" s="663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70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65" t="s">
        <v>50</v>
      </c>
      <c r="M28" s="665"/>
      <c r="N28" s="670"/>
    </row>
    <row r="29" spans="1:14" ht="21.75" thickBot="1">
      <c r="A29" s="677" t="s">
        <v>98</v>
      </c>
      <c r="B29" s="678"/>
      <c r="C29" s="678"/>
      <c r="D29" s="678"/>
      <c r="E29" s="678"/>
      <c r="F29" s="678"/>
      <c r="G29" s="678"/>
      <c r="H29" s="678"/>
      <c r="I29" s="678"/>
      <c r="J29" s="678"/>
      <c r="K29" s="89" t="s">
        <v>679</v>
      </c>
      <c r="L29" s="89" t="s">
        <v>678</v>
      </c>
      <c r="M29" s="89" t="s">
        <v>183</v>
      </c>
      <c r="N29" s="670"/>
    </row>
    <row r="30" spans="1:14" ht="12.75">
      <c r="A30" s="671"/>
      <c r="B30" s="672"/>
      <c r="C30" s="672"/>
      <c r="D30" s="672"/>
      <c r="E30" s="672"/>
      <c r="F30" s="672"/>
      <c r="G30" s="672"/>
      <c r="H30" s="672"/>
      <c r="I30" s="672"/>
      <c r="J30" s="672"/>
      <c r="K30" s="90"/>
      <c r="L30" s="91"/>
      <c r="M30" s="91"/>
      <c r="N30" s="670"/>
    </row>
    <row r="31" spans="1:14" ht="13.5" thickBot="1">
      <c r="A31" s="673"/>
      <c r="B31" s="674"/>
      <c r="C31" s="674"/>
      <c r="D31" s="674"/>
      <c r="E31" s="674"/>
      <c r="F31" s="674"/>
      <c r="G31" s="674"/>
      <c r="H31" s="674"/>
      <c r="I31" s="674"/>
      <c r="J31" s="674"/>
      <c r="K31" s="92"/>
      <c r="L31" s="86"/>
      <c r="M31" s="86"/>
      <c r="N31" s="670"/>
    </row>
    <row r="32" spans="1:14" ht="13.5" thickBot="1">
      <c r="A32" s="660" t="s">
        <v>39</v>
      </c>
      <c r="B32" s="661"/>
      <c r="C32" s="661"/>
      <c r="D32" s="661"/>
      <c r="E32" s="661"/>
      <c r="F32" s="661"/>
      <c r="G32" s="661"/>
      <c r="H32" s="661"/>
      <c r="I32" s="661"/>
      <c r="J32" s="661"/>
      <c r="K32" s="93">
        <f>SUM(K30:K31)</f>
        <v>0</v>
      </c>
      <c r="L32" s="93">
        <f>SUM(L30:L31)</f>
        <v>0</v>
      </c>
      <c r="M32" s="93">
        <f>SUM(M30:M31)</f>
        <v>0</v>
      </c>
      <c r="N32" s="670"/>
    </row>
    <row r="33" ht="12.75">
      <c r="N33" s="670"/>
    </row>
    <row r="48" ht="12.75">
      <c r="A48" s="9"/>
    </row>
  </sheetData>
  <sheetProtection/>
  <mergeCells count="21">
    <mergeCell ref="A3:A6"/>
    <mergeCell ref="A25:M25"/>
    <mergeCell ref="B4:B5"/>
    <mergeCell ref="B3:I3"/>
    <mergeCell ref="D4:I4"/>
    <mergeCell ref="N1:N33"/>
    <mergeCell ref="A30:J30"/>
    <mergeCell ref="A31:J31"/>
    <mergeCell ref="J3:M5"/>
    <mergeCell ref="A29:J29"/>
    <mergeCell ref="L2:M2"/>
    <mergeCell ref="B6:C6"/>
    <mergeCell ref="A32:J32"/>
    <mergeCell ref="H6:I6"/>
    <mergeCell ref="A27:M27"/>
    <mergeCell ref="A1:C1"/>
    <mergeCell ref="L28:M28"/>
    <mergeCell ref="F6:G6"/>
    <mergeCell ref="C4:C5"/>
    <mergeCell ref="D6:E6"/>
    <mergeCell ref="D1:M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F7" sqref="F7"/>
    </sheetView>
  </sheetViews>
  <sheetFormatPr defaultColWidth="9.00390625" defaultRowHeight="12.75"/>
  <cols>
    <col min="1" max="1" width="14.875" style="508" customWidth="1"/>
    <col min="2" max="2" width="65.375" style="509" customWidth="1"/>
    <col min="3" max="5" width="17.00390625" style="510" customWidth="1"/>
    <col min="6" max="16384" width="9.375" style="32" customWidth="1"/>
  </cols>
  <sheetData>
    <row r="1" spans="1:5" s="484" customFormat="1" ht="16.5" customHeight="1" thickBot="1">
      <c r="A1" s="483"/>
      <c r="B1" s="485"/>
      <c r="C1" s="530"/>
      <c r="D1" s="495"/>
      <c r="E1" s="530" t="s">
        <v>746</v>
      </c>
    </row>
    <row r="2" spans="1:5" s="531" customFormat="1" ht="15.75" customHeight="1">
      <c r="A2" s="511" t="s">
        <v>51</v>
      </c>
      <c r="B2" s="685" t="s">
        <v>152</v>
      </c>
      <c r="C2" s="686"/>
      <c r="D2" s="687"/>
      <c r="E2" s="504" t="s">
        <v>40</v>
      </c>
    </row>
    <row r="3" spans="1:5" s="531" customFormat="1" ht="24.75" thickBot="1">
      <c r="A3" s="529" t="s">
        <v>559</v>
      </c>
      <c r="B3" s="688" t="s">
        <v>558</v>
      </c>
      <c r="C3" s="689"/>
      <c r="D3" s="690"/>
      <c r="E3" s="479" t="s">
        <v>40</v>
      </c>
    </row>
    <row r="4" spans="1:5" s="532" customFormat="1" ht="15.75" customHeight="1" thickBot="1">
      <c r="A4" s="486"/>
      <c r="B4" s="486"/>
      <c r="C4" s="487"/>
      <c r="D4" s="487"/>
      <c r="E4" s="487" t="s">
        <v>41</v>
      </c>
    </row>
    <row r="5" spans="1:5" ht="24.75" thickBot="1">
      <c r="A5" s="323" t="s">
        <v>146</v>
      </c>
      <c r="B5" s="324" t="s">
        <v>42</v>
      </c>
      <c r="C5" s="97" t="s">
        <v>178</v>
      </c>
      <c r="D5" s="97" t="s">
        <v>182</v>
      </c>
      <c r="E5" s="488" t="s">
        <v>183</v>
      </c>
    </row>
    <row r="6" spans="1:5" s="533" customFormat="1" ht="12.75" customHeight="1" thickBot="1">
      <c r="A6" s="481" t="s">
        <v>425</v>
      </c>
      <c r="B6" s="482" t="s">
        <v>426</v>
      </c>
      <c r="C6" s="482" t="s">
        <v>427</v>
      </c>
      <c r="D6" s="112" t="s">
        <v>428</v>
      </c>
      <c r="E6" s="110" t="s">
        <v>429</v>
      </c>
    </row>
    <row r="7" spans="1:5" s="533" customFormat="1" ht="15.75" customHeight="1" thickBot="1">
      <c r="A7" s="682" t="s">
        <v>43</v>
      </c>
      <c r="B7" s="683"/>
      <c r="C7" s="683"/>
      <c r="D7" s="683"/>
      <c r="E7" s="684"/>
    </row>
    <row r="8" spans="1:5" s="533" customFormat="1" ht="12" customHeight="1" thickBot="1">
      <c r="A8" s="354" t="s">
        <v>6</v>
      </c>
      <c r="B8" s="350" t="s">
        <v>309</v>
      </c>
      <c r="C8" s="375">
        <f>+C9+C10+C11+C12+C13+C14</f>
        <v>108422</v>
      </c>
      <c r="D8" s="375">
        <f>+D9+D10+D11+D12+D13+D14</f>
        <v>112892</v>
      </c>
      <c r="E8" s="364">
        <f>SUM(E9:E14)</f>
        <v>112892</v>
      </c>
    </row>
    <row r="9" spans="1:5" s="507" customFormat="1" ht="12" customHeight="1">
      <c r="A9" s="517" t="s">
        <v>70</v>
      </c>
      <c r="B9" s="392" t="s">
        <v>310</v>
      </c>
      <c r="C9" s="499">
        <v>55610</v>
      </c>
      <c r="D9" s="499">
        <v>56906</v>
      </c>
      <c r="E9" s="366">
        <v>56906</v>
      </c>
    </row>
    <row r="10" spans="1:5" s="534" customFormat="1" ht="12" customHeight="1">
      <c r="A10" s="518" t="s">
        <v>71</v>
      </c>
      <c r="B10" s="393" t="s">
        <v>311</v>
      </c>
      <c r="C10" s="498">
        <v>15869</v>
      </c>
      <c r="D10" s="498">
        <v>15869</v>
      </c>
      <c r="E10" s="365">
        <v>15869</v>
      </c>
    </row>
    <row r="11" spans="1:5" s="534" customFormat="1" ht="12" customHeight="1">
      <c r="A11" s="518" t="s">
        <v>72</v>
      </c>
      <c r="B11" s="393" t="s">
        <v>312</v>
      </c>
      <c r="C11" s="498">
        <v>13686</v>
      </c>
      <c r="D11" s="498">
        <v>11965</v>
      </c>
      <c r="E11" s="365">
        <v>11965</v>
      </c>
    </row>
    <row r="12" spans="1:5" s="534" customFormat="1" ht="12" customHeight="1">
      <c r="A12" s="518" t="s">
        <v>73</v>
      </c>
      <c r="B12" s="393" t="s">
        <v>313</v>
      </c>
      <c r="C12" s="498">
        <v>1255</v>
      </c>
      <c r="D12" s="498">
        <v>1255</v>
      </c>
      <c r="E12" s="365">
        <v>1255</v>
      </c>
    </row>
    <row r="13" spans="1:5" s="534" customFormat="1" ht="12" customHeight="1">
      <c r="A13" s="518" t="s">
        <v>106</v>
      </c>
      <c r="B13" s="393" t="s">
        <v>314</v>
      </c>
      <c r="C13" s="634">
        <v>22002</v>
      </c>
      <c r="D13" s="634">
        <v>24264</v>
      </c>
      <c r="E13" s="365">
        <v>24264</v>
      </c>
    </row>
    <row r="14" spans="1:5" s="507" customFormat="1" ht="12" customHeight="1" thickBot="1">
      <c r="A14" s="519" t="s">
        <v>74</v>
      </c>
      <c r="B14" s="373" t="s">
        <v>315</v>
      </c>
      <c r="C14" s="635"/>
      <c r="D14" s="635">
        <v>2633</v>
      </c>
      <c r="E14" s="367">
        <v>2633</v>
      </c>
    </row>
    <row r="15" spans="1:5" s="507" customFormat="1" ht="12" customHeight="1" thickBot="1">
      <c r="A15" s="354" t="s">
        <v>7</v>
      </c>
      <c r="B15" s="371" t="s">
        <v>316</v>
      </c>
      <c r="C15" s="375">
        <f>+C16+C17+C18+C19+C20</f>
        <v>16069</v>
      </c>
      <c r="D15" s="375">
        <f>+D16+D17+D18+D19+D20</f>
        <v>38490</v>
      </c>
      <c r="E15" s="364">
        <f>SUM(E16:E20)</f>
        <v>38490</v>
      </c>
    </row>
    <row r="16" spans="1:5" s="507" customFormat="1" ht="12" customHeight="1">
      <c r="A16" s="517" t="s">
        <v>76</v>
      </c>
      <c r="B16" s="392" t="s">
        <v>317</v>
      </c>
      <c r="C16" s="499"/>
      <c r="D16" s="499"/>
      <c r="E16" s="366"/>
    </row>
    <row r="17" spans="1:5" s="507" customFormat="1" ht="12" customHeight="1">
      <c r="A17" s="518" t="s">
        <v>77</v>
      </c>
      <c r="B17" s="393" t="s">
        <v>318</v>
      </c>
      <c r="C17" s="498"/>
      <c r="D17" s="498"/>
      <c r="E17" s="365"/>
    </row>
    <row r="18" spans="1:5" s="507" customFormat="1" ht="12" customHeight="1">
      <c r="A18" s="518" t="s">
        <v>78</v>
      </c>
      <c r="B18" s="393" t="s">
        <v>319</v>
      </c>
      <c r="C18" s="498"/>
      <c r="D18" s="498"/>
      <c r="E18" s="365"/>
    </row>
    <row r="19" spans="1:5" s="507" customFormat="1" ht="12" customHeight="1">
      <c r="A19" s="518" t="s">
        <v>79</v>
      </c>
      <c r="B19" s="393" t="s">
        <v>320</v>
      </c>
      <c r="C19" s="498"/>
      <c r="D19" s="498"/>
      <c r="E19" s="365"/>
    </row>
    <row r="20" spans="1:5" s="507" customFormat="1" ht="12" customHeight="1">
      <c r="A20" s="518" t="s">
        <v>80</v>
      </c>
      <c r="B20" s="393" t="s">
        <v>321</v>
      </c>
      <c r="C20" s="498">
        <v>16069</v>
      </c>
      <c r="D20" s="498">
        <v>38490</v>
      </c>
      <c r="E20" s="365">
        <v>38490</v>
      </c>
    </row>
    <row r="21" spans="1:5" s="534" customFormat="1" ht="12" customHeight="1" thickBot="1">
      <c r="A21" s="519" t="s">
        <v>87</v>
      </c>
      <c r="B21" s="373" t="s">
        <v>322</v>
      </c>
      <c r="C21" s="500"/>
      <c r="D21" s="500"/>
      <c r="E21" s="367"/>
    </row>
    <row r="22" spans="1:5" s="534" customFormat="1" ht="12" customHeight="1" thickBot="1">
      <c r="A22" s="354" t="s">
        <v>8</v>
      </c>
      <c r="B22" s="350" t="s">
        <v>323</v>
      </c>
      <c r="C22" s="375">
        <f>+C23+C24+C25+C26+C27</f>
        <v>6332</v>
      </c>
      <c r="D22" s="375">
        <f>+D23+D24+D25+D26+D27</f>
        <v>136909</v>
      </c>
      <c r="E22" s="364">
        <f>SUM(E23:E27)</f>
        <v>136909</v>
      </c>
    </row>
    <row r="23" spans="1:5" s="534" customFormat="1" ht="12" customHeight="1">
      <c r="A23" s="517" t="s">
        <v>59</v>
      </c>
      <c r="B23" s="392" t="s">
        <v>324</v>
      </c>
      <c r="C23" s="499"/>
      <c r="D23" s="499"/>
      <c r="E23" s="366"/>
    </row>
    <row r="24" spans="1:5" s="507" customFormat="1" ht="12" customHeight="1">
      <c r="A24" s="518" t="s">
        <v>60</v>
      </c>
      <c r="B24" s="393" t="s">
        <v>325</v>
      </c>
      <c r="C24" s="498"/>
      <c r="D24" s="498"/>
      <c r="E24" s="365"/>
    </row>
    <row r="25" spans="1:5" s="534" customFormat="1" ht="12" customHeight="1">
      <c r="A25" s="518" t="s">
        <v>61</v>
      </c>
      <c r="B25" s="393" t="s">
        <v>326</v>
      </c>
      <c r="C25" s="498"/>
      <c r="D25" s="498"/>
      <c r="E25" s="365"/>
    </row>
    <row r="26" spans="1:5" s="534" customFormat="1" ht="12" customHeight="1">
      <c r="A26" s="518" t="s">
        <v>62</v>
      </c>
      <c r="B26" s="393" t="s">
        <v>327</v>
      </c>
      <c r="C26" s="498"/>
      <c r="D26" s="498"/>
      <c r="E26" s="365"/>
    </row>
    <row r="27" spans="1:5" s="534" customFormat="1" ht="12" customHeight="1">
      <c r="A27" s="518" t="s">
        <v>119</v>
      </c>
      <c r="B27" s="393" t="s">
        <v>328</v>
      </c>
      <c r="C27" s="498">
        <v>6332</v>
      </c>
      <c r="D27" s="498">
        <v>136909</v>
      </c>
      <c r="E27" s="365">
        <v>136909</v>
      </c>
    </row>
    <row r="28" spans="1:5" s="534" customFormat="1" ht="12" customHeight="1" thickBot="1">
      <c r="A28" s="519" t="s">
        <v>120</v>
      </c>
      <c r="B28" s="394" t="s">
        <v>329</v>
      </c>
      <c r="C28" s="500">
        <v>6332</v>
      </c>
      <c r="D28" s="500">
        <v>136909</v>
      </c>
      <c r="E28" s="367">
        <v>136909</v>
      </c>
    </row>
    <row r="29" spans="1:5" s="534" customFormat="1" ht="12" customHeight="1" thickBot="1">
      <c r="A29" s="354" t="s">
        <v>121</v>
      </c>
      <c r="B29" s="350" t="s">
        <v>330</v>
      </c>
      <c r="C29" s="501">
        <f>+C30+C33+C34+C35</f>
        <v>52400</v>
      </c>
      <c r="D29" s="501">
        <f>+D30+D33+D34+D35</f>
        <v>69215</v>
      </c>
      <c r="E29" s="400">
        <f>+E30+E33+E34+E35</f>
        <v>69215</v>
      </c>
    </row>
    <row r="30" spans="1:5" s="534" customFormat="1" ht="12" customHeight="1">
      <c r="A30" s="517" t="s">
        <v>331</v>
      </c>
      <c r="B30" s="392" t="s">
        <v>332</v>
      </c>
      <c r="C30" s="636">
        <f>+C31+C32</f>
        <v>50000</v>
      </c>
      <c r="D30" s="636">
        <f>+D31+D32</f>
        <v>65810</v>
      </c>
      <c r="E30" s="401">
        <f>+E31+E32</f>
        <v>65810</v>
      </c>
    </row>
    <row r="31" spans="1:5" s="534" customFormat="1" ht="12" customHeight="1">
      <c r="A31" s="518" t="s">
        <v>333</v>
      </c>
      <c r="B31" s="393" t="s">
        <v>334</v>
      </c>
      <c r="C31" s="498">
        <v>20000</v>
      </c>
      <c r="D31" s="498">
        <v>22276</v>
      </c>
      <c r="E31" s="365">
        <v>22276</v>
      </c>
    </row>
    <row r="32" spans="1:5" s="534" customFormat="1" ht="12" customHeight="1">
      <c r="A32" s="518" t="s">
        <v>335</v>
      </c>
      <c r="B32" s="393" t="s">
        <v>336</v>
      </c>
      <c r="C32" s="498">
        <v>30000</v>
      </c>
      <c r="D32" s="498">
        <v>43534</v>
      </c>
      <c r="E32" s="365">
        <v>43534</v>
      </c>
    </row>
    <row r="33" spans="1:5" s="534" customFormat="1" ht="12" customHeight="1">
      <c r="A33" s="518" t="s">
        <v>337</v>
      </c>
      <c r="B33" s="393" t="s">
        <v>338</v>
      </c>
      <c r="C33" s="498">
        <v>2400</v>
      </c>
      <c r="D33" s="498">
        <v>2903</v>
      </c>
      <c r="E33" s="365">
        <v>2903</v>
      </c>
    </row>
    <row r="34" spans="1:5" s="534" customFormat="1" ht="12" customHeight="1">
      <c r="A34" s="518" t="s">
        <v>339</v>
      </c>
      <c r="B34" s="393" t="s">
        <v>340</v>
      </c>
      <c r="C34" s="498"/>
      <c r="D34" s="498"/>
      <c r="E34" s="365"/>
    </row>
    <row r="35" spans="1:5" s="534" customFormat="1" ht="12" customHeight="1" thickBot="1">
      <c r="A35" s="519" t="s">
        <v>341</v>
      </c>
      <c r="B35" s="394" t="s">
        <v>342</v>
      </c>
      <c r="C35" s="500"/>
      <c r="D35" s="500">
        <v>502</v>
      </c>
      <c r="E35" s="367">
        <v>502</v>
      </c>
    </row>
    <row r="36" spans="1:5" s="534" customFormat="1" ht="12" customHeight="1" thickBot="1">
      <c r="A36" s="354" t="s">
        <v>10</v>
      </c>
      <c r="B36" s="350" t="s">
        <v>343</v>
      </c>
      <c r="C36" s="375">
        <f>SUM(C37:C46)</f>
        <v>23500</v>
      </c>
      <c r="D36" s="375">
        <f>SUM(D37:D46)</f>
        <v>35489</v>
      </c>
      <c r="E36" s="364">
        <f>SUM(E37:E46)</f>
        <v>35489</v>
      </c>
    </row>
    <row r="37" spans="1:5" s="534" customFormat="1" ht="12" customHeight="1">
      <c r="A37" s="517" t="s">
        <v>63</v>
      </c>
      <c r="B37" s="392" t="s">
        <v>344</v>
      </c>
      <c r="C37" s="499"/>
      <c r="D37" s="499"/>
      <c r="E37" s="366"/>
    </row>
    <row r="38" spans="1:5" s="534" customFormat="1" ht="12" customHeight="1">
      <c r="A38" s="518" t="s">
        <v>64</v>
      </c>
      <c r="B38" s="393" t="s">
        <v>345</v>
      </c>
      <c r="C38" s="498">
        <v>1656</v>
      </c>
      <c r="D38" s="498">
        <v>11106</v>
      </c>
      <c r="E38" s="365">
        <v>11106</v>
      </c>
    </row>
    <row r="39" spans="1:5" s="534" customFormat="1" ht="12" customHeight="1">
      <c r="A39" s="518" t="s">
        <v>65</v>
      </c>
      <c r="B39" s="393" t="s">
        <v>346</v>
      </c>
      <c r="C39" s="498"/>
      <c r="D39" s="498">
        <v>319</v>
      </c>
      <c r="E39" s="365">
        <v>319</v>
      </c>
    </row>
    <row r="40" spans="1:5" s="534" customFormat="1" ht="12" customHeight="1">
      <c r="A40" s="518" t="s">
        <v>123</v>
      </c>
      <c r="B40" s="393" t="s">
        <v>347</v>
      </c>
      <c r="C40" s="498">
        <v>18654</v>
      </c>
      <c r="D40" s="498">
        <v>17025</v>
      </c>
      <c r="E40" s="365">
        <v>17025</v>
      </c>
    </row>
    <row r="41" spans="1:5" s="534" customFormat="1" ht="12" customHeight="1">
      <c r="A41" s="518" t="s">
        <v>124</v>
      </c>
      <c r="B41" s="393" t="s">
        <v>348</v>
      </c>
      <c r="C41" s="498">
        <v>2160</v>
      </c>
      <c r="D41" s="498">
        <v>1928</v>
      </c>
      <c r="E41" s="365">
        <v>1928</v>
      </c>
    </row>
    <row r="42" spans="1:5" s="534" customFormat="1" ht="12" customHeight="1">
      <c r="A42" s="518" t="s">
        <v>125</v>
      </c>
      <c r="B42" s="393" t="s">
        <v>349</v>
      </c>
      <c r="C42" s="498">
        <v>1030</v>
      </c>
      <c r="D42" s="498">
        <v>4931</v>
      </c>
      <c r="E42" s="365">
        <v>4931</v>
      </c>
    </row>
    <row r="43" spans="1:5" s="534" customFormat="1" ht="12" customHeight="1">
      <c r="A43" s="518" t="s">
        <v>126</v>
      </c>
      <c r="B43" s="393" t="s">
        <v>350</v>
      </c>
      <c r="C43" s="498"/>
      <c r="D43" s="498"/>
      <c r="E43" s="365"/>
    </row>
    <row r="44" spans="1:5" s="534" customFormat="1" ht="12" customHeight="1">
      <c r="A44" s="518" t="s">
        <v>127</v>
      </c>
      <c r="B44" s="393" t="s">
        <v>351</v>
      </c>
      <c r="C44" s="498"/>
      <c r="D44" s="498">
        <v>3</v>
      </c>
      <c r="E44" s="365">
        <v>3</v>
      </c>
    </row>
    <row r="45" spans="1:5" s="534" customFormat="1" ht="12" customHeight="1">
      <c r="A45" s="518" t="s">
        <v>352</v>
      </c>
      <c r="B45" s="393" t="s">
        <v>353</v>
      </c>
      <c r="C45" s="637"/>
      <c r="D45" s="637"/>
      <c r="E45" s="368"/>
    </row>
    <row r="46" spans="1:5" s="507" customFormat="1" ht="12" customHeight="1" thickBot="1">
      <c r="A46" s="519" t="s">
        <v>354</v>
      </c>
      <c r="B46" s="394" t="s">
        <v>355</v>
      </c>
      <c r="C46" s="638"/>
      <c r="D46" s="638">
        <v>177</v>
      </c>
      <c r="E46" s="369">
        <v>177</v>
      </c>
    </row>
    <row r="47" spans="1:5" s="534" customFormat="1" ht="12" customHeight="1" thickBot="1">
      <c r="A47" s="354" t="s">
        <v>11</v>
      </c>
      <c r="B47" s="350" t="s">
        <v>356</v>
      </c>
      <c r="C47" s="375">
        <f>SUM(C48:C52)</f>
        <v>0</v>
      </c>
      <c r="D47" s="375">
        <f>SUM(D48:D52)</f>
        <v>47</v>
      </c>
      <c r="E47" s="364">
        <f>SUM(E48:E52)</f>
        <v>47</v>
      </c>
    </row>
    <row r="48" spans="1:5" s="534" customFormat="1" ht="12" customHeight="1">
      <c r="A48" s="517" t="s">
        <v>66</v>
      </c>
      <c r="B48" s="392" t="s">
        <v>357</v>
      </c>
      <c r="C48" s="639"/>
      <c r="D48" s="639"/>
      <c r="E48" s="370"/>
    </row>
    <row r="49" spans="1:5" s="534" customFormat="1" ht="12" customHeight="1">
      <c r="A49" s="518" t="s">
        <v>67</v>
      </c>
      <c r="B49" s="393" t="s">
        <v>358</v>
      </c>
      <c r="C49" s="637"/>
      <c r="D49" s="637"/>
      <c r="E49" s="368"/>
    </row>
    <row r="50" spans="1:5" s="534" customFormat="1" ht="12" customHeight="1">
      <c r="A50" s="518" t="s">
        <v>359</v>
      </c>
      <c r="B50" s="393" t="s">
        <v>360</v>
      </c>
      <c r="C50" s="637"/>
      <c r="D50" s="637">
        <v>47</v>
      </c>
      <c r="E50" s="368">
        <v>47</v>
      </c>
    </row>
    <row r="51" spans="1:5" s="534" customFormat="1" ht="12" customHeight="1">
      <c r="A51" s="518" t="s">
        <v>361</v>
      </c>
      <c r="B51" s="393" t="s">
        <v>362</v>
      </c>
      <c r="C51" s="637"/>
      <c r="D51" s="637"/>
      <c r="E51" s="368"/>
    </row>
    <row r="52" spans="1:5" s="534" customFormat="1" ht="12" customHeight="1" thickBot="1">
      <c r="A52" s="519" t="s">
        <v>363</v>
      </c>
      <c r="B52" s="394" t="s">
        <v>364</v>
      </c>
      <c r="C52" s="638"/>
      <c r="D52" s="638"/>
      <c r="E52" s="369"/>
    </row>
    <row r="53" spans="1:5" s="534" customFormat="1" ht="12" customHeight="1" thickBot="1">
      <c r="A53" s="354" t="s">
        <v>128</v>
      </c>
      <c r="B53" s="350" t="s">
        <v>365</v>
      </c>
      <c r="C53" s="375">
        <f>SUM(C54:C56)</f>
        <v>0</v>
      </c>
      <c r="D53" s="375">
        <f>SUM(D54:D56)</f>
        <v>240</v>
      </c>
      <c r="E53" s="364">
        <f>SUM(E54:E56)</f>
        <v>240</v>
      </c>
    </row>
    <row r="54" spans="1:5" s="507" customFormat="1" ht="12" customHeight="1">
      <c r="A54" s="517" t="s">
        <v>68</v>
      </c>
      <c r="B54" s="392" t="s">
        <v>366</v>
      </c>
      <c r="C54" s="499"/>
      <c r="D54" s="499"/>
      <c r="E54" s="366"/>
    </row>
    <row r="55" spans="1:5" s="507" customFormat="1" ht="12" customHeight="1">
      <c r="A55" s="518" t="s">
        <v>69</v>
      </c>
      <c r="B55" s="393" t="s">
        <v>367</v>
      </c>
      <c r="C55" s="498"/>
      <c r="D55" s="498">
        <v>240</v>
      </c>
      <c r="E55" s="365">
        <v>240</v>
      </c>
    </row>
    <row r="56" spans="1:5" s="507" customFormat="1" ht="12" customHeight="1">
      <c r="A56" s="518" t="s">
        <v>368</v>
      </c>
      <c r="B56" s="393" t="s">
        <v>369</v>
      </c>
      <c r="C56" s="498"/>
      <c r="D56" s="498"/>
      <c r="E56" s="365"/>
    </row>
    <row r="57" spans="1:5" s="507" customFormat="1" ht="12" customHeight="1" thickBot="1">
      <c r="A57" s="519" t="s">
        <v>370</v>
      </c>
      <c r="B57" s="394" t="s">
        <v>371</v>
      </c>
      <c r="C57" s="500"/>
      <c r="D57" s="500"/>
      <c r="E57" s="367"/>
    </row>
    <row r="58" spans="1:5" s="534" customFormat="1" ht="12" customHeight="1" thickBot="1">
      <c r="A58" s="354" t="s">
        <v>13</v>
      </c>
      <c r="B58" s="371" t="s">
        <v>372</v>
      </c>
      <c r="C58" s="375">
        <f>SUM(C59:C61)</f>
        <v>0</v>
      </c>
      <c r="D58" s="375">
        <f>SUM(D59:D61)</f>
        <v>0</v>
      </c>
      <c r="E58" s="364">
        <f>SUM(E59:E61)</f>
        <v>0</v>
      </c>
    </row>
    <row r="59" spans="1:5" s="534" customFormat="1" ht="12" customHeight="1">
      <c r="A59" s="517" t="s">
        <v>129</v>
      </c>
      <c r="B59" s="392" t="s">
        <v>373</v>
      </c>
      <c r="C59" s="637"/>
      <c r="D59" s="637"/>
      <c r="E59" s="368"/>
    </row>
    <row r="60" spans="1:5" s="534" customFormat="1" ht="12" customHeight="1">
      <c r="A60" s="518" t="s">
        <v>130</v>
      </c>
      <c r="B60" s="393" t="s">
        <v>562</v>
      </c>
      <c r="C60" s="637"/>
      <c r="D60" s="637"/>
      <c r="E60" s="368"/>
    </row>
    <row r="61" spans="1:5" s="534" customFormat="1" ht="12" customHeight="1">
      <c r="A61" s="518" t="s">
        <v>157</v>
      </c>
      <c r="B61" s="393" t="s">
        <v>375</v>
      </c>
      <c r="C61" s="637"/>
      <c r="D61" s="637"/>
      <c r="E61" s="368"/>
    </row>
    <row r="62" spans="1:5" s="534" customFormat="1" ht="12" customHeight="1" thickBot="1">
      <c r="A62" s="519" t="s">
        <v>376</v>
      </c>
      <c r="B62" s="394" t="s">
        <v>377</v>
      </c>
      <c r="C62" s="637"/>
      <c r="D62" s="637"/>
      <c r="E62" s="368"/>
    </row>
    <row r="63" spans="1:5" s="534" customFormat="1" ht="12" customHeight="1" thickBot="1">
      <c r="A63" s="354" t="s">
        <v>14</v>
      </c>
      <c r="B63" s="350" t="s">
        <v>378</v>
      </c>
      <c r="C63" s="501">
        <f>+C8+C15+C22+C29+C36+C47+C53+C58</f>
        <v>206723</v>
      </c>
      <c r="D63" s="501">
        <f>+D8+D15+D22+D29+D36+D47+D53+D58</f>
        <v>393282</v>
      </c>
      <c r="E63" s="400">
        <f>+E8+E15+E22+E29+E36+E47+E53+E58</f>
        <v>393282</v>
      </c>
    </row>
    <row r="64" spans="1:5" s="534" customFormat="1" ht="12" customHeight="1" thickBot="1">
      <c r="A64" s="520" t="s">
        <v>560</v>
      </c>
      <c r="B64" s="371" t="s">
        <v>380</v>
      </c>
      <c r="C64" s="375">
        <f>SUM(C65:C67)</f>
        <v>0</v>
      </c>
      <c r="D64" s="375">
        <f>SUM(D65:D67)</f>
        <v>0</v>
      </c>
      <c r="E64" s="364">
        <f>SUM(E65:E67)</f>
        <v>0</v>
      </c>
    </row>
    <row r="65" spans="1:5" s="534" customFormat="1" ht="12" customHeight="1">
      <c r="A65" s="517" t="s">
        <v>381</v>
      </c>
      <c r="B65" s="392" t="s">
        <v>382</v>
      </c>
      <c r="C65" s="637"/>
      <c r="D65" s="637"/>
      <c r="E65" s="368"/>
    </row>
    <row r="66" spans="1:5" s="534" customFormat="1" ht="12" customHeight="1">
      <c r="A66" s="518" t="s">
        <v>383</v>
      </c>
      <c r="B66" s="393" t="s">
        <v>384</v>
      </c>
      <c r="C66" s="637"/>
      <c r="D66" s="637"/>
      <c r="E66" s="368"/>
    </row>
    <row r="67" spans="1:5" s="534" customFormat="1" ht="12" customHeight="1" thickBot="1">
      <c r="A67" s="519" t="s">
        <v>385</v>
      </c>
      <c r="B67" s="513" t="s">
        <v>386</v>
      </c>
      <c r="C67" s="637"/>
      <c r="D67" s="637"/>
      <c r="E67" s="368"/>
    </row>
    <row r="68" spans="1:5" s="534" customFormat="1" ht="12" customHeight="1" thickBot="1">
      <c r="A68" s="520" t="s">
        <v>387</v>
      </c>
      <c r="B68" s="371" t="s">
        <v>388</v>
      </c>
      <c r="C68" s="375">
        <f>SUM(C69:C72)</f>
        <v>0</v>
      </c>
      <c r="D68" s="375">
        <f>SUM(D69:D72)</f>
        <v>0</v>
      </c>
      <c r="E68" s="364">
        <f>SUM(E69:E72)</f>
        <v>0</v>
      </c>
    </row>
    <row r="69" spans="1:5" s="534" customFormat="1" ht="12" customHeight="1">
      <c r="A69" s="517" t="s">
        <v>107</v>
      </c>
      <c r="B69" s="392" t="s">
        <v>389</v>
      </c>
      <c r="C69" s="637"/>
      <c r="D69" s="637"/>
      <c r="E69" s="368"/>
    </row>
    <row r="70" spans="1:5" s="534" customFormat="1" ht="12" customHeight="1">
      <c r="A70" s="518" t="s">
        <v>108</v>
      </c>
      <c r="B70" s="393" t="s">
        <v>390</v>
      </c>
      <c r="C70" s="637"/>
      <c r="D70" s="637"/>
      <c r="E70" s="368"/>
    </row>
    <row r="71" spans="1:5" s="534" customFormat="1" ht="12" customHeight="1">
      <c r="A71" s="518" t="s">
        <v>391</v>
      </c>
      <c r="B71" s="393" t="s">
        <v>392</v>
      </c>
      <c r="C71" s="637"/>
      <c r="D71" s="637"/>
      <c r="E71" s="368"/>
    </row>
    <row r="72" spans="1:5" s="534" customFormat="1" ht="12" customHeight="1" thickBot="1">
      <c r="A72" s="519" t="s">
        <v>393</v>
      </c>
      <c r="B72" s="394" t="s">
        <v>394</v>
      </c>
      <c r="C72" s="637"/>
      <c r="D72" s="637"/>
      <c r="E72" s="368"/>
    </row>
    <row r="73" spans="1:5" s="534" customFormat="1" ht="12" customHeight="1" thickBot="1">
      <c r="A73" s="520" t="s">
        <v>395</v>
      </c>
      <c r="B73" s="371" t="s">
        <v>396</v>
      </c>
      <c r="C73" s="375">
        <f>SUM(C74:C75)</f>
        <v>35093</v>
      </c>
      <c r="D73" s="375">
        <f>SUM(D74:D75)</f>
        <v>48777</v>
      </c>
      <c r="E73" s="364">
        <f>SUM(E74:E75)</f>
        <v>48777</v>
      </c>
    </row>
    <row r="74" spans="1:5" s="534" customFormat="1" ht="12" customHeight="1">
      <c r="A74" s="517" t="s">
        <v>397</v>
      </c>
      <c r="B74" s="392" t="s">
        <v>398</v>
      </c>
      <c r="C74" s="637">
        <v>35093</v>
      </c>
      <c r="D74" s="637">
        <v>48777</v>
      </c>
      <c r="E74" s="368">
        <v>48777</v>
      </c>
    </row>
    <row r="75" spans="1:5" s="534" customFormat="1" ht="12" customHeight="1" thickBot="1">
      <c r="A75" s="519" t="s">
        <v>399</v>
      </c>
      <c r="B75" s="394" t="s">
        <v>400</v>
      </c>
      <c r="C75" s="637"/>
      <c r="D75" s="637"/>
      <c r="E75" s="368"/>
    </row>
    <row r="76" spans="1:5" s="534" customFormat="1" ht="12" customHeight="1" thickBot="1">
      <c r="A76" s="520" t="s">
        <v>401</v>
      </c>
      <c r="B76" s="371" t="s">
        <v>402</v>
      </c>
      <c r="C76" s="375">
        <f>SUM(C77:C79)</f>
        <v>0</v>
      </c>
      <c r="D76" s="375">
        <f>SUM(D77:D79)</f>
        <v>4488</v>
      </c>
      <c r="E76" s="364">
        <f>SUM(E77:E79)</f>
        <v>4488</v>
      </c>
    </row>
    <row r="77" spans="1:5" s="534" customFormat="1" ht="12" customHeight="1">
      <c r="A77" s="517" t="s">
        <v>403</v>
      </c>
      <c r="B77" s="392" t="s">
        <v>404</v>
      </c>
      <c r="C77" s="637"/>
      <c r="D77" s="637">
        <v>4488</v>
      </c>
      <c r="E77" s="368">
        <v>4488</v>
      </c>
    </row>
    <row r="78" spans="1:5" s="534" customFormat="1" ht="12" customHeight="1">
      <c r="A78" s="518" t="s">
        <v>405</v>
      </c>
      <c r="B78" s="393" t="s">
        <v>406</v>
      </c>
      <c r="C78" s="637"/>
      <c r="D78" s="637"/>
      <c r="E78" s="368"/>
    </row>
    <row r="79" spans="1:5" s="534" customFormat="1" ht="12" customHeight="1" thickBot="1">
      <c r="A79" s="519" t="s">
        <v>407</v>
      </c>
      <c r="B79" s="394" t="s">
        <v>408</v>
      </c>
      <c r="C79" s="637"/>
      <c r="D79" s="637"/>
      <c r="E79" s="368"/>
    </row>
    <row r="80" spans="1:5" s="534" customFormat="1" ht="12" customHeight="1" thickBot="1">
      <c r="A80" s="520" t="s">
        <v>409</v>
      </c>
      <c r="B80" s="371" t="s">
        <v>410</v>
      </c>
      <c r="C80" s="375">
        <f>SUM(C81:C84)</f>
        <v>0</v>
      </c>
      <c r="D80" s="375">
        <f>SUM(D81:D84)</f>
        <v>0</v>
      </c>
      <c r="E80" s="364">
        <f>SUM(E81:E84)</f>
        <v>0</v>
      </c>
    </row>
    <row r="81" spans="1:5" s="534" customFormat="1" ht="12" customHeight="1">
      <c r="A81" s="521" t="s">
        <v>411</v>
      </c>
      <c r="B81" s="392" t="s">
        <v>412</v>
      </c>
      <c r="C81" s="637"/>
      <c r="D81" s="637"/>
      <c r="E81" s="368"/>
    </row>
    <row r="82" spans="1:5" s="534" customFormat="1" ht="12" customHeight="1">
      <c r="A82" s="522" t="s">
        <v>413</v>
      </c>
      <c r="B82" s="393" t="s">
        <v>414</v>
      </c>
      <c r="C82" s="637"/>
      <c r="D82" s="637"/>
      <c r="E82" s="368"/>
    </row>
    <row r="83" spans="1:5" s="534" customFormat="1" ht="12" customHeight="1">
      <c r="A83" s="522" t="s">
        <v>415</v>
      </c>
      <c r="B83" s="393" t="s">
        <v>416</v>
      </c>
      <c r="C83" s="637"/>
      <c r="D83" s="637"/>
      <c r="E83" s="368"/>
    </row>
    <row r="84" spans="1:5" s="534" customFormat="1" ht="12" customHeight="1" thickBot="1">
      <c r="A84" s="523" t="s">
        <v>417</v>
      </c>
      <c r="B84" s="394" t="s">
        <v>418</v>
      </c>
      <c r="C84" s="637"/>
      <c r="D84" s="637"/>
      <c r="E84" s="368"/>
    </row>
    <row r="85" spans="1:5" s="534" customFormat="1" ht="12" customHeight="1" thickBot="1">
      <c r="A85" s="520" t="s">
        <v>419</v>
      </c>
      <c r="B85" s="371" t="s">
        <v>420</v>
      </c>
      <c r="C85" s="640"/>
      <c r="D85" s="640"/>
      <c r="E85" s="409"/>
    </row>
    <row r="86" spans="1:5" s="534" customFormat="1" ht="12" customHeight="1" thickBot="1">
      <c r="A86" s="520" t="s">
        <v>421</v>
      </c>
      <c r="B86" s="514" t="s">
        <v>422</v>
      </c>
      <c r="C86" s="501">
        <f>+C64+C68+C73+C76+C80+C85</f>
        <v>35093</v>
      </c>
      <c r="D86" s="501">
        <f>+D64+D68+D73+D76+D80+D85</f>
        <v>53265</v>
      </c>
      <c r="E86" s="400">
        <f>+E64+E68+E73+E76+E80+E85</f>
        <v>53265</v>
      </c>
    </row>
    <row r="87" spans="1:5" s="534" customFormat="1" ht="12" customHeight="1" thickBot="1">
      <c r="A87" s="524" t="s">
        <v>423</v>
      </c>
      <c r="B87" s="515" t="s">
        <v>561</v>
      </c>
      <c r="C87" s="501">
        <f>+C63+C86</f>
        <v>241816</v>
      </c>
      <c r="D87" s="501">
        <f>+D63+D86</f>
        <v>446547</v>
      </c>
      <c r="E87" s="400">
        <f>+E63+E86</f>
        <v>446547</v>
      </c>
    </row>
    <row r="88" spans="1:5" s="534" customFormat="1" ht="15" customHeight="1">
      <c r="A88" s="489"/>
      <c r="B88" s="490"/>
      <c r="C88" s="505"/>
      <c r="D88" s="505"/>
      <c r="E88" s="505"/>
    </row>
    <row r="89" spans="1:5" ht="13.5" thickBot="1">
      <c r="A89" s="491"/>
      <c r="B89" s="492"/>
      <c r="C89" s="506"/>
      <c r="D89" s="506"/>
      <c r="E89" s="506"/>
    </row>
    <row r="90" spans="1:5" s="533" customFormat="1" ht="16.5" customHeight="1" thickBot="1">
      <c r="A90" s="682" t="s">
        <v>44</v>
      </c>
      <c r="B90" s="683"/>
      <c r="C90" s="683"/>
      <c r="D90" s="683"/>
      <c r="E90" s="684"/>
    </row>
    <row r="91" spans="1:5" s="313" customFormat="1" ht="12" customHeight="1" thickBot="1">
      <c r="A91" s="512" t="s">
        <v>6</v>
      </c>
      <c r="B91" s="353" t="s">
        <v>431</v>
      </c>
      <c r="C91" s="496">
        <f>SUM(C92:C96)</f>
        <v>155966</v>
      </c>
      <c r="D91" s="496">
        <f>SUM(D92:D96)</f>
        <v>316512</v>
      </c>
      <c r="E91" s="496">
        <f>SUM(E92:E96)</f>
        <v>177016</v>
      </c>
    </row>
    <row r="92" spans="1:5" ht="12" customHeight="1">
      <c r="A92" s="525" t="s">
        <v>70</v>
      </c>
      <c r="B92" s="339" t="s">
        <v>36</v>
      </c>
      <c r="C92" s="497">
        <v>38232</v>
      </c>
      <c r="D92" s="497">
        <v>55235</v>
      </c>
      <c r="E92" s="497">
        <v>55016</v>
      </c>
    </row>
    <row r="93" spans="1:5" ht="12" customHeight="1">
      <c r="A93" s="518" t="s">
        <v>71</v>
      </c>
      <c r="B93" s="337" t="s">
        <v>131</v>
      </c>
      <c r="C93" s="498">
        <v>9038</v>
      </c>
      <c r="D93" s="498">
        <v>10243</v>
      </c>
      <c r="E93" s="498">
        <v>10243</v>
      </c>
    </row>
    <row r="94" spans="1:5" ht="12" customHeight="1">
      <c r="A94" s="518" t="s">
        <v>72</v>
      </c>
      <c r="B94" s="337" t="s">
        <v>99</v>
      </c>
      <c r="C94" s="500">
        <v>57144</v>
      </c>
      <c r="D94" s="500">
        <v>202769</v>
      </c>
      <c r="E94" s="500">
        <v>80594</v>
      </c>
    </row>
    <row r="95" spans="1:5" ht="12" customHeight="1">
      <c r="A95" s="518" t="s">
        <v>73</v>
      </c>
      <c r="B95" s="340" t="s">
        <v>132</v>
      </c>
      <c r="C95" s="500">
        <v>11455</v>
      </c>
      <c r="D95" s="500">
        <v>10527</v>
      </c>
      <c r="E95" s="500">
        <v>9532</v>
      </c>
    </row>
    <row r="96" spans="1:5" ht="12" customHeight="1">
      <c r="A96" s="518" t="s">
        <v>82</v>
      </c>
      <c r="B96" s="348" t="s">
        <v>133</v>
      </c>
      <c r="C96" s="500">
        <v>40097</v>
      </c>
      <c r="D96" s="500">
        <v>37738</v>
      </c>
      <c r="E96" s="500">
        <v>21631</v>
      </c>
    </row>
    <row r="97" spans="1:5" ht="12" customHeight="1">
      <c r="A97" s="518" t="s">
        <v>74</v>
      </c>
      <c r="B97" s="337" t="s">
        <v>432</v>
      </c>
      <c r="C97" s="500"/>
      <c r="D97" s="500">
        <v>550</v>
      </c>
      <c r="E97" s="500">
        <v>550</v>
      </c>
    </row>
    <row r="98" spans="1:5" ht="12" customHeight="1">
      <c r="A98" s="518" t="s">
        <v>75</v>
      </c>
      <c r="B98" s="360" t="s">
        <v>433</v>
      </c>
      <c r="C98" s="500"/>
      <c r="D98" s="500"/>
      <c r="E98" s="500"/>
    </row>
    <row r="99" spans="1:5" ht="12" customHeight="1">
      <c r="A99" s="518" t="s">
        <v>83</v>
      </c>
      <c r="B99" s="361" t="s">
        <v>434</v>
      </c>
      <c r="C99" s="500"/>
      <c r="D99" s="500"/>
      <c r="E99" s="500"/>
    </row>
    <row r="100" spans="1:5" ht="12" customHeight="1">
      <c r="A100" s="518" t="s">
        <v>84</v>
      </c>
      <c r="B100" s="361" t="s">
        <v>435</v>
      </c>
      <c r="C100" s="500"/>
      <c r="D100" s="500"/>
      <c r="E100" s="500"/>
    </row>
    <row r="101" spans="1:5" ht="12" customHeight="1">
      <c r="A101" s="518" t="s">
        <v>85</v>
      </c>
      <c r="B101" s="360" t="s">
        <v>436</v>
      </c>
      <c r="C101" s="500">
        <v>683</v>
      </c>
      <c r="D101" s="500">
        <v>695</v>
      </c>
      <c r="E101" s="500">
        <v>695</v>
      </c>
    </row>
    <row r="102" spans="1:5" ht="12" customHeight="1">
      <c r="A102" s="518" t="s">
        <v>86</v>
      </c>
      <c r="B102" s="360" t="s">
        <v>437</v>
      </c>
      <c r="C102" s="500"/>
      <c r="D102" s="500"/>
      <c r="E102" s="500"/>
    </row>
    <row r="103" spans="1:5" ht="12" customHeight="1">
      <c r="A103" s="518" t="s">
        <v>88</v>
      </c>
      <c r="B103" s="361" t="s">
        <v>438</v>
      </c>
      <c r="C103" s="500"/>
      <c r="D103" s="500"/>
      <c r="E103" s="500"/>
    </row>
    <row r="104" spans="1:5" ht="12" customHeight="1">
      <c r="A104" s="526" t="s">
        <v>134</v>
      </c>
      <c r="B104" s="362" t="s">
        <v>439</v>
      </c>
      <c r="C104" s="500"/>
      <c r="D104" s="500"/>
      <c r="E104" s="500"/>
    </row>
    <row r="105" spans="1:5" ht="12" customHeight="1">
      <c r="A105" s="518" t="s">
        <v>440</v>
      </c>
      <c r="B105" s="362" t="s">
        <v>441</v>
      </c>
      <c r="C105" s="500"/>
      <c r="D105" s="500"/>
      <c r="E105" s="500"/>
    </row>
    <row r="106" spans="1:5" s="313" customFormat="1" ht="12" customHeight="1" thickBot="1">
      <c r="A106" s="527" t="s">
        <v>442</v>
      </c>
      <c r="B106" s="363" t="s">
        <v>443</v>
      </c>
      <c r="C106" s="502">
        <v>24220</v>
      </c>
      <c r="D106" s="502">
        <v>24220</v>
      </c>
      <c r="E106" s="502">
        <v>20386</v>
      </c>
    </row>
    <row r="107" spans="1:5" ht="12" customHeight="1" thickBot="1">
      <c r="A107" s="354" t="s">
        <v>7</v>
      </c>
      <c r="B107" s="352" t="s">
        <v>444</v>
      </c>
      <c r="C107" s="375">
        <f>+C108+C110+C112</f>
        <v>11653</v>
      </c>
      <c r="D107" s="375">
        <f>+D108+D110+D112</f>
        <v>60461</v>
      </c>
      <c r="E107" s="375">
        <f>+E108+E110+E112</f>
        <v>33903</v>
      </c>
    </row>
    <row r="108" spans="1:5" ht="12" customHeight="1">
      <c r="A108" s="517" t="s">
        <v>76</v>
      </c>
      <c r="B108" s="337" t="s">
        <v>155</v>
      </c>
      <c r="C108" s="499">
        <v>1500</v>
      </c>
      <c r="D108" s="499">
        <v>35650</v>
      </c>
      <c r="E108" s="499">
        <v>9412</v>
      </c>
    </row>
    <row r="109" spans="1:5" ht="12" customHeight="1">
      <c r="A109" s="517" t="s">
        <v>77</v>
      </c>
      <c r="B109" s="341" t="s">
        <v>445</v>
      </c>
      <c r="C109" s="499"/>
      <c r="D109" s="499"/>
      <c r="E109" s="499"/>
    </row>
    <row r="110" spans="1:5" ht="12" customHeight="1">
      <c r="A110" s="517" t="s">
        <v>78</v>
      </c>
      <c r="B110" s="341" t="s">
        <v>135</v>
      </c>
      <c r="C110" s="498">
        <v>10153</v>
      </c>
      <c r="D110" s="498">
        <v>21890</v>
      </c>
      <c r="E110" s="498">
        <v>21570</v>
      </c>
    </row>
    <row r="111" spans="1:5" ht="12" customHeight="1">
      <c r="A111" s="517" t="s">
        <v>79</v>
      </c>
      <c r="B111" s="341" t="s">
        <v>446</v>
      </c>
      <c r="C111" s="365"/>
      <c r="D111" s="365"/>
      <c r="E111" s="365"/>
    </row>
    <row r="112" spans="1:5" ht="12" customHeight="1">
      <c r="A112" s="517" t="s">
        <v>80</v>
      </c>
      <c r="B112" s="373" t="s">
        <v>158</v>
      </c>
      <c r="C112" s="365"/>
      <c r="D112" s="365">
        <v>2921</v>
      </c>
      <c r="E112" s="365">
        <v>2921</v>
      </c>
    </row>
    <row r="113" spans="1:5" ht="12" customHeight="1">
      <c r="A113" s="517" t="s">
        <v>87</v>
      </c>
      <c r="B113" s="372" t="s">
        <v>447</v>
      </c>
      <c r="C113" s="365"/>
      <c r="D113" s="365"/>
      <c r="E113" s="365"/>
    </row>
    <row r="114" spans="1:5" ht="12" customHeight="1">
      <c r="A114" s="517" t="s">
        <v>89</v>
      </c>
      <c r="B114" s="388" t="s">
        <v>448</v>
      </c>
      <c r="C114" s="365"/>
      <c r="D114" s="365"/>
      <c r="E114" s="365"/>
    </row>
    <row r="115" spans="1:5" ht="12" customHeight="1">
      <c r="A115" s="517" t="s">
        <v>136</v>
      </c>
      <c r="B115" s="361" t="s">
        <v>435</v>
      </c>
      <c r="C115" s="365"/>
      <c r="D115" s="365"/>
      <c r="E115" s="365"/>
    </row>
    <row r="116" spans="1:5" ht="12" customHeight="1">
      <c r="A116" s="517" t="s">
        <v>137</v>
      </c>
      <c r="B116" s="361" t="s">
        <v>449</v>
      </c>
      <c r="C116" s="365"/>
      <c r="D116" s="365"/>
      <c r="E116" s="365"/>
    </row>
    <row r="117" spans="1:5" ht="12" customHeight="1">
      <c r="A117" s="517" t="s">
        <v>138</v>
      </c>
      <c r="B117" s="361" t="s">
        <v>450</v>
      </c>
      <c r="C117" s="365"/>
      <c r="D117" s="365"/>
      <c r="E117" s="365"/>
    </row>
    <row r="118" spans="1:5" ht="12" customHeight="1">
      <c r="A118" s="517" t="s">
        <v>451</v>
      </c>
      <c r="B118" s="361" t="s">
        <v>438</v>
      </c>
      <c r="C118" s="365"/>
      <c r="D118" s="365"/>
      <c r="E118" s="365"/>
    </row>
    <row r="119" spans="1:5" ht="12" customHeight="1">
      <c r="A119" s="517" t="s">
        <v>452</v>
      </c>
      <c r="B119" s="361" t="s">
        <v>453</v>
      </c>
      <c r="C119" s="365"/>
      <c r="D119" s="365"/>
      <c r="E119" s="365"/>
    </row>
    <row r="120" spans="1:5" ht="12" customHeight="1" thickBot="1">
      <c r="A120" s="526" t="s">
        <v>454</v>
      </c>
      <c r="B120" s="361" t="s">
        <v>455</v>
      </c>
      <c r="C120" s="367"/>
      <c r="D120" s="367">
        <v>2921</v>
      </c>
      <c r="E120" s="367">
        <v>2921</v>
      </c>
    </row>
    <row r="121" spans="1:5" ht="12" customHeight="1" thickBot="1">
      <c r="A121" s="354" t="s">
        <v>8</v>
      </c>
      <c r="B121" s="357" t="s">
        <v>456</v>
      </c>
      <c r="C121" s="375">
        <f>+C122+C123</f>
        <v>0</v>
      </c>
      <c r="D121" s="375">
        <f>+D122+D123</f>
        <v>0</v>
      </c>
      <c r="E121" s="375">
        <f>+E122+E123</f>
        <v>0</v>
      </c>
    </row>
    <row r="122" spans="1:5" ht="12" customHeight="1">
      <c r="A122" s="517" t="s">
        <v>59</v>
      </c>
      <c r="B122" s="338" t="s">
        <v>46</v>
      </c>
      <c r="C122" s="499"/>
      <c r="D122" s="499"/>
      <c r="E122" s="499"/>
    </row>
    <row r="123" spans="1:5" ht="12" customHeight="1" thickBot="1">
      <c r="A123" s="519" t="s">
        <v>60</v>
      </c>
      <c r="B123" s="341" t="s">
        <v>47</v>
      </c>
      <c r="C123" s="500"/>
      <c r="D123" s="500"/>
      <c r="E123" s="500"/>
    </row>
    <row r="124" spans="1:5" ht="12" customHeight="1" thickBot="1">
      <c r="A124" s="354" t="s">
        <v>9</v>
      </c>
      <c r="B124" s="357" t="s">
        <v>457</v>
      </c>
      <c r="C124" s="375">
        <f>+C91+C107+C121</f>
        <v>167619</v>
      </c>
      <c r="D124" s="375">
        <f>+D91+D107+D121</f>
        <v>376973</v>
      </c>
      <c r="E124" s="375">
        <f>+E91+E107+E121</f>
        <v>210919</v>
      </c>
    </row>
    <row r="125" spans="1:5" ht="12" customHeight="1" thickBot="1">
      <c r="A125" s="354" t="s">
        <v>10</v>
      </c>
      <c r="B125" s="357" t="s">
        <v>563</v>
      </c>
      <c r="C125" s="375">
        <f>+C126+C127+C128</f>
        <v>6332</v>
      </c>
      <c r="D125" s="375">
        <f>+D126+D127+D128</f>
        <v>6332</v>
      </c>
      <c r="E125" s="375">
        <f>+E126+E127+E128</f>
        <v>6332</v>
      </c>
    </row>
    <row r="126" spans="1:5" ht="12" customHeight="1">
      <c r="A126" s="517" t="s">
        <v>63</v>
      </c>
      <c r="B126" s="338" t="s">
        <v>459</v>
      </c>
      <c r="C126" s="365"/>
      <c r="D126" s="365"/>
      <c r="E126" s="365"/>
    </row>
    <row r="127" spans="1:5" ht="12" customHeight="1">
      <c r="A127" s="517" t="s">
        <v>64</v>
      </c>
      <c r="B127" s="338" t="s">
        <v>460</v>
      </c>
      <c r="C127" s="365"/>
      <c r="D127" s="365"/>
      <c r="E127" s="365"/>
    </row>
    <row r="128" spans="1:5" ht="12" customHeight="1" thickBot="1">
      <c r="A128" s="526" t="s">
        <v>65</v>
      </c>
      <c r="B128" s="336" t="s">
        <v>461</v>
      </c>
      <c r="C128" s="365">
        <v>6332</v>
      </c>
      <c r="D128" s="365">
        <v>6332</v>
      </c>
      <c r="E128" s="365">
        <v>6332</v>
      </c>
    </row>
    <row r="129" spans="1:5" ht="12" customHeight="1" thickBot="1">
      <c r="A129" s="354" t="s">
        <v>11</v>
      </c>
      <c r="B129" s="357" t="s">
        <v>462</v>
      </c>
      <c r="C129" s="375">
        <f>+C130+C131+C132+C133</f>
        <v>0</v>
      </c>
      <c r="D129" s="375">
        <f>+D130+D131+D132+D133</f>
        <v>0</v>
      </c>
      <c r="E129" s="375">
        <f>+E130+E131+E132+E133</f>
        <v>0</v>
      </c>
    </row>
    <row r="130" spans="1:5" ht="12" customHeight="1">
      <c r="A130" s="517" t="s">
        <v>66</v>
      </c>
      <c r="B130" s="338" t="s">
        <v>463</v>
      </c>
      <c r="C130" s="365"/>
      <c r="D130" s="365"/>
      <c r="E130" s="365"/>
    </row>
    <row r="131" spans="1:5" ht="12" customHeight="1">
      <c r="A131" s="517" t="s">
        <v>67</v>
      </c>
      <c r="B131" s="338" t="s">
        <v>464</v>
      </c>
      <c r="C131" s="365"/>
      <c r="D131" s="365"/>
      <c r="E131" s="365"/>
    </row>
    <row r="132" spans="1:5" ht="12" customHeight="1">
      <c r="A132" s="517" t="s">
        <v>359</v>
      </c>
      <c r="B132" s="338" t="s">
        <v>465</v>
      </c>
      <c r="C132" s="365"/>
      <c r="D132" s="365"/>
      <c r="E132" s="365"/>
    </row>
    <row r="133" spans="1:5" s="313" customFormat="1" ht="12" customHeight="1" thickBot="1">
      <c r="A133" s="526" t="s">
        <v>361</v>
      </c>
      <c r="B133" s="336" t="s">
        <v>466</v>
      </c>
      <c r="C133" s="365"/>
      <c r="D133" s="365"/>
      <c r="E133" s="365"/>
    </row>
    <row r="134" spans="1:11" ht="13.5" thickBot="1">
      <c r="A134" s="354" t="s">
        <v>12</v>
      </c>
      <c r="B134" s="357" t="s">
        <v>682</v>
      </c>
      <c r="C134" s="501">
        <f>+C135+C136+C137+C139+C138</f>
        <v>67865</v>
      </c>
      <c r="D134" s="501">
        <f>+D135+D136+D137+D139+D138</f>
        <v>63242</v>
      </c>
      <c r="E134" s="501">
        <f>+E135+E136+E137+E139+E138</f>
        <v>63242</v>
      </c>
      <c r="K134" s="480"/>
    </row>
    <row r="135" spans="1:5" ht="12.75">
      <c r="A135" s="517" t="s">
        <v>68</v>
      </c>
      <c r="B135" s="338" t="s">
        <v>468</v>
      </c>
      <c r="C135" s="365"/>
      <c r="D135" s="365"/>
      <c r="E135" s="365"/>
    </row>
    <row r="136" spans="1:5" ht="12" customHeight="1">
      <c r="A136" s="517" t="s">
        <v>69</v>
      </c>
      <c r="B136" s="338" t="s">
        <v>469</v>
      </c>
      <c r="C136" s="365"/>
      <c r="D136" s="365"/>
      <c r="E136" s="365"/>
    </row>
    <row r="137" spans="1:5" s="313" customFormat="1" ht="12" customHeight="1">
      <c r="A137" s="517" t="s">
        <v>368</v>
      </c>
      <c r="B137" s="338" t="s">
        <v>681</v>
      </c>
      <c r="C137" s="365">
        <v>67865</v>
      </c>
      <c r="D137" s="365">
        <v>63242</v>
      </c>
      <c r="E137" s="365">
        <v>63242</v>
      </c>
    </row>
    <row r="138" spans="1:5" s="313" customFormat="1" ht="12" customHeight="1">
      <c r="A138" s="517" t="s">
        <v>370</v>
      </c>
      <c r="B138" s="338" t="s">
        <v>470</v>
      </c>
      <c r="C138" s="365"/>
      <c r="D138" s="365"/>
      <c r="E138" s="365"/>
    </row>
    <row r="139" spans="1:5" s="313" customFormat="1" ht="12" customHeight="1" thickBot="1">
      <c r="A139" s="526" t="s">
        <v>680</v>
      </c>
      <c r="B139" s="336" t="s">
        <v>471</v>
      </c>
      <c r="C139" s="365"/>
      <c r="D139" s="365"/>
      <c r="E139" s="365"/>
    </row>
    <row r="140" spans="1:5" s="313" customFormat="1" ht="12" customHeight="1" thickBot="1">
      <c r="A140" s="354" t="s">
        <v>13</v>
      </c>
      <c r="B140" s="357" t="s">
        <v>564</v>
      </c>
      <c r="C140" s="503">
        <f>+C141+C142+C143+C144</f>
        <v>0</v>
      </c>
      <c r="D140" s="503">
        <f>+D141+D142+D143+D144</f>
        <v>0</v>
      </c>
      <c r="E140" s="503">
        <f>+E141+E142+E143+E144</f>
        <v>0</v>
      </c>
    </row>
    <row r="141" spans="1:5" s="313" customFormat="1" ht="12" customHeight="1">
      <c r="A141" s="517" t="s">
        <v>129</v>
      </c>
      <c r="B141" s="338" t="s">
        <v>473</v>
      </c>
      <c r="C141" s="365"/>
      <c r="D141" s="365"/>
      <c r="E141" s="365"/>
    </row>
    <row r="142" spans="1:5" s="313" customFormat="1" ht="12" customHeight="1">
      <c r="A142" s="517" t="s">
        <v>130</v>
      </c>
      <c r="B142" s="338" t="s">
        <v>474</v>
      </c>
      <c r="C142" s="365"/>
      <c r="D142" s="365"/>
      <c r="E142" s="365"/>
    </row>
    <row r="143" spans="1:5" s="313" customFormat="1" ht="12" customHeight="1">
      <c r="A143" s="517" t="s">
        <v>157</v>
      </c>
      <c r="B143" s="338" t="s">
        <v>475</v>
      </c>
      <c r="C143" s="365"/>
      <c r="D143" s="365"/>
      <c r="E143" s="365"/>
    </row>
    <row r="144" spans="1:5" ht="12.75" customHeight="1" thickBot="1">
      <c r="A144" s="517" t="s">
        <v>376</v>
      </c>
      <c r="B144" s="338" t="s">
        <v>476</v>
      </c>
      <c r="C144" s="365"/>
      <c r="D144" s="365"/>
      <c r="E144" s="365"/>
    </row>
    <row r="145" spans="1:5" ht="12" customHeight="1" thickBot="1">
      <c r="A145" s="354" t="s">
        <v>14</v>
      </c>
      <c r="B145" s="357" t="s">
        <v>477</v>
      </c>
      <c r="C145" s="516">
        <f>+C125+C129+C134+C140</f>
        <v>74197</v>
      </c>
      <c r="D145" s="516">
        <f>+D125+D129+D134+D140</f>
        <v>69574</v>
      </c>
      <c r="E145" s="516">
        <f>+E125+E129+E134+E140</f>
        <v>69574</v>
      </c>
    </row>
    <row r="146" spans="1:5" ht="15" customHeight="1" thickBot="1">
      <c r="A146" s="528" t="s">
        <v>15</v>
      </c>
      <c r="B146" s="377" t="s">
        <v>478</v>
      </c>
      <c r="C146" s="516">
        <f>+C124+C145</f>
        <v>241816</v>
      </c>
      <c r="D146" s="516">
        <f>+D124+D145</f>
        <v>446547</v>
      </c>
      <c r="E146" s="516">
        <f>+E124+E145</f>
        <v>280493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93" t="s">
        <v>683</v>
      </c>
      <c r="B148" s="494"/>
      <c r="C148" s="113">
        <v>11</v>
      </c>
      <c r="D148" s="114">
        <v>16</v>
      </c>
      <c r="E148" s="111">
        <v>16</v>
      </c>
    </row>
    <row r="149" spans="1:5" ht="14.25" customHeight="1" thickBot="1">
      <c r="A149" s="493" t="s">
        <v>147</v>
      </c>
      <c r="B149" s="494"/>
      <c r="C149" s="113">
        <v>30</v>
      </c>
      <c r="D149" s="114">
        <v>30</v>
      </c>
      <c r="E149" s="111">
        <v>30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9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28" t="s">
        <v>747</v>
      </c>
    </row>
    <row r="2" spans="1:5" s="531" customFormat="1" ht="25.5" customHeight="1">
      <c r="A2" s="511" t="s">
        <v>145</v>
      </c>
      <c r="B2" s="685" t="s">
        <v>722</v>
      </c>
      <c r="C2" s="686"/>
      <c r="D2" s="687"/>
      <c r="E2" s="554" t="s">
        <v>48</v>
      </c>
    </row>
    <row r="3" spans="1:5" s="531" customFormat="1" ht="24.75" thickBot="1">
      <c r="A3" s="529" t="s">
        <v>565</v>
      </c>
      <c r="B3" s="688" t="s">
        <v>558</v>
      </c>
      <c r="C3" s="691"/>
      <c r="D3" s="692"/>
      <c r="E3" s="555" t="s">
        <v>40</v>
      </c>
    </row>
    <row r="4" spans="1:5" s="532" customFormat="1" ht="15.75" customHeight="1" thickBot="1">
      <c r="A4" s="486"/>
      <c r="B4" s="486"/>
      <c r="C4" s="487"/>
      <c r="D4" s="487"/>
      <c r="E4" s="487" t="s">
        <v>41</v>
      </c>
    </row>
    <row r="5" spans="1:5" ht="24.75" thickBot="1">
      <c r="A5" s="323" t="s">
        <v>146</v>
      </c>
      <c r="B5" s="324" t="s">
        <v>42</v>
      </c>
      <c r="C5" s="97" t="s">
        <v>178</v>
      </c>
      <c r="D5" s="97" t="s">
        <v>182</v>
      </c>
      <c r="E5" s="488" t="s">
        <v>183</v>
      </c>
    </row>
    <row r="6" spans="1:5" s="533" customFormat="1" ht="12.75" customHeight="1" thickBot="1">
      <c r="A6" s="481" t="s">
        <v>425</v>
      </c>
      <c r="B6" s="482" t="s">
        <v>426</v>
      </c>
      <c r="C6" s="482" t="s">
        <v>427</v>
      </c>
      <c r="D6" s="112" t="s">
        <v>428</v>
      </c>
      <c r="E6" s="110" t="s">
        <v>429</v>
      </c>
    </row>
    <row r="7" spans="1:5" s="533" customFormat="1" ht="15.75" customHeight="1" thickBot="1">
      <c r="A7" s="682" t="s">
        <v>43</v>
      </c>
      <c r="B7" s="683"/>
      <c r="C7" s="683"/>
      <c r="D7" s="683"/>
      <c r="E7" s="684"/>
    </row>
    <row r="8" spans="1:5" s="507" customFormat="1" ht="12" customHeight="1" thickBot="1">
      <c r="A8" s="481" t="s">
        <v>6</v>
      </c>
      <c r="B8" s="545" t="s">
        <v>566</v>
      </c>
      <c r="C8" s="418">
        <f>SUM(C9:C18)</f>
        <v>0</v>
      </c>
      <c r="D8" s="418">
        <f>SUM(D9:D18)</f>
        <v>15</v>
      </c>
      <c r="E8" s="551">
        <f>SUM(E9:E18)</f>
        <v>15</v>
      </c>
    </row>
    <row r="9" spans="1:5" s="507" customFormat="1" ht="12" customHeight="1">
      <c r="A9" s="556" t="s">
        <v>70</v>
      </c>
      <c r="B9" s="339" t="s">
        <v>344</v>
      </c>
      <c r="C9" s="106"/>
      <c r="D9" s="106"/>
      <c r="E9" s="540"/>
    </row>
    <row r="10" spans="1:5" s="507" customFormat="1" ht="12" customHeight="1">
      <c r="A10" s="557" t="s">
        <v>71</v>
      </c>
      <c r="B10" s="337" t="s">
        <v>345</v>
      </c>
      <c r="C10" s="415"/>
      <c r="D10" s="415"/>
      <c r="E10" s="115"/>
    </row>
    <row r="11" spans="1:5" s="507" customFormat="1" ht="12" customHeight="1">
      <c r="A11" s="557" t="s">
        <v>72</v>
      </c>
      <c r="B11" s="337" t="s">
        <v>346</v>
      </c>
      <c r="C11" s="415"/>
      <c r="D11" s="415"/>
      <c r="E11" s="115"/>
    </row>
    <row r="12" spans="1:5" s="507" customFormat="1" ht="12" customHeight="1">
      <c r="A12" s="557" t="s">
        <v>73</v>
      </c>
      <c r="B12" s="337" t="s">
        <v>347</v>
      </c>
      <c r="C12" s="415"/>
      <c r="D12" s="415"/>
      <c r="E12" s="115"/>
    </row>
    <row r="13" spans="1:5" s="507" customFormat="1" ht="12" customHeight="1">
      <c r="A13" s="557" t="s">
        <v>106</v>
      </c>
      <c r="B13" s="337" t="s">
        <v>348</v>
      </c>
      <c r="C13" s="415"/>
      <c r="D13" s="415"/>
      <c r="E13" s="115"/>
    </row>
    <row r="14" spans="1:5" s="507" customFormat="1" ht="12" customHeight="1">
      <c r="A14" s="557" t="s">
        <v>74</v>
      </c>
      <c r="B14" s="337" t="s">
        <v>567</v>
      </c>
      <c r="C14" s="415"/>
      <c r="D14" s="415"/>
      <c r="E14" s="115"/>
    </row>
    <row r="15" spans="1:5" s="534" customFormat="1" ht="12" customHeight="1">
      <c r="A15" s="557" t="s">
        <v>75</v>
      </c>
      <c r="B15" s="336" t="s">
        <v>568</v>
      </c>
      <c r="C15" s="415"/>
      <c r="D15" s="415"/>
      <c r="E15" s="115"/>
    </row>
    <row r="16" spans="1:5" s="534" customFormat="1" ht="12" customHeight="1">
      <c r="A16" s="557" t="s">
        <v>83</v>
      </c>
      <c r="B16" s="337" t="s">
        <v>351</v>
      </c>
      <c r="C16" s="107"/>
      <c r="D16" s="107"/>
      <c r="E16" s="539"/>
    </row>
    <row r="17" spans="1:5" s="507" customFormat="1" ht="12" customHeight="1">
      <c r="A17" s="557" t="s">
        <v>84</v>
      </c>
      <c r="B17" s="337" t="s">
        <v>353</v>
      </c>
      <c r="C17" s="415"/>
      <c r="D17" s="415"/>
      <c r="E17" s="115"/>
    </row>
    <row r="18" spans="1:5" s="534" customFormat="1" ht="12" customHeight="1" thickBot="1">
      <c r="A18" s="557" t="s">
        <v>85</v>
      </c>
      <c r="B18" s="336" t="s">
        <v>355</v>
      </c>
      <c r="C18" s="417"/>
      <c r="D18" s="417">
        <v>15</v>
      </c>
      <c r="E18" s="535">
        <v>15</v>
      </c>
    </row>
    <row r="19" spans="1:5" s="534" customFormat="1" ht="12" customHeight="1" thickBot="1">
      <c r="A19" s="481" t="s">
        <v>7</v>
      </c>
      <c r="B19" s="545" t="s">
        <v>569</v>
      </c>
      <c r="C19" s="418">
        <f>SUM(C20:C22)</f>
        <v>0</v>
      </c>
      <c r="D19" s="418">
        <f>SUM(D20:D22)</f>
        <v>4014</v>
      </c>
      <c r="E19" s="551">
        <f>SUM(E20:E22)</f>
        <v>4014</v>
      </c>
    </row>
    <row r="20" spans="1:5" s="534" customFormat="1" ht="12" customHeight="1">
      <c r="A20" s="557" t="s">
        <v>76</v>
      </c>
      <c r="B20" s="338" t="s">
        <v>317</v>
      </c>
      <c r="C20" s="415"/>
      <c r="D20" s="415"/>
      <c r="E20" s="115"/>
    </row>
    <row r="21" spans="1:5" s="534" customFormat="1" ht="12" customHeight="1">
      <c r="A21" s="557" t="s">
        <v>77</v>
      </c>
      <c r="B21" s="337" t="s">
        <v>570</v>
      </c>
      <c r="C21" s="415"/>
      <c r="D21" s="415"/>
      <c r="E21" s="115"/>
    </row>
    <row r="22" spans="1:5" s="534" customFormat="1" ht="12" customHeight="1">
      <c r="A22" s="557" t="s">
        <v>78</v>
      </c>
      <c r="B22" s="337" t="s">
        <v>571</v>
      </c>
      <c r="C22" s="415"/>
      <c r="D22" s="415">
        <v>4014</v>
      </c>
      <c r="E22" s="115">
        <v>4014</v>
      </c>
    </row>
    <row r="23" spans="1:5" s="534" customFormat="1" ht="12" customHeight="1" thickBot="1">
      <c r="A23" s="557" t="s">
        <v>79</v>
      </c>
      <c r="B23" s="337" t="s">
        <v>684</v>
      </c>
      <c r="C23" s="415"/>
      <c r="D23" s="415"/>
      <c r="E23" s="115"/>
    </row>
    <row r="24" spans="1:5" s="534" customFormat="1" ht="12" customHeight="1" thickBot="1">
      <c r="A24" s="544" t="s">
        <v>8</v>
      </c>
      <c r="B24" s="357" t="s">
        <v>122</v>
      </c>
      <c r="C24" s="41"/>
      <c r="D24" s="41"/>
      <c r="E24" s="550"/>
    </row>
    <row r="25" spans="1:5" s="534" customFormat="1" ht="12" customHeight="1" thickBot="1">
      <c r="A25" s="544" t="s">
        <v>9</v>
      </c>
      <c r="B25" s="357" t="s">
        <v>572</v>
      </c>
      <c r="C25" s="418">
        <f>SUM(C26:C27)</f>
        <v>0</v>
      </c>
      <c r="D25" s="418">
        <f>SUM(D26:D27)</f>
        <v>0</v>
      </c>
      <c r="E25" s="551">
        <f>SUM(E26:E27)</f>
        <v>0</v>
      </c>
    </row>
    <row r="26" spans="1:5" s="534" customFormat="1" ht="12" customHeight="1">
      <c r="A26" s="558" t="s">
        <v>331</v>
      </c>
      <c r="B26" s="559" t="s">
        <v>570</v>
      </c>
      <c r="C26" s="103"/>
      <c r="D26" s="103"/>
      <c r="E26" s="538"/>
    </row>
    <row r="27" spans="1:5" s="534" customFormat="1" ht="12" customHeight="1">
      <c r="A27" s="558" t="s">
        <v>337</v>
      </c>
      <c r="B27" s="560" t="s">
        <v>573</v>
      </c>
      <c r="C27" s="419"/>
      <c r="D27" s="419"/>
      <c r="E27" s="537"/>
    </row>
    <row r="28" spans="1:5" s="534" customFormat="1" ht="12" customHeight="1" thickBot="1">
      <c r="A28" s="557" t="s">
        <v>339</v>
      </c>
      <c r="B28" s="561" t="s">
        <v>685</v>
      </c>
      <c r="C28" s="541"/>
      <c r="D28" s="541"/>
      <c r="E28" s="536"/>
    </row>
    <row r="29" spans="1:5" s="534" customFormat="1" ht="12" customHeight="1" thickBot="1">
      <c r="A29" s="544" t="s">
        <v>10</v>
      </c>
      <c r="B29" s="357" t="s">
        <v>574</v>
      </c>
      <c r="C29" s="418">
        <f>SUM(C30:C32)</f>
        <v>0</v>
      </c>
      <c r="D29" s="418">
        <f>SUM(D30:D32)</f>
        <v>0</v>
      </c>
      <c r="E29" s="551">
        <f>SUM(E30:E32)</f>
        <v>0</v>
      </c>
    </row>
    <row r="30" spans="1:5" s="534" customFormat="1" ht="12" customHeight="1">
      <c r="A30" s="558" t="s">
        <v>63</v>
      </c>
      <c r="B30" s="559" t="s">
        <v>357</v>
      </c>
      <c r="C30" s="103"/>
      <c r="D30" s="103"/>
      <c r="E30" s="538"/>
    </row>
    <row r="31" spans="1:5" s="534" customFormat="1" ht="12" customHeight="1">
      <c r="A31" s="558" t="s">
        <v>64</v>
      </c>
      <c r="B31" s="560" t="s">
        <v>358</v>
      </c>
      <c r="C31" s="419"/>
      <c r="D31" s="419"/>
      <c r="E31" s="537"/>
    </row>
    <row r="32" spans="1:5" s="534" customFormat="1" ht="12" customHeight="1" thickBot="1">
      <c r="A32" s="557" t="s">
        <v>65</v>
      </c>
      <c r="B32" s="543" t="s">
        <v>360</v>
      </c>
      <c r="C32" s="541"/>
      <c r="D32" s="541"/>
      <c r="E32" s="536"/>
    </row>
    <row r="33" spans="1:5" s="534" customFormat="1" ht="12" customHeight="1" thickBot="1">
      <c r="A33" s="544" t="s">
        <v>11</v>
      </c>
      <c r="B33" s="357" t="s">
        <v>485</v>
      </c>
      <c r="C33" s="41"/>
      <c r="D33" s="41"/>
      <c r="E33" s="550"/>
    </row>
    <row r="34" spans="1:5" s="507" customFormat="1" ht="12" customHeight="1" thickBot="1">
      <c r="A34" s="544" t="s">
        <v>12</v>
      </c>
      <c r="B34" s="357" t="s">
        <v>575</v>
      </c>
      <c r="C34" s="41"/>
      <c r="D34" s="41"/>
      <c r="E34" s="550"/>
    </row>
    <row r="35" spans="1:5" s="507" customFormat="1" ht="12" customHeight="1" thickBot="1">
      <c r="A35" s="481" t="s">
        <v>13</v>
      </c>
      <c r="B35" s="357" t="s">
        <v>686</v>
      </c>
      <c r="C35" s="418">
        <f>+C8+C19+C24+C25+C29+C33+C34</f>
        <v>0</v>
      </c>
      <c r="D35" s="418">
        <f>+D8+D19+D24+D25+D29+D33+D34</f>
        <v>4029</v>
      </c>
      <c r="E35" s="551">
        <f>+E8+E19+E24+E25+E29+E33+E34</f>
        <v>4029</v>
      </c>
    </row>
    <row r="36" spans="1:5" s="507" customFormat="1" ht="12" customHeight="1" thickBot="1">
      <c r="A36" s="546" t="s">
        <v>14</v>
      </c>
      <c r="B36" s="357" t="s">
        <v>577</v>
      </c>
      <c r="C36" s="418">
        <f>+C37+C38+C39</f>
        <v>46609</v>
      </c>
      <c r="D36" s="418">
        <f>+D37+D38+D39</f>
        <v>46703</v>
      </c>
      <c r="E36" s="551">
        <f>+E37+E38+E39</f>
        <v>46703</v>
      </c>
    </row>
    <row r="37" spans="1:5" s="507" customFormat="1" ht="12" customHeight="1">
      <c r="A37" s="558" t="s">
        <v>578</v>
      </c>
      <c r="B37" s="559" t="s">
        <v>165</v>
      </c>
      <c r="C37" s="103"/>
      <c r="D37" s="103">
        <v>4051</v>
      </c>
      <c r="E37" s="538">
        <v>4051</v>
      </c>
    </row>
    <row r="38" spans="1:5" s="534" customFormat="1" ht="12" customHeight="1">
      <c r="A38" s="558" t="s">
        <v>579</v>
      </c>
      <c r="B38" s="560" t="s">
        <v>2</v>
      </c>
      <c r="C38" s="419"/>
      <c r="D38" s="419"/>
      <c r="E38" s="537"/>
    </row>
    <row r="39" spans="1:5" s="534" customFormat="1" ht="12" customHeight="1" thickBot="1">
      <c r="A39" s="557" t="s">
        <v>580</v>
      </c>
      <c r="B39" s="543" t="s">
        <v>581</v>
      </c>
      <c r="C39" s="541">
        <v>46609</v>
      </c>
      <c r="D39" s="541">
        <v>42652</v>
      </c>
      <c r="E39" s="536">
        <v>42652</v>
      </c>
    </row>
    <row r="40" spans="1:5" s="534" customFormat="1" ht="15" customHeight="1" thickBot="1">
      <c r="A40" s="546" t="s">
        <v>15</v>
      </c>
      <c r="B40" s="547" t="s">
        <v>582</v>
      </c>
      <c r="C40" s="109">
        <f>+C35+C36</f>
        <v>46609</v>
      </c>
      <c r="D40" s="109">
        <f>+D35+D36</f>
        <v>50732</v>
      </c>
      <c r="E40" s="552">
        <f>+E35+E36</f>
        <v>50732</v>
      </c>
    </row>
    <row r="41" spans="1:5" s="534" customFormat="1" ht="15" customHeight="1">
      <c r="A41" s="489"/>
      <c r="B41" s="490"/>
      <c r="C41" s="505"/>
      <c r="D41" s="505"/>
      <c r="E41" s="505"/>
    </row>
    <row r="42" spans="1:5" ht="13.5" thickBot="1">
      <c r="A42" s="491"/>
      <c r="B42" s="492"/>
      <c r="C42" s="506"/>
      <c r="D42" s="506"/>
      <c r="E42" s="506"/>
    </row>
    <row r="43" spans="1:5" s="533" customFormat="1" ht="16.5" customHeight="1" thickBot="1">
      <c r="A43" s="682" t="s">
        <v>44</v>
      </c>
      <c r="B43" s="683"/>
      <c r="C43" s="683"/>
      <c r="D43" s="683"/>
      <c r="E43" s="684"/>
    </row>
    <row r="44" spans="1:5" s="313" customFormat="1" ht="12" customHeight="1" thickBot="1">
      <c r="A44" s="544" t="s">
        <v>6</v>
      </c>
      <c r="B44" s="357" t="s">
        <v>583</v>
      </c>
      <c r="C44" s="418">
        <f>SUM(C45:C49)</f>
        <v>46609</v>
      </c>
      <c r="D44" s="418">
        <f>SUM(D45:D49)</f>
        <v>50575</v>
      </c>
      <c r="E44" s="449">
        <f>SUM(E45:E49)</f>
        <v>50069</v>
      </c>
    </row>
    <row r="45" spans="1:5" ht="12" customHeight="1">
      <c r="A45" s="557" t="s">
        <v>70</v>
      </c>
      <c r="B45" s="338" t="s">
        <v>36</v>
      </c>
      <c r="C45" s="103">
        <v>29279</v>
      </c>
      <c r="D45" s="103">
        <v>33879</v>
      </c>
      <c r="E45" s="445">
        <v>33879</v>
      </c>
    </row>
    <row r="46" spans="1:5" ht="12" customHeight="1">
      <c r="A46" s="557" t="s">
        <v>71</v>
      </c>
      <c r="B46" s="337" t="s">
        <v>131</v>
      </c>
      <c r="C46" s="412">
        <v>7988</v>
      </c>
      <c r="D46" s="412">
        <v>8934</v>
      </c>
      <c r="E46" s="446">
        <v>8934</v>
      </c>
    </row>
    <row r="47" spans="1:5" ht="12" customHeight="1">
      <c r="A47" s="557" t="s">
        <v>72</v>
      </c>
      <c r="B47" s="337" t="s">
        <v>99</v>
      </c>
      <c r="C47" s="412">
        <v>9342</v>
      </c>
      <c r="D47" s="412">
        <v>7762</v>
      </c>
      <c r="E47" s="446">
        <v>7256</v>
      </c>
    </row>
    <row r="48" spans="1:5" ht="12" customHeight="1">
      <c r="A48" s="557" t="s">
        <v>73</v>
      </c>
      <c r="B48" s="337" t="s">
        <v>132</v>
      </c>
      <c r="C48" s="412"/>
      <c r="D48" s="412"/>
      <c r="E48" s="446"/>
    </row>
    <row r="49" spans="1:5" ht="12" customHeight="1" thickBot="1">
      <c r="A49" s="557" t="s">
        <v>106</v>
      </c>
      <c r="B49" s="337" t="s">
        <v>133</v>
      </c>
      <c r="C49" s="412"/>
      <c r="D49" s="412"/>
      <c r="E49" s="446"/>
    </row>
    <row r="50" spans="1:5" ht="12" customHeight="1" thickBot="1">
      <c r="A50" s="544" t="s">
        <v>7</v>
      </c>
      <c r="B50" s="357" t="s">
        <v>584</v>
      </c>
      <c r="C50" s="418">
        <f>SUM(C51:C53)</f>
        <v>0</v>
      </c>
      <c r="D50" s="418">
        <f>SUM(D51:D53)</f>
        <v>157</v>
      </c>
      <c r="E50" s="449">
        <f>SUM(E51:E53)</f>
        <v>157</v>
      </c>
    </row>
    <row r="51" spans="1:5" s="313" customFormat="1" ht="12" customHeight="1">
      <c r="A51" s="557" t="s">
        <v>76</v>
      </c>
      <c r="B51" s="338" t="s">
        <v>155</v>
      </c>
      <c r="C51" s="103"/>
      <c r="D51" s="103">
        <v>157</v>
      </c>
      <c r="E51" s="445">
        <v>157</v>
      </c>
    </row>
    <row r="52" spans="1:5" ht="12" customHeight="1">
      <c r="A52" s="557" t="s">
        <v>77</v>
      </c>
      <c r="B52" s="337" t="s">
        <v>135</v>
      </c>
      <c r="C52" s="412"/>
      <c r="D52" s="412"/>
      <c r="E52" s="446"/>
    </row>
    <row r="53" spans="1:5" ht="12" customHeight="1">
      <c r="A53" s="557" t="s">
        <v>78</v>
      </c>
      <c r="B53" s="337" t="s">
        <v>45</v>
      </c>
      <c r="C53" s="412"/>
      <c r="D53" s="412"/>
      <c r="E53" s="446"/>
    </row>
    <row r="54" spans="1:5" ht="12" customHeight="1" thickBot="1">
      <c r="A54" s="557" t="s">
        <v>79</v>
      </c>
      <c r="B54" s="337" t="s">
        <v>687</v>
      </c>
      <c r="C54" s="412"/>
      <c r="D54" s="412"/>
      <c r="E54" s="446"/>
    </row>
    <row r="55" spans="1:5" ht="12" customHeight="1" thickBot="1">
      <c r="A55" s="544" t="s">
        <v>8</v>
      </c>
      <c r="B55" s="548" t="s">
        <v>585</v>
      </c>
      <c r="C55" s="418">
        <f>+C44+C50</f>
        <v>46609</v>
      </c>
      <c r="D55" s="418">
        <f>+D44+D50</f>
        <v>50732</v>
      </c>
      <c r="E55" s="449">
        <f>+E44+E50</f>
        <v>50226</v>
      </c>
    </row>
    <row r="56" spans="3:5" ht="13.5" thickBot="1">
      <c r="C56" s="553"/>
      <c r="D56" s="553"/>
      <c r="E56" s="553"/>
    </row>
    <row r="57" spans="1:5" ht="15" customHeight="1" thickBot="1">
      <c r="A57" s="493" t="s">
        <v>683</v>
      </c>
      <c r="B57" s="494"/>
      <c r="C57" s="113">
        <v>10</v>
      </c>
      <c r="D57" s="113">
        <v>11</v>
      </c>
      <c r="E57" s="542">
        <v>11</v>
      </c>
    </row>
    <row r="58" spans="1:5" ht="14.25" customHeight="1" thickBot="1">
      <c r="A58" s="493" t="s">
        <v>147</v>
      </c>
      <c r="B58" s="494"/>
      <c r="C58" s="113"/>
      <c r="D58" s="113"/>
      <c r="E58" s="542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2015-04-23T14:47:05Z</cp:lastPrinted>
  <dcterms:created xsi:type="dcterms:W3CDTF">1999-10-30T10:30:45Z</dcterms:created>
  <dcterms:modified xsi:type="dcterms:W3CDTF">2015-05-13T13:27:23Z</dcterms:modified>
  <cp:category/>
  <cp:version/>
  <cp:contentType/>
  <cp:contentStatus/>
</cp:coreProperties>
</file>