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070" yWindow="255" windowWidth="17280" windowHeight="11910"/>
  </bookViews>
  <sheets>
    <sheet name="Önk. bevételei előiányzat" sheetId="2" r:id="rId1"/>
  </sheets>
  <definedNames>
    <definedName name="_xlnm.Print_Area" localSheetId="0">'Önk. bevételei előiányzat'!$A$1:$J$234</definedName>
  </definedNames>
  <calcPr calcId="145621"/>
</workbook>
</file>

<file path=xl/calcChain.xml><?xml version="1.0" encoding="utf-8"?>
<calcChain xmlns="http://schemas.openxmlformats.org/spreadsheetml/2006/main">
  <c r="G123" i="2"/>
  <c r="H123"/>
  <c r="G51"/>
  <c r="G52"/>
  <c r="G9"/>
  <c r="G13"/>
  <c r="F219"/>
  <c r="G53"/>
  <c r="H15"/>
  <c r="G16"/>
  <c r="F16"/>
  <c r="F20"/>
  <c r="F60"/>
  <c r="F191"/>
  <c r="G67"/>
  <c r="G71"/>
  <c r="G89"/>
  <c r="H70"/>
  <c r="F71"/>
  <c r="F67"/>
  <c r="F89"/>
  <c r="E67"/>
  <c r="E71"/>
  <c r="E89"/>
  <c r="E191"/>
  <c r="E234"/>
  <c r="H9"/>
  <c r="H11"/>
  <c r="H20"/>
  <c r="H39"/>
  <c r="H40"/>
  <c r="G58"/>
  <c r="G60"/>
  <c r="H57"/>
  <c r="F58"/>
  <c r="E58"/>
  <c r="G170"/>
  <c r="F170"/>
  <c r="G187"/>
  <c r="G189"/>
  <c r="H14"/>
  <c r="H223"/>
  <c r="H219"/>
  <c r="H220"/>
  <c r="H225"/>
  <c r="H231"/>
  <c r="H210"/>
  <c r="H204"/>
  <c r="H205"/>
  <c r="H206"/>
  <c r="H207"/>
  <c r="H203"/>
  <c r="H198"/>
  <c r="H199"/>
  <c r="H201"/>
  <c r="H200"/>
  <c r="H197"/>
  <c r="H196"/>
  <c r="H85"/>
  <c r="H183"/>
  <c r="H187"/>
  <c r="H189"/>
  <c r="H184"/>
  <c r="H185"/>
  <c r="H186"/>
  <c r="H182"/>
  <c r="H176"/>
  <c r="H177"/>
  <c r="H180"/>
  <c r="H178"/>
  <c r="H179"/>
  <c r="H175"/>
  <c r="H167"/>
  <c r="H168"/>
  <c r="H166"/>
  <c r="H153"/>
  <c r="H144"/>
  <c r="H145"/>
  <c r="H143"/>
  <c r="H146"/>
  <c r="I146"/>
  <c r="H139"/>
  <c r="H140"/>
  <c r="H120"/>
  <c r="H121"/>
  <c r="H122"/>
  <c r="H124"/>
  <c r="H125"/>
  <c r="H126"/>
  <c r="H127"/>
  <c r="H128"/>
  <c r="H129"/>
  <c r="H130"/>
  <c r="H131"/>
  <c r="H132"/>
  <c r="H133"/>
  <c r="H134"/>
  <c r="H119"/>
  <c r="H106"/>
  <c r="H107"/>
  <c r="H108"/>
  <c r="H109"/>
  <c r="H110"/>
  <c r="H111"/>
  <c r="H105"/>
  <c r="H104"/>
  <c r="H112"/>
  <c r="I112"/>
  <c r="H100"/>
  <c r="H101"/>
  <c r="H99"/>
  <c r="H98"/>
  <c r="H95"/>
  <c r="I95"/>
  <c r="H94"/>
  <c r="H96"/>
  <c r="H114"/>
  <c r="H69"/>
  <c r="H38"/>
  <c r="H41"/>
  <c r="H42"/>
  <c r="H43"/>
  <c r="H44"/>
  <c r="H45"/>
  <c r="H46"/>
  <c r="H47"/>
  <c r="H48"/>
  <c r="H49"/>
  <c r="H50"/>
  <c r="H51"/>
  <c r="H52"/>
  <c r="H58"/>
  <c r="J58"/>
  <c r="H53"/>
  <c r="H54"/>
  <c r="H55"/>
  <c r="H56"/>
  <c r="H37"/>
  <c r="H18"/>
  <c r="H13"/>
  <c r="H10"/>
  <c r="H8"/>
  <c r="H7"/>
  <c r="F19"/>
  <c r="H19"/>
  <c r="F187"/>
  <c r="E187"/>
  <c r="G19"/>
  <c r="G220"/>
  <c r="F220"/>
  <c r="E220"/>
  <c r="G224"/>
  <c r="G225"/>
  <c r="G231"/>
  <c r="F224"/>
  <c r="E224"/>
  <c r="H224"/>
  <c r="H163"/>
  <c r="H170"/>
  <c r="H228"/>
  <c r="H229"/>
  <c r="F229"/>
  <c r="G229"/>
  <c r="F216"/>
  <c r="G216"/>
  <c r="H215"/>
  <c r="H216"/>
  <c r="F201"/>
  <c r="G201"/>
  <c r="H211"/>
  <c r="F211"/>
  <c r="G211"/>
  <c r="F208"/>
  <c r="F212"/>
  <c r="G208"/>
  <c r="G212"/>
  <c r="F180"/>
  <c r="G180"/>
  <c r="F158"/>
  <c r="G158"/>
  <c r="H158"/>
  <c r="I144"/>
  <c r="F146"/>
  <c r="G146"/>
  <c r="F140"/>
  <c r="F148"/>
  <c r="G140"/>
  <c r="F135"/>
  <c r="G135"/>
  <c r="G148"/>
  <c r="G191"/>
  <c r="G234"/>
  <c r="F112"/>
  <c r="G112"/>
  <c r="F102"/>
  <c r="G102"/>
  <c r="G114"/>
  <c r="F96"/>
  <c r="G96"/>
  <c r="F87"/>
  <c r="G87"/>
  <c r="H86"/>
  <c r="H68"/>
  <c r="H67"/>
  <c r="H71"/>
  <c r="H66"/>
  <c r="H65"/>
  <c r="H36"/>
  <c r="H24"/>
  <c r="H23"/>
  <c r="F11"/>
  <c r="J206"/>
  <c r="K124"/>
  <c r="I119"/>
  <c r="K123"/>
  <c r="L124"/>
  <c r="E25"/>
  <c r="H25"/>
  <c r="E16"/>
  <c r="E11"/>
  <c r="E20"/>
  <c r="E60"/>
  <c r="E211"/>
  <c r="E135"/>
  <c r="E148"/>
  <c r="E216"/>
  <c r="E112"/>
  <c r="E114"/>
  <c r="E229"/>
  <c r="E158"/>
  <c r="E29"/>
  <c r="H29"/>
  <c r="E33"/>
  <c r="H33"/>
  <c r="E76"/>
  <c r="H76"/>
  <c r="E87"/>
  <c r="E96"/>
  <c r="E102"/>
  <c r="E140"/>
  <c r="E146"/>
  <c r="E164"/>
  <c r="E170"/>
  <c r="H164"/>
  <c r="E180"/>
  <c r="E189"/>
  <c r="E201"/>
  <c r="E212"/>
  <c r="E225"/>
  <c r="E231"/>
  <c r="E81"/>
  <c r="H81"/>
  <c r="E208"/>
  <c r="H87"/>
  <c r="F189"/>
  <c r="F114"/>
  <c r="H102"/>
  <c r="I102"/>
  <c r="G11"/>
  <c r="G20"/>
  <c r="J121"/>
  <c r="I114"/>
  <c r="F225"/>
  <c r="F231"/>
  <c r="F234"/>
  <c r="H208"/>
  <c r="H212"/>
  <c r="H89"/>
  <c r="H16"/>
  <c r="H60"/>
  <c r="M123"/>
  <c r="H135"/>
  <c r="I135"/>
  <c r="H148"/>
  <c r="H191"/>
  <c r="H234"/>
  <c r="I148"/>
</calcChain>
</file>

<file path=xl/sharedStrings.xml><?xml version="1.0" encoding="utf-8"?>
<sst xmlns="http://schemas.openxmlformats.org/spreadsheetml/2006/main" count="456" uniqueCount="227">
  <si>
    <t>Alcím</t>
  </si>
  <si>
    <t>1.</t>
  </si>
  <si>
    <t>2.</t>
  </si>
  <si>
    <t>3.</t>
  </si>
  <si>
    <t>4.</t>
  </si>
  <si>
    <t>5.</t>
  </si>
  <si>
    <t>Építményadó</t>
  </si>
  <si>
    <t>Id.forg.adó tart.alapján</t>
  </si>
  <si>
    <t>Telekadó</t>
  </si>
  <si>
    <t>Iparűzési adó</t>
  </si>
  <si>
    <t>Gépjárműadó</t>
  </si>
  <si>
    <t>szám</t>
  </si>
  <si>
    <t>6.</t>
  </si>
  <si>
    <t xml:space="preserve">Önkormányzati lakás </t>
  </si>
  <si>
    <t>Céljellegű dec.</t>
  </si>
  <si>
    <t>Céltámogatás</t>
  </si>
  <si>
    <t>Talajterhelési díj</t>
  </si>
  <si>
    <t>Kamatmentes kölcsön - háztartások</t>
  </si>
  <si>
    <t>Dolgozói lakásépítési kölcsön</t>
  </si>
  <si>
    <t>Címnév</t>
  </si>
  <si>
    <t>B.alm.Városg.</t>
  </si>
  <si>
    <t>7.</t>
  </si>
  <si>
    <t>Balatonalmádi Városgondnokság</t>
  </si>
  <si>
    <t>Pannónia Kult.Közp.és Könyv.</t>
  </si>
  <si>
    <t>Szabadidős park, fürdő és strandszolgáltatás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</si>
  <si>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</si>
  <si>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</si>
  <si>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</si>
  <si>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</si>
  <si>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</si>
  <si>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</si>
  <si>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</si>
  <si>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</si>
  <si>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</si>
  <si>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</si>
  <si>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</si>
  <si>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 xml:space="preserve">               VGI/Közfoglalkoztatás (Munk.Közp.)</t>
  </si>
  <si>
    <t xml:space="preserve">               PH/Közfoglalkoztatás (Munk.Közp.)</t>
  </si>
  <si>
    <t>ebből:      Szennyvízcs.lakossági.hj.</t>
  </si>
  <si>
    <t>Önkormányzat összesen:</t>
  </si>
  <si>
    <t>Önkorm.</t>
  </si>
  <si>
    <t>PKKK</t>
  </si>
  <si>
    <t>Önkormányzat</t>
  </si>
  <si>
    <t xml:space="preserve">               PKKK/Közfoglalkoztatás (Munk.Közp.)</t>
  </si>
  <si>
    <t>VGI</t>
  </si>
  <si>
    <t>16.</t>
  </si>
  <si>
    <t xml:space="preserve"> Közös Önkormányzati Hivatal</t>
  </si>
  <si>
    <t xml:space="preserve">               Felsőörs Község Önk. hozzájárulása  Közös Önk.Hivatal működéséhez</t>
  </si>
  <si>
    <t xml:space="preserve">               Felsőörs Község Önk. Jövedelempótló támogatás átadása</t>
  </si>
  <si>
    <t xml:space="preserve">               Felsőörs Közs. Önk. kirendeltség kiadásainak finanszírozása</t>
  </si>
  <si>
    <t xml:space="preserve">               Önkorm/Közfoglalkoztatás (Munk.Közp.)</t>
  </si>
  <si>
    <t>Önkormányzat működési célú költségvetési támogatása összesen</t>
  </si>
  <si>
    <t>Előző évi költségvetési kiegészítések, visszatérülések (B.almádi önkorm.)</t>
  </si>
  <si>
    <t>Előző évi költségvetési kiegészítések, visszatérülések (Többcélú Kistérségi Társulás)</t>
  </si>
  <si>
    <t>Működési célú visszatérítendő támogatások, kölcsönök megtérülése ÁH-on belülről</t>
  </si>
  <si>
    <t xml:space="preserve">  1. Működési célú visszatérítendő támogatások, kölcsönök visszatérülése államháztartáson kívülről</t>
  </si>
  <si>
    <t>Működési célú támogatások államháztartáson belülről összesen:</t>
  </si>
  <si>
    <t>Igazgatási szolgáltatási díj</t>
  </si>
  <si>
    <t>Környezetvédelmi bírság</t>
  </si>
  <si>
    <t xml:space="preserve">Természetvédelmi bírság </t>
  </si>
  <si>
    <t>Építésügyi bírság</t>
  </si>
  <si>
    <t>Egyéb bírság</t>
  </si>
  <si>
    <t>Egyéb közhatalmi bevételek összesen :</t>
  </si>
  <si>
    <t>Közös.Önk.Hiv</t>
  </si>
  <si>
    <t>Közhatalmi bevételek összesen :</t>
  </si>
  <si>
    <t>Felhalmozási célú visszatérítendő támogatások, kölcsönök megtérülése ÁH-on belülről</t>
  </si>
  <si>
    <t>Felhalmozási célú támogatások államháztartáson belülről összesen: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</si>
  <si>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</si>
  <si>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</si>
  <si>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>Felhalmozási célú átvett pénzeszközök összesen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</si>
  <si>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</si>
  <si>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</si>
  <si>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             Felsőörs Közs. Önk. kirendeltség rendszeres gyermekvédelmi támog. finansz.</t>
  </si>
  <si>
    <t xml:space="preserve">               VGI/Téli közfoglalkoztatás</t>
  </si>
  <si>
    <t>Kormányzati funkció</t>
  </si>
  <si>
    <t>013350</t>
  </si>
  <si>
    <t>Az állami vagyonnal való gazdálkodással kapcsolatos feladatok</t>
  </si>
  <si>
    <t>081061</t>
  </si>
  <si>
    <t>066020</t>
  </si>
  <si>
    <t>Város-, községgazdálkodási egyéb szolgáltatások</t>
  </si>
  <si>
    <t>Önkormányzatok és önkorm. hivatalok jogalkotó és általános igazgatási tev.</t>
  </si>
  <si>
    <t>011130</t>
  </si>
  <si>
    <t xml:space="preserve">           VIS MAIOR Panoráma sétány partfalomlás helyreállítás</t>
  </si>
  <si>
    <t xml:space="preserve">               Közös Önk. Hiv.: Szoc.Társ.munkaszerv feladataihoz hozzájárulás(2%)</t>
  </si>
  <si>
    <t xml:space="preserve"> 1. Működési célú támogatások államháztartáson belülről</t>
  </si>
  <si>
    <t xml:space="preserve">  3. Működési célú visszatérítendő támogatások, kölcsönök visszatérülése ÁH-on belülről</t>
  </si>
  <si>
    <t xml:space="preserve">  2. Elvonások és befizetések bevételei</t>
  </si>
  <si>
    <t>Elvonások és befizetések bevételei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</si>
  <si>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</si>
  <si>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</si>
  <si>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 xml:space="preserve"> 5. Egyéb működési célú támogatások bevételei ÁH-on belülről </t>
  </si>
  <si>
    <t>Működési célú visszatérítendő támogatások, kölcsönök igénybevétele ÁH-on belülről</t>
  </si>
  <si>
    <t xml:space="preserve">Egyéb működési célú támogatások bevételei ÁH-on belülről </t>
  </si>
  <si>
    <t>Felhalmozési célú önkormányzati támogatások összesen:</t>
  </si>
  <si>
    <t>Felhalmozási célú visszatérítendő támogatások, kölcsönök visszatérülése ÁH-on belülről</t>
  </si>
  <si>
    <t xml:space="preserve">  2.  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</si>
  <si>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</si>
  <si>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</si>
  <si>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</si>
  <si>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 xml:space="preserve"> 2. Felhalmozási célú támogatások államháztartáson belülről</t>
  </si>
  <si>
    <t xml:space="preserve"> 1.  Felhalmozási célú önkormányzati támogatások </t>
  </si>
  <si>
    <t>3. Közhatalmi bevételek</t>
  </si>
  <si>
    <t xml:space="preserve">  1. Vagyoni típusú adók</t>
  </si>
  <si>
    <t>Vagyoni típusú adók összesen :</t>
  </si>
  <si>
    <t>Termékek és szolgáltatások adói összesen :</t>
  </si>
  <si>
    <t xml:space="preserve">  2. Termékek és szolgáltatások adói</t>
  </si>
  <si>
    <t xml:space="preserve">  3. Egyéb közhatalmi bevételek</t>
  </si>
  <si>
    <t>Szabálysértési és közigazgatási bírság helyi önkormányzatot megillető része</t>
  </si>
  <si>
    <t>Késedelmi és önellenőrzési pótlék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</si>
  <si>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</si>
  <si>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</si>
  <si>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</si>
  <si>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</si>
  <si>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</si>
  <si>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</si>
  <si>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</si>
  <si>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</si>
  <si>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</si>
  <si>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2. Egyéb működési célú átvett pénzeszközök</t>
  </si>
  <si>
    <t>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</si>
  <si>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</si>
  <si>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</si>
  <si>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2. Egyéb felhalmozási célú átvett pénzeszközök</t>
  </si>
  <si>
    <t>Egyéb felhalmozási célú átvett pénzeszközök összesen:</t>
  </si>
  <si>
    <t>Belföldi finanszírozás bevételei</t>
  </si>
  <si>
    <t>Külföldi finanszírozási bevételei</t>
  </si>
  <si>
    <t>Külföldi finanszírozási bevételei összesen :</t>
  </si>
  <si>
    <t>Betétek megszüntetése</t>
  </si>
  <si>
    <t>Betétek megszüntetése összesen :</t>
  </si>
  <si>
    <t>8. Finanszírozási bevételek</t>
  </si>
  <si>
    <t>8 . Finanszirozási bevételek összesen</t>
  </si>
  <si>
    <t>1-7. Költségvetési bevételek összesen:</t>
  </si>
  <si>
    <t>Egyéb felhalmozási célú támogatások bevételei ÁH-on belülről összesen:</t>
  </si>
  <si>
    <t xml:space="preserve">   1. Önkormányzatok működési támogatásai</t>
  </si>
  <si>
    <t xml:space="preserve">  1.</t>
  </si>
  <si>
    <t>Belföldi finanszírozás bevételei összesen:</t>
  </si>
  <si>
    <t>1-8. BEVÉTELEK MINDÖSSZESEN</t>
  </si>
  <si>
    <t>eredeti ei.</t>
  </si>
  <si>
    <t>Pályázat ÁFA: Leader hagyományörző kultúrközpont</t>
  </si>
  <si>
    <t>Pályázat ÁFA: Balatonalmádi településkép javító fejlesztés (Posta parkoló)</t>
  </si>
  <si>
    <t>ÁFA: Wesselényi strand büfé épület építés fordított Áfa</t>
  </si>
  <si>
    <t>ÁFA: Vöröshegyi út forrásvíz elvezetés fordított áfa</t>
  </si>
  <si>
    <t>063080</t>
  </si>
  <si>
    <t>045120</t>
  </si>
  <si>
    <t>082092</t>
  </si>
  <si>
    <t>Helyi önkormányzatok kiegészítő támogatása összesen</t>
  </si>
  <si>
    <t>4. Működési bevételek:</t>
  </si>
  <si>
    <t>Működési célra maradvány igénybevétele</t>
  </si>
  <si>
    <t>Felhalmozási célra maradvány igénybevétele</t>
  </si>
  <si>
    <t>Felhalmozási célú maradvány összesen :</t>
  </si>
  <si>
    <t xml:space="preserve">   2.  Felhalmozási célú maradvány</t>
  </si>
  <si>
    <t>Működési célú maradvány összesen:</t>
  </si>
  <si>
    <t>Maradvány igénybevétele összesen:</t>
  </si>
  <si>
    <t xml:space="preserve">   1.  Működési célú maradvány</t>
  </si>
  <si>
    <t xml:space="preserve">               Felsőörs Közs. Önk. kirendeltség kiadásaihoz történő hozzájárulás</t>
  </si>
  <si>
    <t>Balatonalmádi Városgondnokság és gazdálkodási körébe tartozó intézmények</t>
  </si>
  <si>
    <t>Balatonalmádi Városgondnokság és gazdálkodási körébe tartozó intézmények összesen:</t>
  </si>
  <si>
    <t>018020</t>
  </si>
  <si>
    <t>ÁFA visszatérülés</t>
  </si>
  <si>
    <t>052080</t>
  </si>
  <si>
    <t>Szennyvízcsatorna építése, fenntartása, üzemeltetése</t>
  </si>
  <si>
    <t>Vízellátással kapcsolatos közmű építése, fenntartása, üzemeltetése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</si>
  <si>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</si>
  <si>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</si>
  <si>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</si>
  <si>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</si>
  <si>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Finanszírozási  célú egyéb bevételek összesen :</t>
  </si>
  <si>
    <t>2016.évi</t>
  </si>
  <si>
    <t xml:space="preserve">           Közművelődési érdekeltségnövelő támogatás</t>
  </si>
  <si>
    <t>047320</t>
  </si>
  <si>
    <t>Turizmusfejlesztési támogatások és tevékenységekű</t>
  </si>
  <si>
    <t>Út, autópálya építése</t>
  </si>
  <si>
    <t>072290</t>
  </si>
  <si>
    <t>Járóbeteg-ellátás finanszírozása és támogatása</t>
  </si>
  <si>
    <t>094260</t>
  </si>
  <si>
    <t>Hallgatói és oktatói ösztöndíjak, egyéb juttatások</t>
  </si>
  <si>
    <t>Bef. Szennyvízcsat. Társ. (2008.) kölcsön (n.éves)</t>
  </si>
  <si>
    <t>Bef. Szennyvízcsat. Társ. (2008.) kölcsön (LTP)</t>
  </si>
  <si>
    <t xml:space="preserve">   3.  Finanszirozási célú  egyéb bevételek</t>
  </si>
  <si>
    <t>Finanszírozási célra maradvány igénybevétele</t>
  </si>
  <si>
    <t xml:space="preserve">    1. A helyi önkormányzatok általános működésének és ágazati feladatainak támogatása
 (Költségvetési törvény 2. számú melléklete alapján)</t>
  </si>
  <si>
    <t>helyi önkormányz. általános működ. és ágazati feladatainak támogatása összesen</t>
  </si>
  <si>
    <t xml:space="preserve">  2. Helyi önkormányzatok kiegészítő támogatása</t>
  </si>
  <si>
    <t xml:space="preserve">  3. Elszámolásból származó bevételek</t>
  </si>
  <si>
    <t>Elszámolásból származó bevételek (előző évi állami támogatás visszatérülése)</t>
  </si>
  <si>
    <t>Elszámolásból származó bevételek összesen</t>
  </si>
  <si>
    <t>Helyi önkormányzatok kiegészítő támogatásai (Költségvetési törvény 3. számú melléklete alapján)</t>
  </si>
  <si>
    <t xml:space="preserve"> strandi felhalmozás</t>
  </si>
  <si>
    <t>ebből:  Központi ügyelet részére új  gépjármű beszerzéséhez település hozzájárulások</t>
  </si>
  <si>
    <t>felhalmozási</t>
  </si>
  <si>
    <t xml:space="preserve">2016. évi </t>
  </si>
  <si>
    <t xml:space="preserve">  2. Betétek megszüntetése</t>
  </si>
  <si>
    <t>Belföldi értékpapírok bevételei</t>
  </si>
  <si>
    <t xml:space="preserve">  4. Belföldi értékpapírok bevételei</t>
  </si>
  <si>
    <t xml:space="preserve">   5. Külföldi finanszírozási bevételei</t>
  </si>
  <si>
    <t xml:space="preserve">  3. Államháztartáson belüli megelelőlegezések</t>
  </si>
  <si>
    <t>Államháztartáson belüli megelőlegezések</t>
  </si>
  <si>
    <t>Költségvetési szervnél foglalkoztatottak bérkompenzációja (2016. évi)</t>
  </si>
  <si>
    <t>Bethlen Gábor Nonprofit Alapkezelő Zrt.  „Testvér-települési programok és együttműködések” pályázat támogatása</t>
  </si>
  <si>
    <t xml:space="preserve">                 Önerős útépítés (lakossági hj.)</t>
  </si>
  <si>
    <t xml:space="preserve">                 Pót gáz-csatorna bekötés (lak.hj.)</t>
  </si>
  <si>
    <t xml:space="preserve">                 Belterületbe vonás kiadásaihoz hozzájárulás</t>
  </si>
  <si>
    <t xml:space="preserve">               Szociális, gyermekjóléti  ágazati pótlék</t>
  </si>
  <si>
    <t xml:space="preserve"> ebből:   OEP alapból átvett pénzeszköz</t>
  </si>
  <si>
    <t xml:space="preserve">               Természetbeni Erzsébet utalvány (rendsz.gyermekv.kedvezményben rész.támog.)</t>
  </si>
  <si>
    <t xml:space="preserve">               Építéshatósági feladatokhoz hozzájárulás/ B.kenese-B.főkajár</t>
  </si>
  <si>
    <t xml:space="preserve">               Nemzeti Fejlesztési Minisztérium: Autómentes nap támogatása</t>
  </si>
  <si>
    <t>A. Magocskák O.</t>
  </si>
  <si>
    <t>Drv Zrt. 2015. évi lakossági víz- és csatornaszolgáltatás elszámolása</t>
  </si>
  <si>
    <t xml:space="preserve"> Kelet-európai Történelem és Társadalom Kutatásáért Közalapítvány , „Balatonalmádi  „Büszkeségpont" támogatása</t>
  </si>
  <si>
    <t>Almádi Magocskák Óvoda</t>
  </si>
  <si>
    <t xml:space="preserve">               Almádi Magocskák Óvodák Sporttámogatás</t>
  </si>
  <si>
    <t>Módósítási</t>
  </si>
  <si>
    <t>javaslat</t>
  </si>
  <si>
    <t>Lakossági víz- és csatornaszolgáltatás támogatása</t>
  </si>
  <si>
    <t>20.</t>
  </si>
  <si>
    <t xml:space="preserve">               Országos népszavazás támogatása</t>
  </si>
  <si>
    <t>21.</t>
  </si>
  <si>
    <t>22.</t>
  </si>
  <si>
    <t xml:space="preserve">               VGI/nyári diákmunka program (Munk.Közp.)</t>
  </si>
  <si>
    <t xml:space="preserve">               A. Magocskák O./nyári diákmunka program (Munk.Közp.)</t>
  </si>
  <si>
    <t xml:space="preserve">               PKKK/nyári diákmunka program (Munk.Közp.)</t>
  </si>
  <si>
    <t>mód.ei.VIII.31.</t>
  </si>
  <si>
    <t>mód. ei. XI.30.</t>
  </si>
  <si>
    <t xml:space="preserve">           Adósságkonszolidációban nem részesült települési önkormányzatok fejlesztési tám.</t>
  </si>
  <si>
    <t>Jó adatszolgáltató önkormányzatok támogatása 2016</t>
  </si>
  <si>
    <t xml:space="preserve">               Szociális, gyermekjóléti  kiegészítő  pótlék</t>
  </si>
</sst>
</file>

<file path=xl/styles.xml><?xml version="1.0" encoding="utf-8"?>
<styleSheet xmlns="http://schemas.openxmlformats.org/spreadsheetml/2006/main">
  <numFmts count="1">
    <numFmt numFmtId="180" formatCode="0.0%"/>
  </numFmts>
  <fonts count="13">
    <font>
      <sz val="10"/>
      <name val="MS Sans Serif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180" fontId="2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Border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2" xfId="0" applyFont="1" applyBorder="1"/>
    <xf numFmtId="3" fontId="2" fillId="0" borderId="2" xfId="0" applyNumberFormat="1" applyFont="1" applyBorder="1" applyAlignment="1"/>
    <xf numFmtId="0" fontId="3" fillId="0" borderId="4" xfId="0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0" borderId="0" xfId="0" applyFont="1" applyFill="1" applyBorder="1"/>
    <xf numFmtId="3" fontId="3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/>
    <xf numFmtId="3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3" xfId="1" applyNumberFormat="1" applyFont="1" applyBorder="1"/>
    <xf numFmtId="0" fontId="3" fillId="0" borderId="0" xfId="0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3" fontId="3" fillId="0" borderId="8" xfId="0" applyNumberFormat="1" applyFont="1" applyBorder="1"/>
    <xf numFmtId="3" fontId="3" fillId="0" borderId="7" xfId="0" applyNumberFormat="1" applyFont="1" applyBorder="1" applyAlignment="1"/>
    <xf numFmtId="3" fontId="3" fillId="0" borderId="3" xfId="1" applyNumberFormat="1" applyFont="1" applyBorder="1" applyAlignment="1"/>
    <xf numFmtId="0" fontId="3" fillId="0" borderId="8" xfId="0" applyFont="1" applyFill="1" applyBorder="1"/>
    <xf numFmtId="3" fontId="3" fillId="0" borderId="5" xfId="0" applyNumberFormat="1" applyFont="1" applyBorder="1" applyAlignment="1"/>
    <xf numFmtId="3" fontId="3" fillId="0" borderId="8" xfId="0" applyNumberFormat="1" applyFont="1" applyBorder="1" applyAlignment="1"/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9" xfId="0" applyFont="1" applyFill="1" applyBorder="1"/>
    <xf numFmtId="3" fontId="3" fillId="0" borderId="10" xfId="0" applyNumberFormat="1" applyFont="1" applyBorder="1"/>
    <xf numFmtId="0" fontId="3" fillId="0" borderId="10" xfId="0" applyFont="1" applyBorder="1"/>
    <xf numFmtId="3" fontId="3" fillId="0" borderId="10" xfId="1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/>
    <xf numFmtId="3" fontId="3" fillId="0" borderId="11" xfId="0" applyNumberFormat="1" applyFont="1" applyBorder="1" applyAlignment="1">
      <alignment horizontal="right"/>
    </xf>
    <xf numFmtId="0" fontId="3" fillId="0" borderId="2" xfId="0" applyFont="1" applyFill="1" applyBorder="1"/>
    <xf numFmtId="3" fontId="3" fillId="0" borderId="0" xfId="0" applyNumberFormat="1" applyFont="1" applyBorder="1" applyAlignment="1">
      <alignment horizontal="left"/>
    </xf>
    <xf numFmtId="0" fontId="2" fillId="0" borderId="0" xfId="0" applyFont="1" applyFill="1"/>
    <xf numFmtId="0" fontId="2" fillId="0" borderId="1" xfId="0" applyFont="1" applyBorder="1" applyAlignment="1">
      <alignment horizontal="right"/>
    </xf>
    <xf numFmtId="3" fontId="3" fillId="0" borderId="2" xfId="0" applyNumberFormat="1" applyFont="1" applyBorder="1" applyAlignment="1">
      <alignment horizontal="left"/>
    </xf>
    <xf numFmtId="0" fontId="3" fillId="0" borderId="12" xfId="0" applyFont="1" applyBorder="1"/>
    <xf numFmtId="0" fontId="4" fillId="0" borderId="13" xfId="0" applyFont="1" applyFill="1" applyBorder="1" applyAlignment="1">
      <alignment horizontal="left"/>
    </xf>
    <xf numFmtId="3" fontId="4" fillId="0" borderId="13" xfId="0" applyNumberFormat="1" applyFont="1" applyBorder="1" applyAlignment="1">
      <alignment horizontal="center"/>
    </xf>
    <xf numFmtId="3" fontId="3" fillId="0" borderId="7" xfId="0" applyNumberFormat="1" applyFont="1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2" fillId="0" borderId="17" xfId="0" applyFont="1" applyBorder="1" applyAlignment="1">
      <alignment horizontal="righ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4" fillId="0" borderId="17" xfId="0" applyFont="1" applyFill="1" applyBorder="1" applyAlignment="1"/>
    <xf numFmtId="0" fontId="3" fillId="0" borderId="17" xfId="0" applyFont="1" applyFill="1" applyBorder="1"/>
    <xf numFmtId="0" fontId="3" fillId="0" borderId="17" xfId="0" applyFont="1" applyBorder="1"/>
    <xf numFmtId="0" fontId="3" fillId="0" borderId="18" xfId="0" applyFont="1" applyBorder="1" applyAlignment="1">
      <alignment horizontal="right"/>
    </xf>
    <xf numFmtId="3" fontId="3" fillId="0" borderId="17" xfId="0" applyNumberFormat="1" applyFont="1" applyBorder="1"/>
    <xf numFmtId="0" fontId="4" fillId="0" borderId="4" xfId="0" applyFont="1" applyFill="1" applyBorder="1" applyAlignment="1">
      <alignment horizontal="left"/>
    </xf>
    <xf numFmtId="3" fontId="2" fillId="0" borderId="2" xfId="0" applyNumberFormat="1" applyFont="1" applyBorder="1"/>
    <xf numFmtId="3" fontId="3" fillId="0" borderId="19" xfId="0" applyNumberFormat="1" applyFont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3" fontId="3" fillId="0" borderId="2" xfId="0" applyNumberFormat="1" applyFont="1" applyBorder="1" applyAlignment="1"/>
    <xf numFmtId="0" fontId="3" fillId="0" borderId="3" xfId="0" applyFont="1" applyBorder="1"/>
    <xf numFmtId="0" fontId="8" fillId="0" borderId="2" xfId="0" applyFont="1" applyFill="1" applyBorder="1"/>
    <xf numFmtId="0" fontId="3" fillId="0" borderId="2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80" fontId="2" fillId="0" borderId="0" xfId="0" applyNumberFormat="1" applyFont="1" applyBorder="1"/>
    <xf numFmtId="0" fontId="7" fillId="0" borderId="1" xfId="0" applyFont="1" applyBorder="1"/>
    <xf numFmtId="0" fontId="2" fillId="0" borderId="1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left"/>
    </xf>
    <xf numFmtId="0" fontId="2" fillId="0" borderId="2" xfId="0" applyFont="1" applyFill="1" applyBorder="1"/>
    <xf numFmtId="0" fontId="2" fillId="0" borderId="23" xfId="0" applyFont="1" applyBorder="1"/>
    <xf numFmtId="3" fontId="3" fillId="0" borderId="24" xfId="0" applyNumberFormat="1" applyFont="1" applyBorder="1"/>
    <xf numFmtId="3" fontId="4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8" fillId="0" borderId="0" xfId="0" applyNumberFormat="1" applyFont="1"/>
    <xf numFmtId="3" fontId="3" fillId="0" borderId="25" xfId="0" applyNumberFormat="1" applyFont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3" fillId="0" borderId="26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12" xfId="1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19" xfId="0" applyFont="1" applyFill="1" applyBorder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0" fontId="4" fillId="0" borderId="17" xfId="0" applyFont="1" applyBorder="1" applyAlignment="1">
      <alignment horizontal="right"/>
    </xf>
    <xf numFmtId="0" fontId="2" fillId="0" borderId="12" xfId="0" applyFont="1" applyFill="1" applyBorder="1"/>
    <xf numFmtId="3" fontId="2" fillId="0" borderId="11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1" fillId="0" borderId="17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1" xfId="1" applyNumberFormat="1" applyFont="1" applyBorder="1" applyAlignment="1"/>
    <xf numFmtId="0" fontId="2" fillId="0" borderId="27" xfId="0" applyFont="1" applyBorder="1" applyAlignment="1">
      <alignment wrapText="1"/>
    </xf>
    <xf numFmtId="3" fontId="3" fillId="0" borderId="11" xfId="1" applyNumberFormat="1" applyFont="1" applyBorder="1" applyAlignment="1"/>
    <xf numFmtId="3" fontId="3" fillId="0" borderId="0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17" xfId="0" applyFont="1" applyFill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0" fontId="2" fillId="0" borderId="28" xfId="0" applyFont="1" applyFill="1" applyBorder="1"/>
    <xf numFmtId="0" fontId="3" fillId="0" borderId="12" xfId="0" applyFont="1" applyBorder="1" applyAlignment="1">
      <alignment horizontal="left"/>
    </xf>
    <xf numFmtId="3" fontId="3" fillId="0" borderId="11" xfId="0" applyNumberFormat="1" applyFont="1" applyBorder="1" applyAlignment="1"/>
    <xf numFmtId="0" fontId="11" fillId="0" borderId="17" xfId="0" applyFont="1" applyBorder="1"/>
    <xf numFmtId="3" fontId="4" fillId="0" borderId="0" xfId="0" applyNumberFormat="1" applyFont="1" applyBorder="1" applyAlignment="1">
      <alignment horizontal="left"/>
    </xf>
    <xf numFmtId="0" fontId="2" fillId="0" borderId="28" xfId="0" applyFont="1" applyBorder="1"/>
    <xf numFmtId="3" fontId="3" fillId="0" borderId="12" xfId="0" applyNumberFormat="1" applyFont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0" fontId="3" fillId="0" borderId="27" xfId="0" applyFont="1" applyBorder="1"/>
    <xf numFmtId="3" fontId="3" fillId="0" borderId="31" xfId="1" applyNumberFormat="1" applyFont="1" applyBorder="1" applyAlignment="1"/>
    <xf numFmtId="0" fontId="2" fillId="0" borderId="3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3" fontId="2" fillId="0" borderId="0" xfId="0" applyNumberFormat="1" applyFont="1" applyBorder="1"/>
    <xf numFmtId="3" fontId="3" fillId="0" borderId="3" xfId="0" applyNumberFormat="1" applyFont="1" applyBorder="1" applyAlignment="1"/>
    <xf numFmtId="0" fontId="2" fillId="0" borderId="32" xfId="0" applyFont="1" applyBorder="1"/>
    <xf numFmtId="0" fontId="9" fillId="0" borderId="1" xfId="0" quotePrefix="1" applyFont="1" applyBorder="1" applyAlignment="1">
      <alignment horizontal="center"/>
    </xf>
    <xf numFmtId="0" fontId="9" fillId="0" borderId="33" xfId="0" quotePrefix="1" applyFont="1" applyBorder="1" applyAlignment="1">
      <alignment horizontal="center"/>
    </xf>
    <xf numFmtId="0" fontId="7" fillId="0" borderId="33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34" xfId="0" applyFont="1" applyBorder="1"/>
    <xf numFmtId="3" fontId="3" fillId="0" borderId="17" xfId="0" applyNumberFormat="1" applyFont="1" applyBorder="1" applyAlignment="1">
      <alignment horizontal="right"/>
    </xf>
    <xf numFmtId="180" fontId="2" fillId="0" borderId="17" xfId="0" applyNumberFormat="1" applyFont="1" applyBorder="1"/>
    <xf numFmtId="3" fontId="2" fillId="0" borderId="17" xfId="0" applyNumberFormat="1" applyFont="1" applyBorder="1"/>
    <xf numFmtId="0" fontId="4" fillId="2" borderId="0" xfId="0" applyFont="1" applyFill="1" applyBorder="1"/>
    <xf numFmtId="3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left"/>
    </xf>
    <xf numFmtId="0" fontId="4" fillId="2" borderId="35" xfId="0" applyFont="1" applyFill="1" applyBorder="1"/>
    <xf numFmtId="0" fontId="4" fillId="2" borderId="3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left"/>
    </xf>
    <xf numFmtId="3" fontId="2" fillId="0" borderId="17" xfId="0" applyNumberFormat="1" applyFont="1" applyBorder="1" applyAlignment="1">
      <alignment horizontal="right"/>
    </xf>
    <xf numFmtId="3" fontId="2" fillId="0" borderId="28" xfId="0" applyNumberFormat="1" applyFont="1" applyFill="1" applyBorder="1"/>
    <xf numFmtId="3" fontId="2" fillId="0" borderId="37" xfId="0" applyNumberFormat="1" applyFont="1" applyBorder="1"/>
    <xf numFmtId="3" fontId="2" fillId="0" borderId="38" xfId="0" applyNumberFormat="1" applyFont="1" applyBorder="1"/>
    <xf numFmtId="3" fontId="2" fillId="0" borderId="38" xfId="0" applyNumberFormat="1" applyFont="1" applyFill="1" applyBorder="1"/>
    <xf numFmtId="3" fontId="3" fillId="0" borderId="38" xfId="0" applyNumberFormat="1" applyFont="1" applyBorder="1" applyAlignment="1">
      <alignment horizontal="right"/>
    </xf>
    <xf numFmtId="3" fontId="2" fillId="0" borderId="25" xfId="0" applyNumberFormat="1" applyFont="1" applyBorder="1"/>
    <xf numFmtId="3" fontId="3" fillId="0" borderId="4" xfId="0" applyNumberFormat="1" applyFont="1" applyBorder="1" applyAlignment="1"/>
    <xf numFmtId="3" fontId="2" fillId="0" borderId="39" xfId="0" applyNumberFormat="1" applyFont="1" applyBorder="1"/>
    <xf numFmtId="3" fontId="3" fillId="0" borderId="4" xfId="0" applyNumberFormat="1" applyFont="1" applyBorder="1"/>
    <xf numFmtId="3" fontId="2" fillId="0" borderId="40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2" fillId="0" borderId="28" xfId="0" applyNumberFormat="1" applyFont="1" applyBorder="1" applyAlignment="1">
      <alignment horizontal="left"/>
    </xf>
    <xf numFmtId="0" fontId="2" fillId="0" borderId="3" xfId="0" applyFont="1" applyFill="1" applyBorder="1"/>
    <xf numFmtId="3" fontId="2" fillId="0" borderId="38" xfId="0" applyNumberFormat="1" applyFont="1" applyFill="1" applyBorder="1" applyAlignment="1"/>
    <xf numFmtId="3" fontId="3" fillId="0" borderId="1" xfId="0" quotePrefix="1" applyNumberFormat="1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/>
    <xf numFmtId="0" fontId="7" fillId="0" borderId="1" xfId="0" applyFont="1" applyFill="1" applyBorder="1"/>
    <xf numFmtId="0" fontId="12" fillId="0" borderId="1" xfId="0" applyFont="1" applyBorder="1"/>
    <xf numFmtId="3" fontId="3" fillId="0" borderId="34" xfId="0" applyNumberFormat="1" applyFont="1" applyBorder="1" applyAlignment="1">
      <alignment horizontal="left"/>
    </xf>
    <xf numFmtId="3" fontId="2" fillId="0" borderId="41" xfId="0" applyNumberFormat="1" applyFont="1" applyBorder="1"/>
    <xf numFmtId="3" fontId="2" fillId="0" borderId="27" xfId="0" applyNumberFormat="1" applyFont="1" applyBorder="1"/>
    <xf numFmtId="3" fontId="2" fillId="0" borderId="41" xfId="0" applyNumberFormat="1" applyFont="1" applyFill="1" applyBorder="1"/>
    <xf numFmtId="3" fontId="2" fillId="0" borderId="42" xfId="0" applyNumberFormat="1" applyFont="1" applyFill="1" applyBorder="1"/>
    <xf numFmtId="3" fontId="2" fillId="0" borderId="27" xfId="0" applyNumberFormat="1" applyFont="1" applyFill="1" applyBorder="1"/>
    <xf numFmtId="3" fontId="3" fillId="0" borderId="27" xfId="0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3" fillId="0" borderId="43" xfId="0" applyNumberFormat="1" applyFont="1" applyBorder="1"/>
    <xf numFmtId="3" fontId="2" fillId="0" borderId="27" xfId="0" applyNumberFormat="1" applyFont="1" applyFill="1" applyBorder="1" applyAlignment="1"/>
    <xf numFmtId="3" fontId="2" fillId="0" borderId="42" xfId="0" applyNumberFormat="1" applyFont="1" applyBorder="1"/>
    <xf numFmtId="3" fontId="2" fillId="0" borderId="44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3" fontId="3" fillId="0" borderId="27" xfId="0" applyNumberFormat="1" applyFont="1" applyFill="1" applyBorder="1"/>
    <xf numFmtId="3" fontId="2" fillId="0" borderId="44" xfId="0" applyNumberFormat="1" applyFont="1" applyBorder="1"/>
    <xf numFmtId="3" fontId="4" fillId="0" borderId="43" xfId="0" applyNumberFormat="1" applyFont="1" applyBorder="1"/>
    <xf numFmtId="3" fontId="4" fillId="0" borderId="43" xfId="0" applyNumberFormat="1" applyFont="1" applyBorder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Fill="1"/>
    <xf numFmtId="1" fontId="3" fillId="0" borderId="0" xfId="0" applyNumberFormat="1" applyFont="1" applyFill="1"/>
    <xf numFmtId="1" fontId="3" fillId="0" borderId="0" xfId="0" applyNumberFormat="1" applyFont="1"/>
    <xf numFmtId="3" fontId="2" fillId="0" borderId="0" xfId="0" applyNumberFormat="1" applyFont="1"/>
    <xf numFmtId="0" fontId="2" fillId="0" borderId="2" xfId="0" applyFont="1" applyFill="1" applyBorder="1" applyAlignment="1">
      <alignment wrapText="1"/>
    </xf>
    <xf numFmtId="180" fontId="2" fillId="0" borderId="16" xfId="0" applyNumberFormat="1" applyFont="1" applyBorder="1" applyAlignment="1">
      <alignment horizontal="center"/>
    </xf>
    <xf numFmtId="0" fontId="2" fillId="0" borderId="44" xfId="0" applyFont="1" applyFill="1" applyBorder="1"/>
    <xf numFmtId="49" fontId="3" fillId="0" borderId="1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left"/>
    </xf>
    <xf numFmtId="0" fontId="3" fillId="0" borderId="33" xfId="0" applyFont="1" applyFill="1" applyBorder="1" applyAlignment="1">
      <alignment horizontal="center"/>
    </xf>
    <xf numFmtId="3" fontId="3" fillId="0" borderId="43" xfId="0" applyNumberFormat="1" applyFont="1" applyFill="1" applyBorder="1" applyAlignment="1"/>
    <xf numFmtId="3" fontId="2" fillId="0" borderId="37" xfId="0" applyNumberFormat="1" applyFont="1" applyFill="1" applyBorder="1"/>
    <xf numFmtId="3" fontId="3" fillId="0" borderId="44" xfId="0" applyNumberFormat="1" applyFont="1" applyFill="1" applyBorder="1"/>
    <xf numFmtId="0" fontId="3" fillId="0" borderId="7" xfId="0" applyFont="1" applyFill="1" applyBorder="1" applyAlignment="1"/>
    <xf numFmtId="0" fontId="3" fillId="0" borderId="46" xfId="0" applyFont="1" applyFill="1" applyBorder="1"/>
    <xf numFmtId="3" fontId="3" fillId="0" borderId="47" xfId="0" applyNumberFormat="1" applyFont="1" applyBorder="1" applyAlignment="1"/>
    <xf numFmtId="3" fontId="3" fillId="0" borderId="47" xfId="0" applyNumberFormat="1" applyFont="1" applyBorder="1" applyAlignment="1">
      <alignment horizontal="right"/>
    </xf>
    <xf numFmtId="0" fontId="4" fillId="3" borderId="0" xfId="0" applyFont="1" applyFill="1" applyBorder="1"/>
    <xf numFmtId="3" fontId="11" fillId="3" borderId="0" xfId="0" applyNumberFormat="1" applyFont="1" applyFill="1" applyBorder="1" applyAlignment="1">
      <alignment horizontal="center"/>
    </xf>
    <xf numFmtId="3" fontId="2" fillId="0" borderId="48" xfId="0" applyNumberFormat="1" applyFont="1" applyBorder="1"/>
    <xf numFmtId="3" fontId="3" fillId="0" borderId="0" xfId="0" applyNumberFormat="1" applyFont="1"/>
    <xf numFmtId="3" fontId="2" fillId="0" borderId="47" xfId="0" applyNumberFormat="1" applyFont="1" applyBorder="1"/>
    <xf numFmtId="3" fontId="2" fillId="0" borderId="45" xfId="0" applyNumberFormat="1" applyFont="1" applyBorder="1"/>
    <xf numFmtId="3" fontId="5" fillId="0" borderId="43" xfId="0" applyNumberFormat="1" applyFont="1" applyBorder="1"/>
    <xf numFmtId="3" fontId="3" fillId="0" borderId="45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43" xfId="0" applyNumberFormat="1" applyFont="1" applyBorder="1" applyAlignment="1">
      <alignment horizontal="right"/>
    </xf>
    <xf numFmtId="3" fontId="2" fillId="0" borderId="49" xfId="0" applyNumberFormat="1" applyFont="1" applyBorder="1"/>
    <xf numFmtId="3" fontId="3" fillId="0" borderId="3" xfId="0" applyNumberFormat="1" applyFont="1" applyBorder="1"/>
    <xf numFmtId="3" fontId="3" fillId="0" borderId="32" xfId="0" applyNumberFormat="1" applyFont="1" applyBorder="1" applyAlignment="1">
      <alignment horizontal="right"/>
    </xf>
    <xf numFmtId="3" fontId="3" fillId="0" borderId="45" xfId="0" applyNumberFormat="1" applyFont="1" applyBorder="1" applyAlignment="1">
      <alignment horizontal="right"/>
    </xf>
    <xf numFmtId="3" fontId="2" fillId="0" borderId="37" xfId="0" applyNumberFormat="1" applyFont="1" applyFill="1" applyBorder="1" applyAlignment="1"/>
    <xf numFmtId="3" fontId="2" fillId="0" borderId="41" xfId="0" applyNumberFormat="1" applyFont="1" applyFill="1" applyBorder="1" applyAlignment="1"/>
    <xf numFmtId="3" fontId="2" fillId="0" borderId="4" xfId="0" applyNumberFormat="1" applyFont="1" applyBorder="1"/>
    <xf numFmtId="3" fontId="2" fillId="0" borderId="43" xfId="0" applyNumberFormat="1" applyFont="1" applyBorder="1"/>
    <xf numFmtId="3" fontId="3" fillId="0" borderId="27" xfId="0" applyNumberFormat="1" applyFont="1" applyBorder="1" applyAlignment="1"/>
    <xf numFmtId="3" fontId="3" fillId="0" borderId="26" xfId="0" applyNumberFormat="1" applyFont="1" applyBorder="1" applyAlignment="1">
      <alignment horizontal="right"/>
    </xf>
    <xf numFmtId="3" fontId="2" fillId="0" borderId="26" xfId="0" applyNumberFormat="1" applyFont="1" applyBorder="1"/>
    <xf numFmtId="3" fontId="11" fillId="0" borderId="50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3" fontId="2" fillId="0" borderId="5" xfId="0" applyNumberFormat="1" applyFont="1" applyBorder="1"/>
    <xf numFmtId="3" fontId="2" fillId="0" borderId="24" xfId="0" applyNumberFormat="1" applyFont="1" applyBorder="1"/>
    <xf numFmtId="3" fontId="3" fillId="0" borderId="5" xfId="0" applyNumberFormat="1" applyFont="1" applyBorder="1" applyAlignment="1">
      <alignment horizontal="right"/>
    </xf>
    <xf numFmtId="3" fontId="2" fillId="0" borderId="51" xfId="0" applyNumberFormat="1" applyFont="1" applyBorder="1"/>
    <xf numFmtId="3" fontId="2" fillId="0" borderId="3" xfId="0" applyNumberFormat="1" applyFont="1" applyFill="1" applyBorder="1"/>
    <xf numFmtId="3" fontId="3" fillId="0" borderId="52" xfId="0" applyNumberFormat="1" applyFont="1" applyBorder="1" applyAlignment="1">
      <alignment horizontal="right"/>
    </xf>
    <xf numFmtId="3" fontId="3" fillId="2" borderId="0" xfId="0" applyNumberFormat="1" applyFont="1" applyFill="1" applyBorder="1"/>
    <xf numFmtId="3" fontId="2" fillId="0" borderId="51" xfId="0" applyNumberFormat="1" applyFont="1" applyFill="1" applyBorder="1" applyAlignment="1"/>
    <xf numFmtId="3" fontId="2" fillId="0" borderId="3" xfId="0" applyNumberFormat="1" applyFont="1" applyFill="1" applyBorder="1" applyAlignment="1"/>
    <xf numFmtId="3" fontId="3" fillId="0" borderId="53" xfId="0" applyNumberFormat="1" applyFont="1" applyBorder="1" applyAlignment="1"/>
    <xf numFmtId="3" fontId="4" fillId="2" borderId="0" xfId="0" applyNumberFormat="1" applyFont="1" applyFill="1" applyBorder="1" applyAlignment="1">
      <alignment horizontal="right"/>
    </xf>
    <xf numFmtId="180" fontId="11" fillId="2" borderId="0" xfId="0" applyNumberFormat="1" applyFont="1" applyFill="1" applyBorder="1"/>
    <xf numFmtId="3" fontId="3" fillId="0" borderId="51" xfId="0" applyNumberFormat="1" applyFont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80" fontId="2" fillId="0" borderId="0" xfId="0" applyNumberFormat="1" applyFont="1" applyFill="1" applyBorder="1"/>
    <xf numFmtId="3" fontId="2" fillId="0" borderId="51" xfId="0" applyNumberFormat="1" applyFont="1" applyFill="1" applyBorder="1"/>
    <xf numFmtId="3" fontId="3" fillId="0" borderId="3" xfId="0" applyNumberFormat="1" applyFont="1" applyFill="1" applyBorder="1"/>
    <xf numFmtId="3" fontId="2" fillId="0" borderId="52" xfId="0" applyNumberFormat="1" applyFont="1" applyBorder="1"/>
    <xf numFmtId="3" fontId="4" fillId="2" borderId="0" xfId="0" applyNumberFormat="1" applyFont="1" applyFill="1" applyBorder="1" applyAlignment="1">
      <alignment horizontal="center"/>
    </xf>
    <xf numFmtId="3" fontId="2" fillId="0" borderId="12" xfId="0" applyNumberFormat="1" applyFont="1" applyBorder="1"/>
    <xf numFmtId="3" fontId="3" fillId="0" borderId="0" xfId="0" applyNumberFormat="1" applyFont="1" applyFill="1" applyBorder="1" applyAlignment="1"/>
    <xf numFmtId="3" fontId="3" fillId="0" borderId="32" xfId="0" applyNumberFormat="1" applyFont="1" applyFill="1" applyBorder="1" applyAlignment="1">
      <alignment horizontal="right"/>
    </xf>
    <xf numFmtId="3" fontId="2" fillId="0" borderId="13" xfId="0" applyNumberFormat="1" applyFont="1" applyBorder="1"/>
    <xf numFmtId="3" fontId="2" fillId="0" borderId="33" xfId="0" applyNumberFormat="1" applyFont="1" applyBorder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33" xfId="0" applyNumberFormat="1" applyFont="1" applyBorder="1" applyAlignment="1">
      <alignment horizontal="right"/>
    </xf>
    <xf numFmtId="3" fontId="3" fillId="0" borderId="54" xfId="0" applyNumberFormat="1" applyFont="1" applyBorder="1" applyAlignment="1"/>
    <xf numFmtId="3" fontId="3" fillId="0" borderId="32" xfId="0" applyNumberFormat="1" applyFont="1" applyBorder="1" applyAlignment="1"/>
    <xf numFmtId="3" fontId="2" fillId="0" borderId="32" xfId="0" applyNumberFormat="1" applyFont="1" applyBorder="1"/>
    <xf numFmtId="3" fontId="3" fillId="0" borderId="55" xfId="0" applyNumberFormat="1" applyFont="1" applyBorder="1" applyAlignment="1">
      <alignment horizontal="right"/>
    </xf>
    <xf numFmtId="3" fontId="3" fillId="0" borderId="56" xfId="0" applyNumberFormat="1" applyFont="1" applyFill="1" applyBorder="1" applyAlignment="1">
      <alignment horizontal="right"/>
    </xf>
    <xf numFmtId="3" fontId="3" fillId="0" borderId="56" xfId="0" applyNumberFormat="1" applyFont="1" applyBorder="1" applyAlignment="1"/>
    <xf numFmtId="3" fontId="2" fillId="0" borderId="56" xfId="0" applyNumberFormat="1" applyFont="1" applyBorder="1"/>
    <xf numFmtId="3" fontId="2" fillId="0" borderId="57" xfId="0" applyNumberFormat="1" applyFont="1" applyBorder="1"/>
    <xf numFmtId="3" fontId="3" fillId="0" borderId="56" xfId="0" applyNumberFormat="1" applyFont="1" applyBorder="1" applyAlignment="1">
      <alignment horizontal="right"/>
    </xf>
    <xf numFmtId="3" fontId="3" fillId="0" borderId="27" xfId="0" applyNumberFormat="1" applyFont="1" applyBorder="1"/>
    <xf numFmtId="3" fontId="2" fillId="0" borderId="58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2" fillId="0" borderId="20" xfId="0" applyNumberFormat="1" applyFont="1" applyBorder="1"/>
    <xf numFmtId="3" fontId="2" fillId="0" borderId="1" xfId="0" applyNumberFormat="1" applyFont="1" applyFill="1" applyBorder="1"/>
    <xf numFmtId="3" fontId="3" fillId="0" borderId="54" xfId="0" applyNumberFormat="1" applyFont="1" applyBorder="1" applyAlignment="1">
      <alignment horizontal="right"/>
    </xf>
    <xf numFmtId="3" fontId="3" fillId="0" borderId="53" xfId="0" applyNumberFormat="1" applyFont="1" applyBorder="1" applyAlignment="1">
      <alignment horizontal="right"/>
    </xf>
    <xf numFmtId="3" fontId="3" fillId="0" borderId="13" xfId="0" applyNumberFormat="1" applyFont="1" applyBorder="1"/>
    <xf numFmtId="3" fontId="2" fillId="0" borderId="59" xfId="0" applyNumberFormat="1" applyFont="1" applyFill="1" applyBorder="1" applyAlignment="1"/>
    <xf numFmtId="3" fontId="2" fillId="0" borderId="2" xfId="0" applyNumberFormat="1" applyFont="1" applyFill="1" applyBorder="1" applyAlignment="1"/>
    <xf numFmtId="3" fontId="3" fillId="0" borderId="60" xfId="0" applyNumberFormat="1" applyFont="1" applyBorder="1" applyAlignment="1">
      <alignment horizontal="right"/>
    </xf>
    <xf numFmtId="3" fontId="3" fillId="0" borderId="54" xfId="0" applyNumberFormat="1" applyFont="1" applyBorder="1"/>
    <xf numFmtId="3" fontId="3" fillId="0" borderId="61" xfId="0" applyNumberFormat="1" applyFont="1" applyFill="1" applyBorder="1"/>
    <xf numFmtId="3" fontId="3" fillId="0" borderId="53" xfId="0" applyNumberFormat="1" applyFont="1" applyBorder="1"/>
    <xf numFmtId="3" fontId="3" fillId="0" borderId="60" xfId="0" applyNumberFormat="1" applyFont="1" applyBorder="1"/>
    <xf numFmtId="3" fontId="2" fillId="0" borderId="62" xfId="0" applyNumberFormat="1" applyFont="1" applyBorder="1"/>
    <xf numFmtId="3" fontId="2" fillId="0" borderId="21" xfId="0" applyNumberFormat="1" applyFont="1" applyFill="1" applyBorder="1" applyAlignment="1">
      <alignment horizontal="right"/>
    </xf>
    <xf numFmtId="3" fontId="3" fillId="0" borderId="54" xfId="0" applyNumberFormat="1" applyFont="1" applyFill="1" applyBorder="1" applyAlignment="1">
      <alignment horizontal="right"/>
    </xf>
    <xf numFmtId="3" fontId="3" fillId="0" borderId="60" xfId="0" applyNumberFormat="1" applyFont="1" applyFill="1" applyBorder="1" applyAlignment="1">
      <alignment horizontal="right"/>
    </xf>
    <xf numFmtId="3" fontId="3" fillId="0" borderId="53" xfId="0" applyNumberFormat="1" applyFont="1" applyFill="1" applyBorder="1" applyAlignment="1">
      <alignment horizontal="right"/>
    </xf>
    <xf numFmtId="3" fontId="3" fillId="0" borderId="32" xfId="0" applyNumberFormat="1" applyFont="1" applyFill="1" applyBorder="1"/>
    <xf numFmtId="3" fontId="3" fillId="0" borderId="56" xfId="0" applyNumberFormat="1" applyFont="1" applyFill="1" applyBorder="1"/>
    <xf numFmtId="3" fontId="3" fillId="0" borderId="1" xfId="0" applyNumberFormat="1" applyFont="1" applyFill="1" applyBorder="1"/>
    <xf numFmtId="3" fontId="2" fillId="0" borderId="54" xfId="0" applyNumberFormat="1" applyFont="1" applyBorder="1"/>
    <xf numFmtId="3" fontId="3" fillId="0" borderId="63" xfId="0" applyNumberFormat="1" applyFont="1" applyBorder="1"/>
    <xf numFmtId="3" fontId="3" fillId="0" borderId="64" xfId="0" applyNumberFormat="1" applyFont="1" applyBorder="1" applyAlignment="1">
      <alignment horizontal="right"/>
    </xf>
    <xf numFmtId="3" fontId="2" fillId="0" borderId="21" xfId="0" applyNumberFormat="1" applyFont="1" applyBorder="1"/>
    <xf numFmtId="3" fontId="3" fillId="0" borderId="63" xfId="0" applyNumberFormat="1" applyFont="1" applyBorder="1" applyAlignment="1">
      <alignment horizontal="right"/>
    </xf>
    <xf numFmtId="3" fontId="2" fillId="0" borderId="56" xfId="0" applyNumberFormat="1" applyFont="1" applyFill="1" applyBorder="1"/>
    <xf numFmtId="3" fontId="3" fillId="0" borderId="8" xfId="0" applyNumberFormat="1" applyFont="1" applyBorder="1" applyAlignment="1">
      <alignment horizontal="right"/>
    </xf>
    <xf numFmtId="3" fontId="4" fillId="0" borderId="8" xfId="0" applyNumberFormat="1" applyFont="1" applyBorder="1"/>
    <xf numFmtId="3" fontId="2" fillId="0" borderId="65" xfId="0" applyNumberFormat="1" applyFont="1" applyFill="1" applyBorder="1"/>
    <xf numFmtId="3" fontId="3" fillId="0" borderId="11" xfId="0" applyNumberFormat="1" applyFont="1" applyFill="1" applyBorder="1"/>
    <xf numFmtId="3" fontId="3" fillId="0" borderId="63" xfId="0" applyNumberFormat="1" applyFont="1" applyFill="1" applyBorder="1" applyAlignment="1"/>
    <xf numFmtId="3" fontId="3" fillId="0" borderId="66" xfId="0" applyNumberFormat="1" applyFont="1" applyFill="1" applyBorder="1"/>
    <xf numFmtId="3" fontId="3" fillId="0" borderId="8" xfId="0" applyNumberFormat="1" applyFont="1" applyFill="1" applyBorder="1" applyAlignment="1"/>
    <xf numFmtId="3" fontId="3" fillId="0" borderId="21" xfId="0" applyNumberFormat="1" applyFont="1" applyFill="1" applyBorder="1"/>
    <xf numFmtId="3" fontId="3" fillId="0" borderId="13" xfId="0" applyNumberFormat="1" applyFont="1" applyFill="1" applyBorder="1" applyAlignment="1"/>
    <xf numFmtId="3" fontId="2" fillId="0" borderId="32" xfId="0" applyNumberFormat="1" applyFont="1" applyFill="1" applyBorder="1"/>
    <xf numFmtId="3" fontId="5" fillId="0" borderId="63" xfId="0" applyNumberFormat="1" applyFont="1" applyBorder="1"/>
    <xf numFmtId="3" fontId="4" fillId="0" borderId="63" xfId="0" applyNumberFormat="1" applyFont="1" applyBorder="1" applyAlignment="1">
      <alignment horizontal="right"/>
    </xf>
    <xf numFmtId="3" fontId="3" fillId="0" borderId="45" xfId="0" applyNumberFormat="1" applyFont="1" applyFill="1" applyBorder="1" applyAlignment="1"/>
    <xf numFmtId="0" fontId="2" fillId="0" borderId="2" xfId="0" applyFont="1" applyFill="1" applyBorder="1" applyAlignment="1">
      <alignment horizontal="left" wrapText="1" indent="5"/>
    </xf>
    <xf numFmtId="3" fontId="2" fillId="0" borderId="39" xfId="0" applyNumberFormat="1" applyFont="1" applyFill="1" applyBorder="1"/>
    <xf numFmtId="3" fontId="2" fillId="0" borderId="57" xfId="0" applyNumberFormat="1" applyFont="1" applyFill="1" applyBorder="1"/>
    <xf numFmtId="3" fontId="2" fillId="0" borderId="7" xfId="0" applyNumberFormat="1" applyFont="1" applyFill="1" applyBorder="1"/>
    <xf numFmtId="3" fontId="3" fillId="0" borderId="10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6" xfId="0" applyNumberFormat="1" applyFont="1" applyBorder="1"/>
    <xf numFmtId="3" fontId="3" fillId="2" borderId="26" xfId="0" applyNumberFormat="1" applyFont="1" applyFill="1" applyBorder="1"/>
    <xf numFmtId="3" fontId="4" fillId="0" borderId="26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/>
    </xf>
    <xf numFmtId="3" fontId="3" fillId="0" borderId="10" xfId="0" applyNumberFormat="1" applyFont="1" applyBorder="1" applyAlignment="1"/>
    <xf numFmtId="3" fontId="4" fillId="0" borderId="24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1" fillId="2" borderId="26" xfId="0" applyNumberFormat="1" applyFont="1" applyFill="1" applyBorder="1"/>
    <xf numFmtId="180" fontId="2" fillId="0" borderId="24" xfId="0" applyNumberFormat="1" applyFont="1" applyBorder="1"/>
    <xf numFmtId="3" fontId="3" fillId="0" borderId="67" xfId="0" applyNumberFormat="1" applyFont="1" applyBorder="1" applyAlignment="1">
      <alignment horizontal="right"/>
    </xf>
    <xf numFmtId="3" fontId="3" fillId="0" borderId="67" xfId="0" applyNumberFormat="1" applyFont="1" applyBorder="1"/>
    <xf numFmtId="3" fontId="2" fillId="0" borderId="68" xfId="0" applyNumberFormat="1" applyFont="1" applyFill="1" applyBorder="1"/>
    <xf numFmtId="3" fontId="2" fillId="0" borderId="26" xfId="0" applyNumberFormat="1" applyFont="1" applyFill="1" applyBorder="1"/>
    <xf numFmtId="3" fontId="2" fillId="0" borderId="48" xfId="0" applyNumberFormat="1" applyFont="1" applyFill="1" applyBorder="1"/>
    <xf numFmtId="180" fontId="2" fillId="0" borderId="10" xfId="0" applyNumberFormat="1" applyFont="1" applyFill="1" applyBorder="1"/>
    <xf numFmtId="3" fontId="3" fillId="0" borderId="67" xfId="0" applyNumberFormat="1" applyFont="1" applyFill="1" applyBorder="1" applyAlignment="1">
      <alignment horizontal="right"/>
    </xf>
    <xf numFmtId="0" fontId="2" fillId="0" borderId="5" xfId="0" applyFont="1" applyBorder="1"/>
    <xf numFmtId="3" fontId="2" fillId="0" borderId="67" xfId="0" applyNumberFormat="1" applyFont="1" applyBorder="1"/>
    <xf numFmtId="180" fontId="2" fillId="0" borderId="51" xfId="0" applyNumberFormat="1" applyFont="1" applyBorder="1"/>
    <xf numFmtId="180" fontId="2" fillId="0" borderId="68" xfId="0" applyNumberFormat="1" applyFont="1" applyBorder="1"/>
    <xf numFmtId="3" fontId="3" fillId="0" borderId="68" xfId="0" applyNumberFormat="1" applyFont="1" applyBorder="1" applyAlignment="1">
      <alignment horizontal="right"/>
    </xf>
    <xf numFmtId="3" fontId="3" fillId="0" borderId="48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center"/>
    </xf>
    <xf numFmtId="3" fontId="2" fillId="0" borderId="68" xfId="0" applyNumberFormat="1" applyFont="1" applyBorder="1"/>
    <xf numFmtId="3" fontId="2" fillId="0" borderId="40" xfId="0" applyNumberFormat="1" applyFont="1" applyBorder="1"/>
    <xf numFmtId="3" fontId="2" fillId="0" borderId="11" xfId="0" applyNumberFormat="1" applyFont="1" applyBorder="1"/>
    <xf numFmtId="3" fontId="2" fillId="0" borderId="40" xfId="0" applyNumberFormat="1" applyFont="1" applyFill="1" applyBorder="1"/>
    <xf numFmtId="3" fontId="2" fillId="0" borderId="21" xfId="0" applyNumberFormat="1" applyFont="1" applyFill="1" applyBorder="1"/>
    <xf numFmtId="3" fontId="2" fillId="0" borderId="12" xfId="0" applyNumberFormat="1" applyFont="1" applyFill="1" applyBorder="1"/>
    <xf numFmtId="3" fontId="2" fillId="0" borderId="44" xfId="0" applyNumberFormat="1" applyFont="1" applyFill="1" applyBorder="1"/>
    <xf numFmtId="3" fontId="3" fillId="0" borderId="8" xfId="0" applyNumberFormat="1" applyFont="1" applyFill="1" applyBorder="1"/>
    <xf numFmtId="3" fontId="3" fillId="0" borderId="13" xfId="0" applyNumberFormat="1" applyFont="1" applyFill="1" applyBorder="1"/>
    <xf numFmtId="3" fontId="3" fillId="0" borderId="63" xfId="0" applyNumberFormat="1" applyFont="1" applyFill="1" applyBorder="1"/>
    <xf numFmtId="3" fontId="3" fillId="0" borderId="43" xfId="0" applyNumberFormat="1" applyFont="1" applyFill="1" applyBorder="1"/>
    <xf numFmtId="3" fontId="2" fillId="0" borderId="55" xfId="0" applyNumberFormat="1" applyFont="1" applyBorder="1"/>
    <xf numFmtId="3" fontId="2" fillId="0" borderId="69" xfId="0" applyNumberFormat="1" applyFont="1" applyBorder="1"/>
    <xf numFmtId="3" fontId="3" fillId="0" borderId="26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0" xfId="0" applyNumberFormat="1" applyFont="1" applyBorder="1"/>
    <xf numFmtId="3" fontId="5" fillId="0" borderId="8" xfId="0" applyNumberFormat="1" applyFont="1" applyBorder="1"/>
    <xf numFmtId="3" fontId="5" fillId="0" borderId="13" xfId="0" applyNumberFormat="1" applyFont="1" applyBorder="1"/>
    <xf numFmtId="3" fontId="3" fillId="0" borderId="50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3" fillId="0" borderId="28" xfId="0" applyNumberFormat="1" applyFont="1" applyFill="1" applyBorder="1"/>
    <xf numFmtId="0" fontId="2" fillId="0" borderId="62" xfId="0" applyFont="1" applyFill="1" applyBorder="1" applyAlignment="1"/>
    <xf numFmtId="0" fontId="2" fillId="0" borderId="27" xfId="0" applyFont="1" applyFill="1" applyBorder="1" applyAlignment="1"/>
    <xf numFmtId="0" fontId="3" fillId="0" borderId="27" xfId="0" applyFont="1" applyFill="1" applyBorder="1" applyAlignment="1"/>
    <xf numFmtId="0" fontId="2" fillId="0" borderId="44" xfId="0" applyFont="1" applyFill="1" applyBorder="1" applyAlignment="1"/>
    <xf numFmtId="0" fontId="3" fillId="0" borderId="42" xfId="0" applyFont="1" applyFill="1" applyBorder="1" applyAlignment="1"/>
    <xf numFmtId="0" fontId="3" fillId="0" borderId="54" xfId="0" applyFont="1" applyFill="1" applyBorder="1" applyAlignment="1">
      <alignment horizontal="left"/>
    </xf>
    <xf numFmtId="0" fontId="3" fillId="0" borderId="45" xfId="0" applyFont="1" applyFill="1" applyBorder="1" applyAlignment="1"/>
    <xf numFmtId="3" fontId="3" fillId="0" borderId="19" xfId="0" applyNumberFormat="1" applyFont="1" applyBorder="1" applyAlignment="1"/>
    <xf numFmtId="0" fontId="10" fillId="0" borderId="23" xfId="0" applyFont="1" applyFill="1" applyBorder="1" applyAlignment="1">
      <alignment horizontal="center"/>
    </xf>
    <xf numFmtId="3" fontId="2" fillId="0" borderId="16" xfId="0" applyNumberFormat="1" applyFont="1" applyBorder="1"/>
    <xf numFmtId="3" fontId="2" fillId="0" borderId="11" xfId="0" applyNumberFormat="1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Fill="1" applyBorder="1"/>
    <xf numFmtId="0" fontId="5" fillId="0" borderId="8" xfId="0" applyFont="1" applyFill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7" xfId="0" applyFont="1" applyBorder="1" applyAlignment="1">
      <alignment horizontal="left"/>
    </xf>
    <xf numFmtId="0" fontId="3" fillId="0" borderId="8" xfId="0" applyFont="1" applyFill="1" applyBorder="1" applyAlignment="1"/>
    <xf numFmtId="0" fontId="3" fillId="0" borderId="5" xfId="0" applyFont="1" applyFill="1" applyBorder="1" applyAlignment="1"/>
    <xf numFmtId="0" fontId="2" fillId="0" borderId="67" xfId="0" applyFont="1" applyFill="1" applyBorder="1" applyAlignment="1"/>
    <xf numFmtId="0" fontId="3" fillId="0" borderId="7" xfId="0" applyFont="1" applyFill="1" applyBorder="1" applyAlignment="1">
      <alignment wrapText="1"/>
    </xf>
    <xf numFmtId="0" fontId="0" fillId="0" borderId="7" xfId="0" applyBorder="1" applyAlignment="1">
      <alignment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979954</xdr:colOff>
      <xdr:row>254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9457204" y="494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323850</xdr:colOff>
      <xdr:row>10</xdr:row>
      <xdr:rowOff>107577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6821150" y="22030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979954</xdr:colOff>
      <xdr:row>114</xdr:row>
      <xdr:rowOff>6163</xdr:rowOff>
    </xdr:from>
    <xdr:ext cx="184731" cy="264560"/>
    <xdr:sp macro="" textlink="">
      <xdr:nvSpPr>
        <xdr:cNvPr id="4" name="Szövegdoboz 3"/>
        <xdr:cNvSpPr txBox="1"/>
      </xdr:nvSpPr>
      <xdr:spPr>
        <a:xfrm>
          <a:off x="9457204" y="216660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254</xdr:row>
      <xdr:rowOff>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2686180" y="494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1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268618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114</xdr:row>
      <xdr:rowOff>6163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2686180" y="216660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254</xdr:row>
      <xdr:rowOff>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2686180" y="4947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1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268618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979955</xdr:colOff>
      <xdr:row>114</xdr:row>
      <xdr:rowOff>6163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2686180" y="216660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P254"/>
  <sheetViews>
    <sheetView tabSelected="1" zoomScaleNormal="100" zoomScaleSheetLayoutView="85" zoomScalePage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16.28515625" style="89" customWidth="1"/>
    <col min="2" max="2" width="8.7109375" style="2" customWidth="1"/>
    <col min="3" max="3" width="15.140625" style="2" customWidth="1"/>
    <col min="4" max="4" width="87" style="2" customWidth="1"/>
    <col min="5" max="5" width="16.7109375" style="2" bestFit="1" customWidth="1"/>
    <col min="6" max="6" width="16.5703125" style="2" customWidth="1"/>
    <col min="7" max="7" width="15.140625" style="2" customWidth="1"/>
    <col min="8" max="8" width="16.7109375" style="213" bestFit="1" customWidth="1"/>
    <col min="9" max="9" width="0" style="1" hidden="1" customWidth="1"/>
    <col min="10" max="10" width="9.42578125" style="1" hidden="1" customWidth="1"/>
    <col min="11" max="14" width="0" style="1" hidden="1" customWidth="1"/>
    <col min="15" max="15" width="9.42578125" style="1" bestFit="1" customWidth="1"/>
    <col min="16" max="16384" width="9.140625" style="1"/>
  </cols>
  <sheetData>
    <row r="1" spans="1:14" ht="15" customHeight="1">
      <c r="A1" s="62" t="s">
        <v>19</v>
      </c>
      <c r="B1" s="63" t="s">
        <v>0</v>
      </c>
      <c r="C1" s="64"/>
      <c r="D1" s="64"/>
      <c r="E1" s="139" t="s">
        <v>167</v>
      </c>
      <c r="F1" s="139" t="s">
        <v>167</v>
      </c>
      <c r="G1" s="139" t="s">
        <v>212</v>
      </c>
      <c r="H1" s="139" t="s">
        <v>190</v>
      </c>
    </row>
    <row r="2" spans="1:14" ht="15.75" thickBot="1">
      <c r="A2" s="65"/>
      <c r="B2" s="85" t="s">
        <v>11</v>
      </c>
      <c r="C2" s="3"/>
      <c r="D2" s="3" t="s">
        <v>74</v>
      </c>
      <c r="E2" s="394" t="s">
        <v>137</v>
      </c>
      <c r="F2" s="140" t="s">
        <v>222</v>
      </c>
      <c r="G2" s="140" t="s">
        <v>213</v>
      </c>
      <c r="H2" s="140" t="s">
        <v>223</v>
      </c>
    </row>
    <row r="3" spans="1:14" ht="15.75" thickBot="1">
      <c r="A3" s="86" t="s">
        <v>1</v>
      </c>
      <c r="B3" s="87" t="s">
        <v>2</v>
      </c>
      <c r="C3" s="87" t="s">
        <v>3</v>
      </c>
      <c r="D3" s="88" t="s">
        <v>4</v>
      </c>
      <c r="E3" s="251" t="s">
        <v>5</v>
      </c>
      <c r="F3" s="251" t="s">
        <v>12</v>
      </c>
      <c r="G3" s="251" t="s">
        <v>21</v>
      </c>
      <c r="H3" s="251" t="s">
        <v>25</v>
      </c>
    </row>
    <row r="4" spans="1:14" ht="15.75">
      <c r="A4" s="116"/>
      <c r="B4" s="227" t="s">
        <v>84</v>
      </c>
      <c r="C4" s="228"/>
      <c r="D4" s="228"/>
      <c r="E4" s="250"/>
      <c r="F4" s="250"/>
      <c r="G4" s="250"/>
      <c r="H4" s="248"/>
      <c r="I4" s="101"/>
      <c r="J4"/>
      <c r="K4" s="102"/>
      <c r="L4" s="102"/>
      <c r="M4" s="102"/>
      <c r="N4" s="102"/>
    </row>
    <row r="5" spans="1:14" ht="15">
      <c r="A5" s="71"/>
      <c r="B5" s="14" t="s">
        <v>133</v>
      </c>
      <c r="C5" s="22"/>
      <c r="D5" s="22"/>
      <c r="E5" s="22"/>
      <c r="F5" s="22"/>
      <c r="G5" s="22"/>
      <c r="H5" s="249"/>
      <c r="I5" s="101"/>
      <c r="J5" s="102"/>
      <c r="K5"/>
      <c r="L5"/>
      <c r="M5"/>
      <c r="N5" s="102"/>
    </row>
    <row r="6" spans="1:14" ht="15.75" thickBot="1">
      <c r="A6" s="71"/>
      <c r="B6" s="410" t="s">
        <v>180</v>
      </c>
      <c r="C6" s="411"/>
      <c r="D6" s="411"/>
      <c r="E6" s="89"/>
      <c r="F6" s="89"/>
      <c r="G6" s="89"/>
      <c r="H6" s="247"/>
      <c r="I6" s="101"/>
      <c r="J6" s="102"/>
      <c r="K6"/>
      <c r="L6"/>
      <c r="M6"/>
      <c r="N6" s="102"/>
    </row>
    <row r="7" spans="1:14">
      <c r="A7" s="70" t="s">
        <v>40</v>
      </c>
      <c r="B7" s="26" t="s">
        <v>1</v>
      </c>
      <c r="C7" s="11"/>
      <c r="D7" s="94" t="s">
        <v>162</v>
      </c>
      <c r="E7" s="172">
        <v>330707001</v>
      </c>
      <c r="F7" s="255">
        <v>330707001</v>
      </c>
      <c r="G7" s="291">
        <v>0</v>
      </c>
      <c r="H7" s="195">
        <f>SUM(F7:G7)</f>
        <v>330707001</v>
      </c>
    </row>
    <row r="8" spans="1:14">
      <c r="A8" s="70" t="s">
        <v>40</v>
      </c>
      <c r="B8" s="26" t="s">
        <v>2</v>
      </c>
      <c r="C8" s="11"/>
      <c r="D8" s="94" t="s">
        <v>163</v>
      </c>
      <c r="E8" s="178">
        <v>130824267</v>
      </c>
      <c r="F8" s="30">
        <v>132867467</v>
      </c>
      <c r="G8" s="275">
        <v>-235534</v>
      </c>
      <c r="H8" s="196">
        <f>SUM(F8:G8)</f>
        <v>132631933</v>
      </c>
    </row>
    <row r="9" spans="1:14" ht="28.5">
      <c r="A9" s="70" t="s">
        <v>40</v>
      </c>
      <c r="B9" s="26" t="s">
        <v>3</v>
      </c>
      <c r="C9" s="11"/>
      <c r="D9" s="214" t="s">
        <v>164</v>
      </c>
      <c r="E9" s="173">
        <v>206565072</v>
      </c>
      <c r="F9" s="29">
        <v>216622451</v>
      </c>
      <c r="G9" s="48">
        <f>1659631-557448+800065-568</f>
        <v>1901680</v>
      </c>
      <c r="H9" s="197">
        <f>SUM(F9:G9)</f>
        <v>218524131</v>
      </c>
    </row>
    <row r="10" spans="1:14">
      <c r="A10" s="70" t="s">
        <v>40</v>
      </c>
      <c r="B10" s="26" t="s">
        <v>4</v>
      </c>
      <c r="C10" s="46"/>
      <c r="D10" s="94" t="s">
        <v>165</v>
      </c>
      <c r="E10" s="173">
        <v>10907520</v>
      </c>
      <c r="F10" s="29">
        <v>11726604</v>
      </c>
      <c r="G10" s="48">
        <v>0</v>
      </c>
      <c r="H10" s="197">
        <f>SUM(F10:G10)</f>
        <v>11726604</v>
      </c>
    </row>
    <row r="11" spans="1:14" ht="15">
      <c r="A11" s="70"/>
      <c r="B11" s="23"/>
      <c r="C11" s="104"/>
      <c r="D11" s="57" t="s">
        <v>181</v>
      </c>
      <c r="E11" s="273">
        <f>SUM(E7:E10)</f>
        <v>679003860</v>
      </c>
      <c r="F11" s="276">
        <f>SUM(F7:F10)</f>
        <v>691923523</v>
      </c>
      <c r="G11" s="283">
        <f>SUM(G7:G10)</f>
        <v>1666146</v>
      </c>
      <c r="H11" s="198">
        <f>SUM(H7:H10)</f>
        <v>693589669</v>
      </c>
      <c r="J11" s="1">
        <v>622329</v>
      </c>
    </row>
    <row r="12" spans="1:14" ht="15">
      <c r="A12" s="70"/>
      <c r="B12" s="223" t="s">
        <v>182</v>
      </c>
      <c r="C12" s="32"/>
      <c r="D12" s="148"/>
      <c r="E12" s="280"/>
      <c r="F12" s="277"/>
      <c r="G12" s="284"/>
      <c r="H12" s="245"/>
    </row>
    <row r="13" spans="1:14">
      <c r="A13" s="70" t="s">
        <v>40</v>
      </c>
      <c r="B13" s="26" t="s">
        <v>1</v>
      </c>
      <c r="C13" s="141"/>
      <c r="D13" s="94" t="s">
        <v>197</v>
      </c>
      <c r="E13" s="281">
        <v>0</v>
      </c>
      <c r="F13" s="48">
        <v>8098374</v>
      </c>
      <c r="G13" s="285">
        <f>-520517+2663952</f>
        <v>2143435</v>
      </c>
      <c r="H13" s="194">
        <f>SUM(F13:G13)</f>
        <v>10241809</v>
      </c>
    </row>
    <row r="14" spans="1:14">
      <c r="A14" s="70" t="s">
        <v>40</v>
      </c>
      <c r="B14" s="26" t="s">
        <v>2</v>
      </c>
      <c r="C14" s="141"/>
      <c r="D14" s="94" t="s">
        <v>214</v>
      </c>
      <c r="E14" s="281">
        <v>0</v>
      </c>
      <c r="F14" s="48">
        <v>48198900</v>
      </c>
      <c r="G14" s="285">
        <v>0</v>
      </c>
      <c r="H14" s="194">
        <f>SUM(F14:G14)</f>
        <v>48198900</v>
      </c>
    </row>
    <row r="15" spans="1:14">
      <c r="A15" s="70" t="s">
        <v>40</v>
      </c>
      <c r="B15" s="26" t="s">
        <v>3</v>
      </c>
      <c r="C15" s="141"/>
      <c r="D15" s="94" t="s">
        <v>225</v>
      </c>
      <c r="E15" s="281">
        <v>0</v>
      </c>
      <c r="F15" s="48">
        <v>0</v>
      </c>
      <c r="G15" s="285">
        <v>600000</v>
      </c>
      <c r="H15" s="194">
        <f>SUM(F15:G15)</f>
        <v>600000</v>
      </c>
    </row>
    <row r="16" spans="1:14" ht="15">
      <c r="A16" s="70"/>
      <c r="B16" s="23"/>
      <c r="C16" s="104"/>
      <c r="D16" s="192" t="s">
        <v>145</v>
      </c>
      <c r="E16" s="282">
        <f>SUM(E13:E13)</f>
        <v>0</v>
      </c>
      <c r="F16" s="278">
        <f>SUM(F13:F15)</f>
        <v>56297274</v>
      </c>
      <c r="G16" s="278">
        <f>SUM(G13:G15)</f>
        <v>2743435</v>
      </c>
      <c r="H16" s="288">
        <f>SUM(E16:G16)</f>
        <v>59040709</v>
      </c>
    </row>
    <row r="17" spans="1:8" ht="15">
      <c r="A17" s="70" t="s">
        <v>40</v>
      </c>
      <c r="B17" s="223" t="s">
        <v>183</v>
      </c>
      <c r="C17" s="108"/>
      <c r="D17" s="54"/>
      <c r="E17" s="239"/>
      <c r="F17" s="47"/>
      <c r="G17" s="287"/>
      <c r="H17" s="199"/>
    </row>
    <row r="18" spans="1:8" ht="15">
      <c r="A18" s="70" t="s">
        <v>40</v>
      </c>
      <c r="B18" s="26" t="s">
        <v>1</v>
      </c>
      <c r="C18" s="47"/>
      <c r="D18" s="94" t="s">
        <v>184</v>
      </c>
      <c r="E18" s="175">
        <v>0</v>
      </c>
      <c r="F18" s="12">
        <v>3617303</v>
      </c>
      <c r="G18" s="46">
        <v>0</v>
      </c>
      <c r="H18" s="288">
        <f>SUM(F18:G18)</f>
        <v>3617303</v>
      </c>
    </row>
    <row r="19" spans="1:8" ht="15.75" thickBot="1">
      <c r="A19" s="70"/>
      <c r="B19" s="6"/>
      <c r="C19" s="106"/>
      <c r="D19" s="224" t="s">
        <v>185</v>
      </c>
      <c r="E19" s="225">
        <v>0</v>
      </c>
      <c r="F19" s="279">
        <f>SUM(F18)</f>
        <v>3617303</v>
      </c>
      <c r="G19" s="279">
        <f>SUM(G18)</f>
        <v>0</v>
      </c>
      <c r="H19" s="288">
        <f>SUM(F19:G19)</f>
        <v>3617303</v>
      </c>
    </row>
    <row r="20" spans="1:8" ht="15.75" thickBot="1">
      <c r="A20" s="70" t="s">
        <v>40</v>
      </c>
      <c r="B20" s="34" t="s">
        <v>51</v>
      </c>
      <c r="C20" s="35"/>
      <c r="D20" s="36"/>
      <c r="E20" s="177">
        <f>E11+E16</f>
        <v>679003860</v>
      </c>
      <c r="F20" s="177">
        <f>F11+F16+F19</f>
        <v>751838100</v>
      </c>
      <c r="G20" s="177">
        <f>G11+G16+G19</f>
        <v>4409581</v>
      </c>
      <c r="H20" s="393">
        <f>H11+H16+H19</f>
        <v>756247681</v>
      </c>
    </row>
    <row r="21" spans="1:8" ht="15">
      <c r="A21" s="70"/>
      <c r="B21" s="6"/>
      <c r="C21" s="106"/>
      <c r="D21" s="106"/>
      <c r="E21" s="106"/>
      <c r="F21" s="106"/>
      <c r="G21" s="106"/>
      <c r="H21" s="107"/>
    </row>
    <row r="22" spans="1:8" ht="15.75" thickBot="1">
      <c r="A22" s="69"/>
      <c r="B22" s="6" t="s">
        <v>86</v>
      </c>
      <c r="C22" s="106"/>
      <c r="D22" s="106"/>
      <c r="E22" s="106"/>
      <c r="F22" s="106"/>
      <c r="G22" s="106"/>
      <c r="H22" s="107"/>
    </row>
    <row r="23" spans="1:8" ht="15.75" thickBot="1">
      <c r="A23" s="70"/>
      <c r="B23" s="26" t="s">
        <v>1</v>
      </c>
      <c r="C23" s="33"/>
      <c r="D23" s="10" t="s">
        <v>52</v>
      </c>
      <c r="E23" s="243">
        <v>0</v>
      </c>
      <c r="F23" s="274">
        <v>0</v>
      </c>
      <c r="G23" s="252">
        <v>0</v>
      </c>
      <c r="H23" s="244">
        <f>SUM(E23:G23)</f>
        <v>0</v>
      </c>
    </row>
    <row r="24" spans="1:8" ht="15.75" thickBot="1">
      <c r="A24" s="70" t="s">
        <v>40</v>
      </c>
      <c r="B24" s="26" t="s">
        <v>2</v>
      </c>
      <c r="C24" s="109"/>
      <c r="D24" s="10" t="s">
        <v>53</v>
      </c>
      <c r="E24" s="237">
        <v>0</v>
      </c>
      <c r="F24" s="289">
        <v>0</v>
      </c>
      <c r="G24" s="253">
        <v>0</v>
      </c>
      <c r="H24" s="244">
        <f>SUM(E24:G24)</f>
        <v>0</v>
      </c>
    </row>
    <row r="25" spans="1:8" ht="15.75" thickBot="1">
      <c r="A25" s="70" t="s">
        <v>40</v>
      </c>
      <c r="B25" s="23"/>
      <c r="C25" s="52"/>
      <c r="D25" s="57" t="s">
        <v>87</v>
      </c>
      <c r="E25" s="235">
        <f>SUM(E23)</f>
        <v>0</v>
      </c>
      <c r="F25" s="290">
        <v>0</v>
      </c>
      <c r="G25" s="254">
        <v>0</v>
      </c>
      <c r="H25" s="244">
        <f>SUM(E25:G25)</f>
        <v>0</v>
      </c>
    </row>
    <row r="26" spans="1:8" ht="15">
      <c r="A26" s="70"/>
      <c r="B26" s="6"/>
      <c r="C26" s="106"/>
      <c r="D26" s="106"/>
      <c r="E26" s="106"/>
      <c r="F26" s="106"/>
      <c r="G26" s="106"/>
      <c r="H26" s="107"/>
    </row>
    <row r="27" spans="1:8" ht="15.75" thickBot="1">
      <c r="A27" s="69"/>
      <c r="B27" s="6" t="s">
        <v>85</v>
      </c>
      <c r="C27" s="108"/>
      <c r="D27" s="54"/>
      <c r="E27" s="108"/>
      <c r="F27" s="108"/>
      <c r="G27" s="108"/>
      <c r="H27" s="246"/>
    </row>
    <row r="28" spans="1:8" ht="15.75" thickBot="1">
      <c r="A28" s="70" t="s">
        <v>40</v>
      </c>
      <c r="B28" s="26" t="s">
        <v>1</v>
      </c>
      <c r="C28" s="33"/>
      <c r="D28" s="10" t="s">
        <v>54</v>
      </c>
      <c r="E28" s="243">
        <v>0</v>
      </c>
      <c r="F28" s="274">
        <v>0</v>
      </c>
      <c r="G28" s="252">
        <v>0</v>
      </c>
      <c r="H28" s="244">
        <v>0</v>
      </c>
    </row>
    <row r="29" spans="1:8" ht="15.75" thickBot="1">
      <c r="A29" s="69"/>
      <c r="B29" s="23"/>
      <c r="C29" s="52"/>
      <c r="D29" s="57" t="s">
        <v>88</v>
      </c>
      <c r="E29" s="235">
        <f>SUM(E28)</f>
        <v>0</v>
      </c>
      <c r="F29" s="290">
        <v>0</v>
      </c>
      <c r="G29" s="254">
        <v>0</v>
      </c>
      <c r="H29" s="200">
        <f>SUM(E29:G29)</f>
        <v>0</v>
      </c>
    </row>
    <row r="30" spans="1:8" ht="15">
      <c r="A30" s="69"/>
      <c r="B30" s="23"/>
      <c r="C30" s="108"/>
      <c r="D30" s="54"/>
      <c r="E30" s="108"/>
      <c r="F30" s="334"/>
      <c r="G30" s="334"/>
      <c r="H30" s="246"/>
    </row>
    <row r="31" spans="1:8" ht="15.75" thickBot="1">
      <c r="A31" s="69"/>
      <c r="B31" s="6" t="s">
        <v>89</v>
      </c>
      <c r="C31" s="108"/>
      <c r="D31" s="54"/>
      <c r="E31" s="108"/>
      <c r="F31" s="335"/>
      <c r="G31" s="335"/>
      <c r="H31" s="246"/>
    </row>
    <row r="32" spans="1:8" ht="15.75" thickBot="1">
      <c r="A32" s="70" t="s">
        <v>40</v>
      </c>
      <c r="B32" s="26" t="s">
        <v>1</v>
      </c>
      <c r="C32" s="33"/>
      <c r="D32" s="10" t="s">
        <v>54</v>
      </c>
      <c r="E32" s="243">
        <v>0</v>
      </c>
      <c r="F32" s="274">
        <v>0</v>
      </c>
      <c r="G32" s="252">
        <v>0</v>
      </c>
      <c r="H32" s="244">
        <v>0</v>
      </c>
    </row>
    <row r="33" spans="1:8" ht="15.75" thickBot="1">
      <c r="A33" s="69"/>
      <c r="B33" s="23"/>
      <c r="C33" s="52"/>
      <c r="D33" s="57" t="s">
        <v>91</v>
      </c>
      <c r="E33" s="235">
        <f>SUM(E32)</f>
        <v>0</v>
      </c>
      <c r="F33" s="290">
        <v>0</v>
      </c>
      <c r="G33" s="254">
        <v>0</v>
      </c>
      <c r="H33" s="200">
        <f>SUM(E33:G33)</f>
        <v>0</v>
      </c>
    </row>
    <row r="34" spans="1:8" ht="15">
      <c r="A34" s="69"/>
      <c r="B34" s="23"/>
      <c r="C34" s="108"/>
      <c r="D34" s="54"/>
      <c r="E34" s="108"/>
      <c r="F34" s="334"/>
      <c r="G34" s="334"/>
      <c r="H34" s="246"/>
    </row>
    <row r="35" spans="1:8" ht="15.75" thickBot="1">
      <c r="A35" s="69"/>
      <c r="B35" s="110" t="s">
        <v>90</v>
      </c>
      <c r="C35" s="108"/>
      <c r="D35" s="54"/>
      <c r="E35" s="108"/>
      <c r="F35" s="335"/>
      <c r="G35" s="335"/>
      <c r="H35" s="246"/>
    </row>
    <row r="36" spans="1:8">
      <c r="A36" s="70" t="s">
        <v>40</v>
      </c>
      <c r="B36" s="92" t="s">
        <v>1</v>
      </c>
      <c r="C36" s="39"/>
      <c r="D36" s="94" t="s">
        <v>203</v>
      </c>
      <c r="E36" s="172">
        <v>0</v>
      </c>
      <c r="F36" s="291">
        <v>0</v>
      </c>
      <c r="G36" s="255">
        <v>0</v>
      </c>
      <c r="H36" s="193">
        <f>SUM(E36:G36)</f>
        <v>0</v>
      </c>
    </row>
    <row r="37" spans="1:8">
      <c r="A37" s="70" t="s">
        <v>20</v>
      </c>
      <c r="B37" s="92" t="s">
        <v>2</v>
      </c>
      <c r="C37" s="39"/>
      <c r="D37" s="94" t="s">
        <v>36</v>
      </c>
      <c r="E37" s="174">
        <v>19895000</v>
      </c>
      <c r="F37" s="292">
        <v>19895000</v>
      </c>
      <c r="G37" s="256">
        <v>331126</v>
      </c>
      <c r="H37" s="197">
        <f>SUM(F37:G37)</f>
        <v>20226126</v>
      </c>
    </row>
    <row r="38" spans="1:8">
      <c r="A38" s="70" t="s">
        <v>20</v>
      </c>
      <c r="B38" s="92" t="s">
        <v>3</v>
      </c>
      <c r="C38" s="39"/>
      <c r="D38" s="94" t="s">
        <v>219</v>
      </c>
      <c r="E38" s="174">
        <v>0</v>
      </c>
      <c r="F38" s="292">
        <v>412838</v>
      </c>
      <c r="G38" s="256">
        <v>335568</v>
      </c>
      <c r="H38" s="197">
        <f t="shared" ref="H38:H57" si="0">SUM(F38:G38)</f>
        <v>748406</v>
      </c>
    </row>
    <row r="39" spans="1:8">
      <c r="A39" s="70" t="s">
        <v>207</v>
      </c>
      <c r="B39" s="92" t="s">
        <v>4</v>
      </c>
      <c r="C39" s="39"/>
      <c r="D39" s="94" t="s">
        <v>220</v>
      </c>
      <c r="E39" s="174">
        <v>0</v>
      </c>
      <c r="F39" s="292">
        <v>140968</v>
      </c>
      <c r="G39" s="256">
        <v>0</v>
      </c>
      <c r="H39" s="197">
        <f t="shared" si="0"/>
        <v>140968</v>
      </c>
    </row>
    <row r="40" spans="1:8">
      <c r="A40" s="70" t="s">
        <v>41</v>
      </c>
      <c r="B40" s="92" t="s">
        <v>5</v>
      </c>
      <c r="C40" s="39"/>
      <c r="D40" s="94" t="s">
        <v>221</v>
      </c>
      <c r="E40" s="174">
        <v>0</v>
      </c>
      <c r="F40" s="292">
        <v>226557</v>
      </c>
      <c r="G40" s="256">
        <v>206856</v>
      </c>
      <c r="H40" s="197">
        <f t="shared" si="0"/>
        <v>433413</v>
      </c>
    </row>
    <row r="41" spans="1:8">
      <c r="A41" s="70" t="s">
        <v>20</v>
      </c>
      <c r="B41" s="92" t="s">
        <v>12</v>
      </c>
      <c r="C41" s="93"/>
      <c r="D41" s="40" t="s">
        <v>73</v>
      </c>
      <c r="E41" s="174">
        <v>0</v>
      </c>
      <c r="F41" s="292">
        <v>0</v>
      </c>
      <c r="G41" s="256">
        <v>0</v>
      </c>
      <c r="H41" s="197">
        <f t="shared" si="0"/>
        <v>0</v>
      </c>
    </row>
    <row r="42" spans="1:8">
      <c r="A42" s="91" t="s">
        <v>41</v>
      </c>
      <c r="B42" s="92" t="s">
        <v>21</v>
      </c>
      <c r="C42" s="93"/>
      <c r="D42" s="94" t="s">
        <v>43</v>
      </c>
      <c r="E42" s="174">
        <v>1078000</v>
      </c>
      <c r="F42" s="292">
        <v>1078000</v>
      </c>
      <c r="G42" s="256">
        <v>-1078000</v>
      </c>
      <c r="H42" s="197">
        <f t="shared" si="0"/>
        <v>0</v>
      </c>
    </row>
    <row r="43" spans="1:8">
      <c r="A43" s="91" t="s">
        <v>40</v>
      </c>
      <c r="B43" s="92" t="s">
        <v>25</v>
      </c>
      <c r="C43" s="93"/>
      <c r="D43" s="94" t="s">
        <v>50</v>
      </c>
      <c r="E43" s="174">
        <v>806000</v>
      </c>
      <c r="F43" s="292">
        <v>806000</v>
      </c>
      <c r="G43" s="256">
        <v>-806000</v>
      </c>
      <c r="H43" s="197">
        <f t="shared" si="0"/>
        <v>0</v>
      </c>
    </row>
    <row r="44" spans="1:8">
      <c r="A44" s="70" t="s">
        <v>63</v>
      </c>
      <c r="B44" s="92" t="s">
        <v>26</v>
      </c>
      <c r="C44" s="93"/>
      <c r="D44" s="94" t="s">
        <v>37</v>
      </c>
      <c r="E44" s="174">
        <v>2419000</v>
      </c>
      <c r="F44" s="292">
        <v>2419000</v>
      </c>
      <c r="G44" s="256">
        <v>0</v>
      </c>
      <c r="H44" s="197">
        <f t="shared" si="0"/>
        <v>2419000</v>
      </c>
    </row>
    <row r="45" spans="1:8">
      <c r="A45" s="91" t="s">
        <v>40</v>
      </c>
      <c r="B45" s="92" t="s">
        <v>27</v>
      </c>
      <c r="C45" s="93"/>
      <c r="D45" s="94" t="s">
        <v>47</v>
      </c>
      <c r="E45" s="174">
        <v>10407000</v>
      </c>
      <c r="F45" s="292">
        <v>10140000</v>
      </c>
      <c r="G45" s="256">
        <v>0</v>
      </c>
      <c r="H45" s="197">
        <f t="shared" si="0"/>
        <v>10140000</v>
      </c>
    </row>
    <row r="46" spans="1:8">
      <c r="A46" s="91" t="s">
        <v>40</v>
      </c>
      <c r="B46" s="92" t="s">
        <v>28</v>
      </c>
      <c r="C46" s="93"/>
      <c r="D46" s="94" t="s">
        <v>48</v>
      </c>
      <c r="E46" s="174">
        <v>0</v>
      </c>
      <c r="F46" s="292">
        <v>0</v>
      </c>
      <c r="G46" s="256">
        <v>0</v>
      </c>
      <c r="H46" s="197">
        <f t="shared" si="0"/>
        <v>0</v>
      </c>
    </row>
    <row r="47" spans="1:8">
      <c r="A47" s="91" t="s">
        <v>40</v>
      </c>
      <c r="B47" s="92" t="s">
        <v>29</v>
      </c>
      <c r="C47" s="93"/>
      <c r="D47" s="94" t="s">
        <v>49</v>
      </c>
      <c r="E47" s="174">
        <v>0</v>
      </c>
      <c r="F47" s="292">
        <v>0</v>
      </c>
      <c r="G47" s="256">
        <v>0</v>
      </c>
      <c r="H47" s="197">
        <f t="shared" si="0"/>
        <v>0</v>
      </c>
    </row>
    <row r="48" spans="1:8">
      <c r="A48" s="91" t="s">
        <v>40</v>
      </c>
      <c r="B48" s="92" t="s">
        <v>30</v>
      </c>
      <c r="C48" s="93"/>
      <c r="D48" s="94" t="s">
        <v>72</v>
      </c>
      <c r="E48" s="174">
        <v>0</v>
      </c>
      <c r="F48" s="292">
        <v>133400</v>
      </c>
      <c r="G48" s="256">
        <v>150000</v>
      </c>
      <c r="H48" s="197">
        <f t="shared" si="0"/>
        <v>283400</v>
      </c>
    </row>
    <row r="49" spans="1:15">
      <c r="A49" s="91" t="s">
        <v>40</v>
      </c>
      <c r="B49" s="92" t="s">
        <v>31</v>
      </c>
      <c r="C49" s="93"/>
      <c r="D49" s="94" t="s">
        <v>154</v>
      </c>
      <c r="E49" s="174">
        <v>0</v>
      </c>
      <c r="F49" s="292">
        <v>0</v>
      </c>
      <c r="G49" s="256">
        <v>0</v>
      </c>
      <c r="H49" s="197">
        <f t="shared" si="0"/>
        <v>0</v>
      </c>
    </row>
    <row r="50" spans="1:15">
      <c r="A50" s="70" t="s">
        <v>63</v>
      </c>
      <c r="B50" s="92" t="s">
        <v>32</v>
      </c>
      <c r="C50" s="93"/>
      <c r="D50" s="94" t="s">
        <v>83</v>
      </c>
      <c r="E50" s="174">
        <v>1617000</v>
      </c>
      <c r="F50" s="292">
        <v>1617000</v>
      </c>
      <c r="G50" s="256">
        <v>0</v>
      </c>
      <c r="H50" s="197">
        <f t="shared" si="0"/>
        <v>1617000</v>
      </c>
    </row>
    <row r="51" spans="1:15">
      <c r="A51" s="70" t="s">
        <v>40</v>
      </c>
      <c r="B51" s="92" t="s">
        <v>45</v>
      </c>
      <c r="C51" s="39"/>
      <c r="D51" s="94" t="s">
        <v>202</v>
      </c>
      <c r="E51" s="174">
        <v>5765000</v>
      </c>
      <c r="F51" s="292">
        <v>259501</v>
      </c>
      <c r="G51" s="256">
        <f>568-260069</f>
        <v>-259501</v>
      </c>
      <c r="H51" s="197">
        <f t="shared" si="0"/>
        <v>0</v>
      </c>
    </row>
    <row r="52" spans="1:15">
      <c r="A52" s="70" t="s">
        <v>40</v>
      </c>
      <c r="B52" s="92" t="s">
        <v>33</v>
      </c>
      <c r="C52" s="39"/>
      <c r="D52" s="94" t="s">
        <v>226</v>
      </c>
      <c r="E52" s="174">
        <v>10026000</v>
      </c>
      <c r="F52" s="292">
        <v>3022101</v>
      </c>
      <c r="G52" s="256">
        <f>-1659631-800065-562405</f>
        <v>-3022101</v>
      </c>
      <c r="H52" s="197">
        <f t="shared" si="0"/>
        <v>0</v>
      </c>
    </row>
    <row r="53" spans="1:15">
      <c r="A53" s="91" t="s">
        <v>40</v>
      </c>
      <c r="B53" s="92" t="s">
        <v>34</v>
      </c>
      <c r="C53" s="93"/>
      <c r="D53" s="94" t="s">
        <v>204</v>
      </c>
      <c r="E53" s="174">
        <v>0</v>
      </c>
      <c r="F53" s="292">
        <v>266800</v>
      </c>
      <c r="G53" s="256">
        <f>179800+5800</f>
        <v>185600</v>
      </c>
      <c r="H53" s="197">
        <f t="shared" si="0"/>
        <v>452400</v>
      </c>
    </row>
    <row r="54" spans="1:15" s="55" customFormat="1">
      <c r="A54" s="70" t="s">
        <v>207</v>
      </c>
      <c r="B54" s="92" t="s">
        <v>35</v>
      </c>
      <c r="C54" s="93"/>
      <c r="D54" s="94" t="s">
        <v>211</v>
      </c>
      <c r="E54" s="174">
        <v>0</v>
      </c>
      <c r="F54" s="292">
        <v>300000</v>
      </c>
      <c r="G54" s="256">
        <v>0</v>
      </c>
      <c r="H54" s="197">
        <f t="shared" si="0"/>
        <v>300000</v>
      </c>
      <c r="I54" s="20"/>
      <c r="J54" s="20"/>
    </row>
    <row r="55" spans="1:15">
      <c r="A55" s="215" t="s">
        <v>40</v>
      </c>
      <c r="B55" s="92" t="s">
        <v>215</v>
      </c>
      <c r="C55" s="93"/>
      <c r="D55" s="94" t="s">
        <v>205</v>
      </c>
      <c r="E55" s="174">
        <v>390000</v>
      </c>
      <c r="F55" s="292">
        <v>390000</v>
      </c>
      <c r="G55" s="256">
        <v>0</v>
      </c>
      <c r="H55" s="197">
        <f t="shared" si="0"/>
        <v>390000</v>
      </c>
      <c r="I55" s="7"/>
      <c r="J55" s="7"/>
    </row>
    <row r="56" spans="1:15">
      <c r="A56" s="70" t="s">
        <v>40</v>
      </c>
      <c r="B56" s="92" t="s">
        <v>217</v>
      </c>
      <c r="C56" s="93"/>
      <c r="D56" s="94" t="s">
        <v>206</v>
      </c>
      <c r="E56" s="174"/>
      <c r="F56" s="292">
        <v>239438</v>
      </c>
      <c r="G56" s="256">
        <v>0</v>
      </c>
      <c r="H56" s="197">
        <f t="shared" si="0"/>
        <v>239438</v>
      </c>
      <c r="I56" s="7"/>
      <c r="J56" s="7"/>
      <c r="O56" s="55"/>
    </row>
    <row r="57" spans="1:15">
      <c r="A57" s="70" t="s">
        <v>63</v>
      </c>
      <c r="B57" s="92" t="s">
        <v>218</v>
      </c>
      <c r="C57" s="93"/>
      <c r="D57" s="94" t="s">
        <v>216</v>
      </c>
      <c r="E57" s="174">
        <v>0</v>
      </c>
      <c r="F57" s="292">
        <v>1646958</v>
      </c>
      <c r="G57" s="256">
        <v>0</v>
      </c>
      <c r="H57" s="197">
        <f t="shared" si="0"/>
        <v>1646958</v>
      </c>
      <c r="I57" s="7"/>
      <c r="J57" s="7"/>
      <c r="O57" s="55"/>
    </row>
    <row r="58" spans="1:15" ht="15.75" thickBot="1">
      <c r="A58" s="68"/>
      <c r="B58" s="117"/>
      <c r="C58" s="118"/>
      <c r="D58" s="53" t="s">
        <v>92</v>
      </c>
      <c r="E58" s="294">
        <f>SUM(E36:E57)</f>
        <v>52403000</v>
      </c>
      <c r="F58" s="293">
        <f>SUM(F36:F57)</f>
        <v>42993561</v>
      </c>
      <c r="G58" s="293">
        <f>SUM(G36:G57)</f>
        <v>-3956452</v>
      </c>
      <c r="H58" s="240">
        <f>SUM(H36:H57)</f>
        <v>39037109</v>
      </c>
      <c r="J58" s="213">
        <f>H58-E58</f>
        <v>-13365891</v>
      </c>
    </row>
    <row r="59" spans="1:15" ht="15.75" thickBot="1">
      <c r="A59" s="170"/>
      <c r="B59" s="20"/>
      <c r="C59" s="119"/>
      <c r="D59" s="6"/>
      <c r="E59" s="254"/>
      <c r="F59" s="254"/>
      <c r="G59" s="254"/>
      <c r="H59" s="348"/>
    </row>
    <row r="60" spans="1:15" ht="15.75" thickBot="1">
      <c r="A60" s="68"/>
      <c r="B60" s="111" t="s">
        <v>56</v>
      </c>
      <c r="C60" s="79"/>
      <c r="D60" s="79"/>
      <c r="E60" s="31">
        <f>E20+E58</f>
        <v>731406860</v>
      </c>
      <c r="F60" s="19">
        <f>F20+F58</f>
        <v>794831661</v>
      </c>
      <c r="G60" s="295">
        <f>G20+G58</f>
        <v>453129</v>
      </c>
      <c r="H60" s="349">
        <f>H20+H58</f>
        <v>795284790</v>
      </c>
    </row>
    <row r="61" spans="1:15" ht="15">
      <c r="A61" s="68"/>
      <c r="B61" s="6"/>
      <c r="C61" s="21"/>
      <c r="D61" s="21"/>
      <c r="E61" s="21"/>
      <c r="F61" s="42"/>
      <c r="G61" s="42"/>
      <c r="H61" s="336"/>
    </row>
    <row r="62" spans="1:15" ht="15.75">
      <c r="A62" s="68"/>
      <c r="B62" s="159" t="s">
        <v>99</v>
      </c>
      <c r="C62" s="160"/>
      <c r="D62" s="160"/>
      <c r="E62" s="258"/>
      <c r="F62" s="258"/>
      <c r="G62" s="258"/>
      <c r="H62" s="337"/>
    </row>
    <row r="63" spans="1:15" ht="15.75">
      <c r="A63" s="129"/>
      <c r="B63" s="126" t="s">
        <v>100</v>
      </c>
      <c r="C63" s="128"/>
      <c r="D63" s="128"/>
      <c r="E63" s="128"/>
      <c r="F63" s="128"/>
      <c r="G63" s="128"/>
      <c r="H63" s="338"/>
    </row>
    <row r="64" spans="1:15" ht="18" customHeight="1" thickBot="1">
      <c r="A64" s="129"/>
      <c r="B64" s="126"/>
      <c r="C64" s="130"/>
      <c r="D64" s="130"/>
      <c r="E64" s="128"/>
      <c r="F64" s="339"/>
      <c r="G64" s="339"/>
      <c r="H64" s="338"/>
    </row>
    <row r="65" spans="1:8" ht="18" customHeight="1">
      <c r="A65" s="70" t="s">
        <v>40</v>
      </c>
      <c r="B65" s="4" t="s">
        <v>1</v>
      </c>
      <c r="C65" s="53" t="s">
        <v>14</v>
      </c>
      <c r="D65" s="131"/>
      <c r="E65" s="241">
        <v>0</v>
      </c>
      <c r="F65" s="259">
        <v>0</v>
      </c>
      <c r="G65" s="296">
        <v>0</v>
      </c>
      <c r="H65" s="242">
        <f>SUM(E65:G65)</f>
        <v>0</v>
      </c>
    </row>
    <row r="66" spans="1:8" ht="15">
      <c r="A66" s="70" t="s">
        <v>40</v>
      </c>
      <c r="B66" s="4" t="s">
        <v>2</v>
      </c>
      <c r="C66" s="53" t="s">
        <v>15</v>
      </c>
      <c r="D66" s="184"/>
      <c r="E66" s="185">
        <v>0</v>
      </c>
      <c r="F66" s="260">
        <v>0</v>
      </c>
      <c r="G66" s="297">
        <v>0</v>
      </c>
      <c r="H66" s="201">
        <f>SUM(E66:G66)</f>
        <v>0</v>
      </c>
    </row>
    <row r="67" spans="1:8" ht="15">
      <c r="A67" s="70" t="s">
        <v>40</v>
      </c>
      <c r="B67" s="4" t="s">
        <v>3</v>
      </c>
      <c r="C67" s="53" t="s">
        <v>186</v>
      </c>
      <c r="D67" s="184"/>
      <c r="E67" s="185">
        <f>SUM(E68:E70)</f>
        <v>0</v>
      </c>
      <c r="F67" s="185">
        <f>SUM(F68:F70)</f>
        <v>11403000</v>
      </c>
      <c r="G67" s="185">
        <f>SUM(G68:G70)</f>
        <v>182259000</v>
      </c>
      <c r="H67" s="185">
        <f>SUM(H68:H70)</f>
        <v>193662000</v>
      </c>
    </row>
    <row r="68" spans="1:8" ht="15">
      <c r="A68" s="70" t="s">
        <v>40</v>
      </c>
      <c r="B68" s="4"/>
      <c r="C68" s="117"/>
      <c r="D68" s="216" t="s">
        <v>168</v>
      </c>
      <c r="E68" s="185">
        <v>0</v>
      </c>
      <c r="F68" s="260">
        <v>0</v>
      </c>
      <c r="G68" s="297">
        <v>1259000</v>
      </c>
      <c r="H68" s="201">
        <f>SUM(E68:G68)</f>
        <v>1259000</v>
      </c>
    </row>
    <row r="69" spans="1:8" ht="15">
      <c r="A69" s="70" t="s">
        <v>40</v>
      </c>
      <c r="B69" s="4"/>
      <c r="C69" s="94"/>
      <c r="D69" s="94" t="s">
        <v>82</v>
      </c>
      <c r="E69" s="185">
        <v>0</v>
      </c>
      <c r="F69" s="260">
        <v>11403000</v>
      </c>
      <c r="G69" s="297">
        <v>0</v>
      </c>
      <c r="H69" s="201">
        <f>SUM(F69:G69)</f>
        <v>11403000</v>
      </c>
    </row>
    <row r="70" spans="1:8" ht="15">
      <c r="A70" s="70" t="s">
        <v>40</v>
      </c>
      <c r="B70" s="4"/>
      <c r="C70" s="94"/>
      <c r="D70" s="94" t="s">
        <v>224</v>
      </c>
      <c r="E70" s="185">
        <v>0</v>
      </c>
      <c r="F70" s="260">
        <v>0</v>
      </c>
      <c r="G70" s="297">
        <v>181000000</v>
      </c>
      <c r="H70" s="201">
        <f>SUM(F70:G70)</f>
        <v>181000000</v>
      </c>
    </row>
    <row r="71" spans="1:8" ht="15.75" thickBot="1">
      <c r="A71" s="70"/>
      <c r="B71" s="132"/>
      <c r="C71" s="133"/>
      <c r="D71" s="82" t="s">
        <v>93</v>
      </c>
      <c r="E71" s="261">
        <f>SUM(E65:E70)</f>
        <v>0</v>
      </c>
      <c r="F71" s="279">
        <f>F65+F66+F67</f>
        <v>11403000</v>
      </c>
      <c r="G71" s="279">
        <f>G65+G66+G67</f>
        <v>182259000</v>
      </c>
      <c r="H71" s="329">
        <f>SUM(H65:H67)</f>
        <v>193662000</v>
      </c>
    </row>
    <row r="72" spans="1:8" s="55" customFormat="1" ht="15">
      <c r="A72" s="70"/>
      <c r="B72" s="110"/>
      <c r="C72" s="106"/>
      <c r="D72" s="106"/>
      <c r="E72" s="106"/>
      <c r="F72" s="341"/>
      <c r="G72" s="341"/>
      <c r="H72" s="107"/>
    </row>
    <row r="73" spans="1:8" s="55" customFormat="1" ht="15.75">
      <c r="A73" s="134"/>
      <c r="B73" s="115" t="s">
        <v>95</v>
      </c>
      <c r="C73" s="121"/>
      <c r="D73" s="135"/>
      <c r="E73" s="121"/>
      <c r="F73" s="121"/>
      <c r="G73" s="121"/>
      <c r="H73" s="340"/>
    </row>
    <row r="74" spans="1:8" s="55" customFormat="1" ht="16.5" thickBot="1">
      <c r="A74" s="134"/>
      <c r="B74" s="115"/>
      <c r="C74" s="121"/>
      <c r="D74" s="135"/>
      <c r="E74" s="121"/>
      <c r="F74" s="342"/>
      <c r="G74" s="342"/>
      <c r="H74" s="340"/>
    </row>
    <row r="75" spans="1:8" ht="15">
      <c r="A75" s="70" t="s">
        <v>40</v>
      </c>
      <c r="B75" s="114" t="s">
        <v>1</v>
      </c>
      <c r="C75" s="15" t="s">
        <v>65</v>
      </c>
      <c r="D75" s="136"/>
      <c r="E75" s="172"/>
      <c r="F75" s="291"/>
      <c r="G75" s="255"/>
      <c r="H75" s="193"/>
    </row>
    <row r="76" spans="1:8" ht="15.75" thickBot="1">
      <c r="A76" s="69"/>
      <c r="B76" s="23"/>
      <c r="C76" s="52"/>
      <c r="D76" s="57" t="s">
        <v>94</v>
      </c>
      <c r="E76" s="226">
        <f>SUM(E75)</f>
        <v>0</v>
      </c>
      <c r="F76" s="293">
        <v>0</v>
      </c>
      <c r="G76" s="257">
        <v>0</v>
      </c>
      <c r="H76" s="240">
        <f>SUM(E76:G76)</f>
        <v>0</v>
      </c>
    </row>
    <row r="77" spans="1:8" ht="15">
      <c r="A77" s="69"/>
      <c r="B77" s="23"/>
      <c r="C77" s="108"/>
      <c r="D77" s="137"/>
      <c r="E77" s="108"/>
      <c r="F77" s="334"/>
      <c r="G77" s="334"/>
      <c r="H77" s="246"/>
    </row>
    <row r="78" spans="1:8" ht="15.75">
      <c r="A78" s="134"/>
      <c r="B78" s="115" t="s">
        <v>96</v>
      </c>
      <c r="C78" s="121"/>
      <c r="D78" s="135"/>
      <c r="E78" s="121"/>
      <c r="F78" s="121"/>
      <c r="G78" s="121"/>
      <c r="H78" s="340"/>
    </row>
    <row r="79" spans="1:8" ht="16.5" thickBot="1">
      <c r="A79" s="134"/>
      <c r="B79" s="115"/>
      <c r="C79" s="121"/>
      <c r="D79" s="135"/>
      <c r="E79" s="121"/>
      <c r="F79" s="342"/>
      <c r="G79" s="342"/>
      <c r="H79" s="340"/>
    </row>
    <row r="80" spans="1:8" ht="15">
      <c r="A80" s="70" t="s">
        <v>40</v>
      </c>
      <c r="B80" s="114" t="s">
        <v>1</v>
      </c>
      <c r="C80" s="15" t="s">
        <v>65</v>
      </c>
      <c r="D80" s="136"/>
      <c r="E80" s="172"/>
      <c r="F80" s="291"/>
      <c r="G80" s="255"/>
      <c r="H80" s="193"/>
    </row>
    <row r="81" spans="1:10" ht="15.75" thickBot="1">
      <c r="A81" s="69"/>
      <c r="B81" s="23"/>
      <c r="C81" s="52"/>
      <c r="D81" s="57" t="s">
        <v>97</v>
      </c>
      <c r="E81" s="226">
        <f>SUM(E80)</f>
        <v>0</v>
      </c>
      <c r="F81" s="293">
        <v>0</v>
      </c>
      <c r="G81" s="257">
        <v>0</v>
      </c>
      <c r="H81" s="240">
        <f>SUM(E81:G81)</f>
        <v>0</v>
      </c>
    </row>
    <row r="82" spans="1:10" ht="15">
      <c r="A82" s="69"/>
      <c r="B82" s="23"/>
      <c r="C82" s="108"/>
      <c r="D82" s="54"/>
      <c r="E82" s="108"/>
      <c r="F82" s="334"/>
      <c r="G82" s="334"/>
      <c r="H82" s="246"/>
    </row>
    <row r="83" spans="1:10" ht="15.75">
      <c r="A83" s="129"/>
      <c r="B83" s="126" t="s">
        <v>98</v>
      </c>
      <c r="C83" s="128"/>
      <c r="D83" s="128"/>
      <c r="E83" s="128"/>
      <c r="F83" s="128"/>
      <c r="G83" s="128"/>
      <c r="H83" s="338"/>
    </row>
    <row r="84" spans="1:10" ht="16.5" thickBot="1">
      <c r="A84" s="129"/>
      <c r="B84" s="126"/>
      <c r="C84" s="130"/>
      <c r="D84" s="130"/>
      <c r="E84" s="128"/>
      <c r="F84" s="339"/>
      <c r="G84" s="339"/>
      <c r="H84" s="338"/>
    </row>
    <row r="85" spans="1:10">
      <c r="A85" s="70" t="s">
        <v>40</v>
      </c>
      <c r="B85" s="38" t="s">
        <v>1</v>
      </c>
      <c r="C85" s="39"/>
      <c r="D85" s="94" t="s">
        <v>188</v>
      </c>
      <c r="E85" s="172">
        <v>3416000</v>
      </c>
      <c r="F85" s="291">
        <v>3416000</v>
      </c>
      <c r="G85" s="255">
        <v>0</v>
      </c>
      <c r="H85" s="193">
        <f>SUM(F85:G85)</f>
        <v>3416000</v>
      </c>
    </row>
    <row r="86" spans="1:10" ht="15">
      <c r="A86" s="70" t="s">
        <v>40</v>
      </c>
      <c r="B86" s="38" t="s">
        <v>2</v>
      </c>
      <c r="C86" s="93"/>
      <c r="D86" s="94"/>
      <c r="E86" s="174">
        <v>0</v>
      </c>
      <c r="F86" s="292">
        <v>0</v>
      </c>
      <c r="G86" s="256">
        <v>0</v>
      </c>
      <c r="H86" s="197">
        <f>SUM(E86:G86)</f>
        <v>0</v>
      </c>
      <c r="I86" s="147"/>
      <c r="J86" s="21"/>
    </row>
    <row r="87" spans="1:10" ht="15.75" thickBot="1">
      <c r="A87" s="68"/>
      <c r="B87" s="138"/>
      <c r="C87" s="118"/>
      <c r="D87" s="53" t="s">
        <v>132</v>
      </c>
      <c r="E87" s="294">
        <f>SUM(E85:E86)</f>
        <v>3416000</v>
      </c>
      <c r="F87" s="293">
        <f>SUM(F85:F86)</f>
        <v>3416000</v>
      </c>
      <c r="G87" s="298">
        <f>SUM(G85:G86)</f>
        <v>0</v>
      </c>
      <c r="H87" s="240">
        <f>SUM(H85:H86)</f>
        <v>3416000</v>
      </c>
    </row>
    <row r="88" spans="1:10" ht="15.75" thickBot="1">
      <c r="A88" s="69"/>
      <c r="B88" s="23"/>
      <c r="C88" s="108"/>
      <c r="D88" s="54"/>
      <c r="E88" s="108"/>
      <c r="F88" s="254"/>
      <c r="G88" s="254"/>
      <c r="H88" s="246"/>
    </row>
    <row r="89" spans="1:10" ht="15.75" thickBot="1">
      <c r="A89" s="69"/>
      <c r="B89" s="17" t="s">
        <v>66</v>
      </c>
      <c r="C89" s="18"/>
      <c r="D89" s="31"/>
      <c r="E89" s="31">
        <f>SUM(E71,E76,E87)</f>
        <v>3416000</v>
      </c>
      <c r="F89" s="295">
        <f>SUM(F71,F76,F87)</f>
        <v>14819000</v>
      </c>
      <c r="G89" s="295">
        <f>SUM(G71,G76,G87)</f>
        <v>182259000</v>
      </c>
      <c r="H89" s="200">
        <f>SUM(H71,H76,H87)</f>
        <v>197078000</v>
      </c>
    </row>
    <row r="90" spans="1:10" ht="15">
      <c r="A90" s="68"/>
      <c r="B90" s="6"/>
      <c r="C90" s="21"/>
      <c r="D90" s="21"/>
      <c r="E90" s="21"/>
      <c r="F90" s="42"/>
      <c r="G90" s="42"/>
      <c r="H90" s="336"/>
    </row>
    <row r="91" spans="1:10" ht="15.75">
      <c r="A91" s="120"/>
      <c r="B91" s="159" t="s">
        <v>101</v>
      </c>
      <c r="C91" s="161"/>
      <c r="D91" s="162"/>
      <c r="E91" s="262"/>
      <c r="F91" s="262"/>
      <c r="G91" s="262"/>
      <c r="H91" s="343"/>
    </row>
    <row r="92" spans="1:10" ht="15">
      <c r="A92" s="68"/>
      <c r="B92" s="28"/>
      <c r="C92" s="119"/>
      <c r="D92" s="6"/>
      <c r="E92" s="108"/>
      <c r="F92" s="108"/>
      <c r="G92" s="108"/>
      <c r="H92" s="246"/>
    </row>
    <row r="93" spans="1:10" ht="15.75" thickBot="1">
      <c r="A93" s="69"/>
      <c r="B93" s="24" t="s">
        <v>102</v>
      </c>
      <c r="C93" s="61"/>
      <c r="D93" s="61"/>
      <c r="E93" s="21"/>
      <c r="F93" s="96"/>
      <c r="G93" s="96"/>
      <c r="H93" s="336"/>
    </row>
    <row r="94" spans="1:10" ht="15">
      <c r="A94" s="70" t="s">
        <v>40</v>
      </c>
      <c r="B94" s="26" t="s">
        <v>1</v>
      </c>
      <c r="C94" s="49"/>
      <c r="D94" s="10" t="s">
        <v>6</v>
      </c>
      <c r="E94" s="172">
        <v>245000000</v>
      </c>
      <c r="F94" s="255">
        <v>245000000</v>
      </c>
      <c r="G94" s="291">
        <v>0</v>
      </c>
      <c r="H94" s="303">
        <f>SUM(F94:G94)</f>
        <v>245000000</v>
      </c>
    </row>
    <row r="95" spans="1:10" ht="15">
      <c r="A95" s="70" t="s">
        <v>40</v>
      </c>
      <c r="B95" s="26" t="s">
        <v>2</v>
      </c>
      <c r="C95" s="49"/>
      <c r="D95" s="10" t="s">
        <v>8</v>
      </c>
      <c r="E95" s="173">
        <v>47000000</v>
      </c>
      <c r="F95" s="29">
        <v>47000000</v>
      </c>
      <c r="G95" s="48">
        <v>0</v>
      </c>
      <c r="H95" s="194">
        <f>SUM(F95:G95)</f>
        <v>47000000</v>
      </c>
      <c r="I95" s="213">
        <f>H95-E95</f>
        <v>0</v>
      </c>
    </row>
    <row r="96" spans="1:10" ht="15.75" thickBot="1">
      <c r="A96" s="69"/>
      <c r="B96" s="28"/>
      <c r="C96" s="21"/>
      <c r="D96" s="155" t="s">
        <v>103</v>
      </c>
      <c r="E96" s="301">
        <f>SUM(E94:E95)</f>
        <v>292000000</v>
      </c>
      <c r="F96" s="299">
        <f>SUM(F94:F95)</f>
        <v>292000000</v>
      </c>
      <c r="G96" s="302">
        <f>SUM(G94:G95)</f>
        <v>0</v>
      </c>
      <c r="H96" s="234">
        <f>SUM(H94:H95)</f>
        <v>292000000</v>
      </c>
    </row>
    <row r="97" spans="1:14" ht="15.75" thickBot="1">
      <c r="A97" s="70"/>
      <c r="B97" s="28" t="s">
        <v>105</v>
      </c>
      <c r="C97" s="30"/>
      <c r="D97" s="29"/>
      <c r="E97" s="147"/>
      <c r="F97" s="147"/>
      <c r="G97" s="147"/>
      <c r="H97" s="247"/>
    </row>
    <row r="98" spans="1:14">
      <c r="A98" s="70" t="s">
        <v>40</v>
      </c>
      <c r="B98" s="26" t="s">
        <v>1</v>
      </c>
      <c r="C98" s="27"/>
      <c r="D98" s="10" t="s">
        <v>10</v>
      </c>
      <c r="E98" s="172">
        <v>30000000</v>
      </c>
      <c r="F98" s="255">
        <v>30000000</v>
      </c>
      <c r="G98" s="291">
        <v>0</v>
      </c>
      <c r="H98" s="229">
        <f>SUM(F98:G98)</f>
        <v>30000000</v>
      </c>
    </row>
    <row r="99" spans="1:14">
      <c r="A99" s="70" t="s">
        <v>40</v>
      </c>
      <c r="B99" s="26" t="s">
        <v>2</v>
      </c>
      <c r="C99" s="27"/>
      <c r="D99" s="10" t="s">
        <v>7</v>
      </c>
      <c r="E99" s="173">
        <v>55000000</v>
      </c>
      <c r="F99" s="29">
        <v>55000000</v>
      </c>
      <c r="G99" s="48">
        <v>0</v>
      </c>
      <c r="H99" s="171">
        <f>SUM(F99:G99)</f>
        <v>55000000</v>
      </c>
    </row>
    <row r="100" spans="1:14">
      <c r="A100" s="70" t="s">
        <v>40</v>
      </c>
      <c r="B100" s="26" t="s">
        <v>3</v>
      </c>
      <c r="C100" s="27"/>
      <c r="D100" s="10" t="s">
        <v>9</v>
      </c>
      <c r="E100" s="173">
        <v>182000000</v>
      </c>
      <c r="F100" s="29">
        <v>182000000</v>
      </c>
      <c r="G100" s="48">
        <v>0</v>
      </c>
      <c r="H100" s="171">
        <f>SUM(F100:G100)</f>
        <v>182000000</v>
      </c>
    </row>
    <row r="101" spans="1:14">
      <c r="A101" s="70" t="s">
        <v>40</v>
      </c>
      <c r="B101" s="26" t="s">
        <v>4</v>
      </c>
      <c r="C101" s="27"/>
      <c r="D101" s="10" t="s">
        <v>16</v>
      </c>
      <c r="E101" s="173">
        <v>500000</v>
      </c>
      <c r="F101" s="29">
        <v>500000</v>
      </c>
      <c r="G101" s="48">
        <v>0</v>
      </c>
      <c r="H101" s="171">
        <f>SUM(F101:G101)</f>
        <v>500000</v>
      </c>
    </row>
    <row r="102" spans="1:14" ht="15.75" thickBot="1">
      <c r="A102" s="69"/>
      <c r="B102" s="28"/>
      <c r="C102" s="21"/>
      <c r="D102" s="155" t="s">
        <v>104</v>
      </c>
      <c r="E102" s="301">
        <f>SUM(E98:E101)</f>
        <v>267500000</v>
      </c>
      <c r="F102" s="299">
        <f>SUM(F98:F101)</f>
        <v>267500000</v>
      </c>
      <c r="G102" s="302">
        <f>SUM(G98:G101)</f>
        <v>0</v>
      </c>
      <c r="H102" s="300">
        <f>SUM(H98:H101)</f>
        <v>267500000</v>
      </c>
      <c r="I102" s="213">
        <f>H102-E102+H96-E96</f>
        <v>0</v>
      </c>
    </row>
    <row r="103" spans="1:14" ht="15.75" thickBot="1">
      <c r="A103" s="70"/>
      <c r="B103" s="24" t="s">
        <v>106</v>
      </c>
      <c r="C103" s="25"/>
      <c r="D103" s="25"/>
      <c r="E103" s="22"/>
      <c r="F103" s="345"/>
      <c r="G103" s="345"/>
      <c r="H103" s="344"/>
    </row>
    <row r="104" spans="1:14">
      <c r="A104" s="70" t="s">
        <v>63</v>
      </c>
      <c r="B104" s="26" t="s">
        <v>1</v>
      </c>
      <c r="C104" s="27"/>
      <c r="D104" s="10" t="s">
        <v>57</v>
      </c>
      <c r="E104" s="172">
        <v>250000</v>
      </c>
      <c r="F104" s="255">
        <v>250000</v>
      </c>
      <c r="G104" s="291">
        <v>0</v>
      </c>
      <c r="H104" s="195">
        <f>SUM(F104:G104)</f>
        <v>250000</v>
      </c>
    </row>
    <row r="105" spans="1:14">
      <c r="A105" s="70" t="s">
        <v>40</v>
      </c>
      <c r="B105" s="26" t="s">
        <v>2</v>
      </c>
      <c r="C105" s="27"/>
      <c r="D105" s="10" t="s">
        <v>58</v>
      </c>
      <c r="E105" s="173">
        <v>1203000</v>
      </c>
      <c r="F105" s="29">
        <v>1203000</v>
      </c>
      <c r="G105" s="48">
        <v>0</v>
      </c>
      <c r="H105" s="197">
        <f>SUM(F105:G105)</f>
        <v>1203000</v>
      </c>
    </row>
    <row r="106" spans="1:14">
      <c r="A106" s="70" t="s">
        <v>40</v>
      </c>
      <c r="B106" s="26" t="s">
        <v>3</v>
      </c>
      <c r="C106" s="27"/>
      <c r="D106" s="10" t="s">
        <v>59</v>
      </c>
      <c r="E106" s="173">
        <v>0</v>
      </c>
      <c r="F106" s="29">
        <v>0</v>
      </c>
      <c r="G106" s="48">
        <v>0</v>
      </c>
      <c r="H106" s="197">
        <f t="shared" ref="H106:H111" si="1">SUM(F106:G106)</f>
        <v>0</v>
      </c>
    </row>
    <row r="107" spans="1:14">
      <c r="A107" s="70" t="s">
        <v>40</v>
      </c>
      <c r="B107" s="26" t="s">
        <v>4</v>
      </c>
      <c r="C107" s="27"/>
      <c r="D107" s="10" t="s">
        <v>60</v>
      </c>
      <c r="E107" s="173">
        <v>0</v>
      </c>
      <c r="F107" s="29">
        <v>0</v>
      </c>
      <c r="G107" s="48">
        <v>0</v>
      </c>
      <c r="H107" s="197">
        <f t="shared" si="1"/>
        <v>0</v>
      </c>
      <c r="I107" s="99"/>
      <c r="J107" s="99"/>
      <c r="K107" s="99"/>
      <c r="L107" s="99"/>
      <c r="M107" s="99"/>
      <c r="N107" s="99"/>
    </row>
    <row r="108" spans="1:14">
      <c r="A108" s="70" t="s">
        <v>40</v>
      </c>
      <c r="B108" s="26" t="s">
        <v>5</v>
      </c>
      <c r="C108" s="27"/>
      <c r="D108" s="10" t="s">
        <v>107</v>
      </c>
      <c r="E108" s="173">
        <v>250000</v>
      </c>
      <c r="F108" s="29">
        <v>250000</v>
      </c>
      <c r="G108" s="48">
        <v>0</v>
      </c>
      <c r="H108" s="197">
        <f t="shared" si="1"/>
        <v>250000</v>
      </c>
    </row>
    <row r="109" spans="1:14">
      <c r="A109" s="70" t="s">
        <v>40</v>
      </c>
      <c r="B109" s="26" t="s">
        <v>12</v>
      </c>
      <c r="C109" s="27"/>
      <c r="D109" s="10" t="s">
        <v>61</v>
      </c>
      <c r="E109" s="173">
        <v>300000</v>
      </c>
      <c r="F109" s="29">
        <v>300000</v>
      </c>
      <c r="G109" s="48">
        <v>0</v>
      </c>
      <c r="H109" s="197">
        <f t="shared" si="1"/>
        <v>300000</v>
      </c>
    </row>
    <row r="110" spans="1:14">
      <c r="A110" s="70" t="s">
        <v>63</v>
      </c>
      <c r="B110" s="26" t="s">
        <v>21</v>
      </c>
      <c r="C110" s="27"/>
      <c r="D110" s="10" t="s">
        <v>61</v>
      </c>
      <c r="E110" s="173">
        <v>0</v>
      </c>
      <c r="F110" s="29">
        <v>0</v>
      </c>
      <c r="G110" s="48">
        <v>0</v>
      </c>
      <c r="H110" s="197">
        <f t="shared" si="1"/>
        <v>0</v>
      </c>
    </row>
    <row r="111" spans="1:14" ht="15">
      <c r="A111" s="70" t="s">
        <v>40</v>
      </c>
      <c r="B111" s="26" t="s">
        <v>25</v>
      </c>
      <c r="C111" s="49"/>
      <c r="D111" s="10" t="s">
        <v>108</v>
      </c>
      <c r="E111" s="173">
        <v>1200000</v>
      </c>
      <c r="F111" s="29">
        <v>1200000</v>
      </c>
      <c r="G111" s="48">
        <v>0</v>
      </c>
      <c r="H111" s="197">
        <f t="shared" si="1"/>
        <v>1200000</v>
      </c>
    </row>
    <row r="112" spans="1:14" ht="15.75" thickBot="1">
      <c r="A112" s="69"/>
      <c r="B112" s="7"/>
      <c r="C112" s="21"/>
      <c r="D112" s="15" t="s">
        <v>62</v>
      </c>
      <c r="E112" s="301">
        <f>SUM(E104:E111)</f>
        <v>3203000</v>
      </c>
      <c r="F112" s="299">
        <f>SUM(F104:F111)</f>
        <v>3203000</v>
      </c>
      <c r="G112" s="302">
        <f>SUM(G104:G111)</f>
        <v>0</v>
      </c>
      <c r="H112" s="234">
        <f>SUM(H104:H111)</f>
        <v>3203000</v>
      </c>
      <c r="I112" s="213">
        <f>H112-E112</f>
        <v>0</v>
      </c>
    </row>
    <row r="113" spans="1:13" ht="15.75" thickBot="1">
      <c r="A113" s="70"/>
      <c r="B113" s="7"/>
      <c r="C113" s="21"/>
      <c r="D113" s="7"/>
      <c r="E113" s="147"/>
      <c r="F113" s="252"/>
      <c r="G113" s="252"/>
      <c r="H113" s="247"/>
    </row>
    <row r="114" spans="1:13" ht="15.75" thickBot="1">
      <c r="A114" s="95"/>
      <c r="B114" s="17" t="s">
        <v>64</v>
      </c>
      <c r="C114" s="18"/>
      <c r="D114" s="31"/>
      <c r="E114" s="31">
        <f>+E96+E102+E112</f>
        <v>562703000</v>
      </c>
      <c r="F114" s="295">
        <f>+F96+F102+F112</f>
        <v>562703000</v>
      </c>
      <c r="G114" s="295">
        <f>+G96+G102+G112</f>
        <v>0</v>
      </c>
      <c r="H114" s="200">
        <f>+H96+H102+H112</f>
        <v>562703000</v>
      </c>
      <c r="I114" s="213">
        <f>H114-E114</f>
        <v>0</v>
      </c>
    </row>
    <row r="115" spans="1:13" ht="15">
      <c r="A115" s="68"/>
      <c r="B115" s="6"/>
      <c r="C115" s="21"/>
      <c r="D115" s="21"/>
      <c r="E115" s="21"/>
      <c r="F115" s="42"/>
      <c r="G115" s="42"/>
      <c r="H115" s="336"/>
    </row>
    <row r="116" spans="1:13" ht="15.75">
      <c r="A116" s="66"/>
      <c r="B116" s="159" t="s">
        <v>146</v>
      </c>
      <c r="C116" s="163"/>
      <c r="D116" s="164"/>
      <c r="E116" s="263"/>
      <c r="F116" s="263"/>
      <c r="G116" s="263"/>
      <c r="H116" s="346"/>
    </row>
    <row r="117" spans="1:13" ht="15.75" thickBot="1">
      <c r="A117" s="67"/>
      <c r="B117" s="51"/>
      <c r="C117" s="50"/>
      <c r="D117" s="50"/>
      <c r="E117" s="89"/>
      <c r="F117" s="347"/>
      <c r="G117" s="347"/>
      <c r="H117" s="247"/>
    </row>
    <row r="118" spans="1:13" ht="15">
      <c r="A118" s="70"/>
      <c r="B118" s="4" t="s">
        <v>1</v>
      </c>
      <c r="C118" s="46"/>
      <c r="D118" s="8" t="s">
        <v>42</v>
      </c>
      <c r="E118" s="359"/>
      <c r="F118" s="264"/>
      <c r="G118" s="264"/>
      <c r="H118" s="360"/>
    </row>
    <row r="119" spans="1:13" ht="15">
      <c r="A119" s="70" t="s">
        <v>40</v>
      </c>
      <c r="B119" s="46" t="s">
        <v>1</v>
      </c>
      <c r="C119" s="150" t="s">
        <v>75</v>
      </c>
      <c r="D119" s="90" t="s">
        <v>76</v>
      </c>
      <c r="E119" s="180">
        <v>4115000</v>
      </c>
      <c r="F119" s="304">
        <v>4115000</v>
      </c>
      <c r="G119" s="265">
        <v>0</v>
      </c>
      <c r="H119" s="203">
        <f>SUM(F119:G119)</f>
        <v>4115000</v>
      </c>
      <c r="I119" s="1">
        <f>2000*0.27+900*0.27+1600*0.27</f>
        <v>1215</v>
      </c>
    </row>
    <row r="120" spans="1:13" ht="15">
      <c r="A120" s="70" t="s">
        <v>40</v>
      </c>
      <c r="B120" s="46" t="s">
        <v>2</v>
      </c>
      <c r="C120" s="150" t="s">
        <v>159</v>
      </c>
      <c r="D120" s="190" t="s">
        <v>160</v>
      </c>
      <c r="E120" s="181">
        <v>4731000</v>
      </c>
      <c r="F120" s="304">
        <v>4731000</v>
      </c>
      <c r="G120" s="265">
        <v>0</v>
      </c>
      <c r="H120" s="203">
        <f t="shared" ref="H120:H134" si="2">SUM(F120:G120)</f>
        <v>4731000</v>
      </c>
    </row>
    <row r="121" spans="1:13" ht="15">
      <c r="A121" s="70" t="s">
        <v>40</v>
      </c>
      <c r="B121" s="46" t="s">
        <v>3</v>
      </c>
      <c r="C121" s="150" t="s">
        <v>142</v>
      </c>
      <c r="D121" s="191" t="s">
        <v>161</v>
      </c>
      <c r="E121" s="181">
        <v>413000</v>
      </c>
      <c r="F121" s="304">
        <v>413000</v>
      </c>
      <c r="G121" s="265">
        <v>0</v>
      </c>
      <c r="H121" s="203">
        <f t="shared" si="2"/>
        <v>413000</v>
      </c>
      <c r="J121" s="213">
        <f>H120+H121-E120-E121</f>
        <v>0</v>
      </c>
      <c r="M121" s="213"/>
    </row>
    <row r="122" spans="1:13" ht="15">
      <c r="A122" s="70" t="s">
        <v>40</v>
      </c>
      <c r="B122" s="46" t="s">
        <v>4</v>
      </c>
      <c r="C122" s="151" t="s">
        <v>77</v>
      </c>
      <c r="D122" s="152" t="s">
        <v>24</v>
      </c>
      <c r="E122" s="181">
        <v>190198000</v>
      </c>
      <c r="F122" s="304">
        <v>190198000</v>
      </c>
      <c r="G122" s="265">
        <v>0</v>
      </c>
      <c r="H122" s="203">
        <f t="shared" si="2"/>
        <v>190198000</v>
      </c>
      <c r="I122" s="1">
        <v>40436</v>
      </c>
      <c r="J122" s="1">
        <v>10950</v>
      </c>
    </row>
    <row r="123" spans="1:13" ht="15">
      <c r="A123" s="70" t="s">
        <v>40</v>
      </c>
      <c r="B123" s="46" t="s">
        <v>5</v>
      </c>
      <c r="C123" s="150" t="s">
        <v>78</v>
      </c>
      <c r="D123" s="90" t="s">
        <v>79</v>
      </c>
      <c r="E123" s="181">
        <v>5053000</v>
      </c>
      <c r="F123" s="304">
        <v>5070802</v>
      </c>
      <c r="G123" s="265">
        <f>6306941+9613050</f>
        <v>15919991</v>
      </c>
      <c r="H123" s="203">
        <f t="shared" si="2"/>
        <v>20990793</v>
      </c>
      <c r="K123" s="1">
        <f>I119+I122-J122</f>
        <v>30701</v>
      </c>
      <c r="M123" s="213">
        <f>H123-E123</f>
        <v>15937793</v>
      </c>
    </row>
    <row r="124" spans="1:13" ht="15">
      <c r="A124" s="70" t="s">
        <v>40</v>
      </c>
      <c r="B124" s="46" t="s">
        <v>12</v>
      </c>
      <c r="C124" s="150" t="s">
        <v>75</v>
      </c>
      <c r="D124" s="90" t="s">
        <v>76</v>
      </c>
      <c r="E124" s="181">
        <v>0</v>
      </c>
      <c r="F124" s="304">
        <v>0</v>
      </c>
      <c r="G124" s="265">
        <v>0</v>
      </c>
      <c r="H124" s="203">
        <f t="shared" si="2"/>
        <v>0</v>
      </c>
      <c r="I124" s="1" t="s">
        <v>187</v>
      </c>
      <c r="K124" s="1">
        <f>8000/1.27*0.27</f>
        <v>1700.7874015748032</v>
      </c>
      <c r="L124" s="1">
        <f>K123-K124</f>
        <v>29000.212598425198</v>
      </c>
    </row>
    <row r="125" spans="1:13" ht="15">
      <c r="A125" s="70" t="s">
        <v>40</v>
      </c>
      <c r="B125" s="46" t="s">
        <v>21</v>
      </c>
      <c r="C125" s="150" t="s">
        <v>144</v>
      </c>
      <c r="D125" s="16" t="s">
        <v>138</v>
      </c>
      <c r="E125" s="182">
        <v>0</v>
      </c>
      <c r="F125" s="304">
        <v>0</v>
      </c>
      <c r="G125" s="265">
        <v>0</v>
      </c>
      <c r="H125" s="203">
        <f t="shared" si="2"/>
        <v>0</v>
      </c>
    </row>
    <row r="126" spans="1:13" ht="15">
      <c r="A126" s="70" t="s">
        <v>40</v>
      </c>
      <c r="B126" s="46" t="s">
        <v>25</v>
      </c>
      <c r="C126" s="187" t="s">
        <v>143</v>
      </c>
      <c r="D126" s="16" t="s">
        <v>139</v>
      </c>
      <c r="E126" s="181">
        <v>0</v>
      </c>
      <c r="F126" s="304">
        <v>0</v>
      </c>
      <c r="G126" s="265">
        <v>0</v>
      </c>
      <c r="H126" s="203">
        <f t="shared" si="2"/>
        <v>0</v>
      </c>
    </row>
    <row r="127" spans="1:13" ht="15">
      <c r="A127" s="70" t="s">
        <v>40</v>
      </c>
      <c r="B127" s="46" t="s">
        <v>26</v>
      </c>
      <c r="C127" s="151" t="s">
        <v>77</v>
      </c>
      <c r="D127" s="16" t="s">
        <v>140</v>
      </c>
      <c r="E127" s="181">
        <v>0</v>
      </c>
      <c r="F127" s="304">
        <v>0</v>
      </c>
      <c r="G127" s="265">
        <v>0</v>
      </c>
      <c r="H127" s="203">
        <f t="shared" si="2"/>
        <v>0</v>
      </c>
    </row>
    <row r="128" spans="1:13" ht="15">
      <c r="A128" s="70" t="s">
        <v>40</v>
      </c>
      <c r="B128" s="46" t="s">
        <v>27</v>
      </c>
      <c r="C128" s="150" t="s">
        <v>142</v>
      </c>
      <c r="D128" s="183" t="s">
        <v>141</v>
      </c>
      <c r="E128" s="181">
        <v>0</v>
      </c>
      <c r="F128" s="304">
        <v>0</v>
      </c>
      <c r="G128" s="265">
        <v>0</v>
      </c>
      <c r="H128" s="203">
        <f t="shared" si="2"/>
        <v>0</v>
      </c>
    </row>
    <row r="129" spans="1:16" ht="15">
      <c r="A129" s="70" t="s">
        <v>40</v>
      </c>
      <c r="B129" s="46" t="s">
        <v>28</v>
      </c>
      <c r="C129" s="188" t="s">
        <v>157</v>
      </c>
      <c r="D129" s="183" t="s">
        <v>158</v>
      </c>
      <c r="E129" s="181">
        <v>0</v>
      </c>
      <c r="F129" s="304">
        <v>0</v>
      </c>
      <c r="G129" s="265">
        <v>0</v>
      </c>
      <c r="H129" s="203">
        <f t="shared" si="2"/>
        <v>0</v>
      </c>
    </row>
    <row r="130" spans="1:16" ht="15">
      <c r="A130" s="70" t="s">
        <v>40</v>
      </c>
      <c r="B130" s="46" t="s">
        <v>29</v>
      </c>
      <c r="C130" s="217" t="s">
        <v>81</v>
      </c>
      <c r="D130" s="171" t="s">
        <v>80</v>
      </c>
      <c r="E130" s="181">
        <v>0</v>
      </c>
      <c r="F130" s="304">
        <v>0</v>
      </c>
      <c r="G130" s="265">
        <v>0</v>
      </c>
      <c r="H130" s="203">
        <f t="shared" si="2"/>
        <v>0</v>
      </c>
    </row>
    <row r="131" spans="1:16" ht="15">
      <c r="A131" s="70" t="s">
        <v>40</v>
      </c>
      <c r="B131" s="46" t="s">
        <v>30</v>
      </c>
      <c r="C131" s="217" t="s">
        <v>169</v>
      </c>
      <c r="D131" s="218" t="s">
        <v>170</v>
      </c>
      <c r="E131" s="181">
        <v>0</v>
      </c>
      <c r="F131" s="304">
        <v>0</v>
      </c>
      <c r="G131" s="265">
        <v>0</v>
      </c>
      <c r="H131" s="203">
        <f t="shared" si="2"/>
        <v>0</v>
      </c>
    </row>
    <row r="132" spans="1:16" ht="15">
      <c r="A132" s="70" t="s">
        <v>40</v>
      </c>
      <c r="B132" s="46" t="s">
        <v>31</v>
      </c>
      <c r="C132" s="217" t="s">
        <v>143</v>
      </c>
      <c r="D132" s="218" t="s">
        <v>171</v>
      </c>
      <c r="E132" s="181">
        <v>0</v>
      </c>
      <c r="F132" s="304">
        <v>0</v>
      </c>
      <c r="G132" s="265">
        <v>0</v>
      </c>
      <c r="H132" s="203">
        <f t="shared" si="2"/>
        <v>0</v>
      </c>
    </row>
    <row r="133" spans="1:16" ht="15">
      <c r="A133" s="70" t="s">
        <v>40</v>
      </c>
      <c r="B133" s="46" t="s">
        <v>32</v>
      </c>
      <c r="C133" s="217" t="s">
        <v>172</v>
      </c>
      <c r="D133" s="218" t="s">
        <v>173</v>
      </c>
      <c r="E133" s="181">
        <v>0</v>
      </c>
      <c r="F133" s="304">
        <v>0</v>
      </c>
      <c r="G133" s="265">
        <v>0</v>
      </c>
      <c r="H133" s="203">
        <f t="shared" si="2"/>
        <v>0</v>
      </c>
    </row>
    <row r="134" spans="1:16" ht="15">
      <c r="A134" s="70" t="s">
        <v>40</v>
      </c>
      <c r="B134" s="46" t="s">
        <v>45</v>
      </c>
      <c r="C134" s="217" t="s">
        <v>174</v>
      </c>
      <c r="D134" s="218" t="s">
        <v>175</v>
      </c>
      <c r="E134" s="180">
        <v>0</v>
      </c>
      <c r="F134" s="304">
        <v>0</v>
      </c>
      <c r="G134" s="265">
        <v>0</v>
      </c>
      <c r="H134" s="203">
        <f t="shared" si="2"/>
        <v>0</v>
      </c>
    </row>
    <row r="135" spans="1:16" ht="15.75" thickBot="1">
      <c r="A135" s="156"/>
      <c r="B135" s="47"/>
      <c r="C135" s="47"/>
      <c r="D135" s="15" t="s">
        <v>39</v>
      </c>
      <c r="E135" s="307">
        <f>SUM(E119:E134)</f>
        <v>204510000</v>
      </c>
      <c r="F135" s="305">
        <f>SUM(F119:F134)</f>
        <v>204527802</v>
      </c>
      <c r="G135" s="306">
        <f>SUM(G119:G134)</f>
        <v>15919991</v>
      </c>
      <c r="H135" s="204">
        <f>SUM(H119:H133)</f>
        <v>220447793</v>
      </c>
      <c r="I135" s="230">
        <f>H135-E135</f>
        <v>15937793</v>
      </c>
    </row>
    <row r="136" spans="1:16">
      <c r="A136" s="157"/>
      <c r="B136" s="89"/>
      <c r="C136" s="89"/>
      <c r="D136" s="89"/>
      <c r="E136" s="266"/>
      <c r="F136" s="353"/>
      <c r="G136" s="353"/>
      <c r="H136" s="351"/>
    </row>
    <row r="137" spans="1:16" ht="15" thickBot="1">
      <c r="A137" s="157"/>
      <c r="B137" s="89"/>
      <c r="C137" s="89"/>
      <c r="D137" s="89"/>
      <c r="E137" s="266"/>
      <c r="F137" s="266"/>
      <c r="G137" s="266"/>
      <c r="H137" s="351"/>
    </row>
    <row r="138" spans="1:16" ht="15">
      <c r="A138" s="158"/>
      <c r="B138" s="4" t="s">
        <v>2</v>
      </c>
      <c r="C138" s="11"/>
      <c r="D138" s="8" t="s">
        <v>46</v>
      </c>
      <c r="E138" s="350"/>
      <c r="F138" s="267"/>
      <c r="G138" s="267"/>
      <c r="H138" s="352"/>
    </row>
    <row r="139" spans="1:16" ht="15" customHeight="1" thickBot="1">
      <c r="A139" s="70" t="s">
        <v>63</v>
      </c>
      <c r="B139" s="153" t="s">
        <v>1</v>
      </c>
      <c r="C139" s="186" t="s">
        <v>81</v>
      </c>
      <c r="D139" s="29" t="s">
        <v>80</v>
      </c>
      <c r="E139" s="365">
        <v>3671000</v>
      </c>
      <c r="F139" s="366">
        <v>3671000</v>
      </c>
      <c r="G139" s="367">
        <v>0</v>
      </c>
      <c r="H139" s="368">
        <f>SUM(F139:G139)</f>
        <v>3671000</v>
      </c>
      <c r="I139" s="209"/>
    </row>
    <row r="140" spans="1:16" ht="15.75" thickBot="1">
      <c r="A140" s="76"/>
      <c r="B140" s="153"/>
      <c r="C140" s="49"/>
      <c r="D140" s="238"/>
      <c r="E140" s="369">
        <f>SUM(E139:E139)</f>
        <v>3671000</v>
      </c>
      <c r="F140" s="370">
        <f>SUM(F139:F139)</f>
        <v>3671000</v>
      </c>
      <c r="G140" s="371">
        <f>SUM(G139:G139)</f>
        <v>0</v>
      </c>
      <c r="H140" s="372">
        <f>SUM(H139:H139)</f>
        <v>3671000</v>
      </c>
      <c r="I140" s="212"/>
    </row>
    <row r="141" spans="1:16" ht="15.75" thickBot="1">
      <c r="A141" s="156"/>
      <c r="B141" s="12"/>
      <c r="C141" s="12"/>
      <c r="D141" s="12"/>
      <c r="E141" s="108"/>
      <c r="F141" s="108"/>
      <c r="G141" s="108"/>
      <c r="H141" s="246"/>
    </row>
    <row r="142" spans="1:16" ht="15">
      <c r="A142" s="68"/>
      <c r="B142" s="4">
        <v>3</v>
      </c>
      <c r="C142" s="9"/>
      <c r="D142" s="8" t="s">
        <v>155</v>
      </c>
      <c r="E142" s="358"/>
      <c r="F142" s="357"/>
      <c r="G142" s="357"/>
      <c r="H142" s="229"/>
    </row>
    <row r="143" spans="1:16">
      <c r="A143" s="68" t="s">
        <v>20</v>
      </c>
      <c r="B143" s="56" t="s">
        <v>1</v>
      </c>
      <c r="C143" s="11"/>
      <c r="D143" s="10" t="s">
        <v>22</v>
      </c>
      <c r="E143" s="173">
        <v>138460000</v>
      </c>
      <c r="F143" s="48">
        <v>145466008</v>
      </c>
      <c r="G143" s="29">
        <v>-1052072</v>
      </c>
      <c r="H143" s="194">
        <f>SUM(F143:G143)</f>
        <v>144413936</v>
      </c>
      <c r="I143" s="98"/>
      <c r="J143" s="100"/>
      <c r="K143" s="100"/>
      <c r="L143" s="98"/>
      <c r="M143" s="99"/>
      <c r="N143" s="99"/>
      <c r="O143" s="99"/>
      <c r="P143" s="100"/>
    </row>
    <row r="144" spans="1:16">
      <c r="A144" s="70" t="s">
        <v>207</v>
      </c>
      <c r="B144" s="56" t="s">
        <v>2</v>
      </c>
      <c r="C144" s="11"/>
      <c r="D144" s="10" t="s">
        <v>210</v>
      </c>
      <c r="E144" s="173">
        <v>10173000</v>
      </c>
      <c r="F144" s="48">
        <v>10173000</v>
      </c>
      <c r="G144" s="29">
        <v>0</v>
      </c>
      <c r="H144" s="194">
        <f>SUM(F144:G144)</f>
        <v>10173000</v>
      </c>
      <c r="I144" s="101">
        <f>H144-E144</f>
        <v>0</v>
      </c>
      <c r="J144" s="102"/>
      <c r="K144" s="102"/>
      <c r="L144" s="102"/>
      <c r="M144" s="102"/>
      <c r="N144" s="102"/>
    </row>
    <row r="145" spans="1:14" ht="15" thickBot="1">
      <c r="A145" s="70" t="s">
        <v>41</v>
      </c>
      <c r="B145" s="56" t="s">
        <v>3</v>
      </c>
      <c r="C145" s="11"/>
      <c r="D145" s="10" t="s">
        <v>23</v>
      </c>
      <c r="E145" s="231">
        <v>30118000</v>
      </c>
      <c r="F145" s="314">
        <v>30118000</v>
      </c>
      <c r="G145" s="271">
        <v>2012586</v>
      </c>
      <c r="H145" s="194">
        <f>SUM(F145:G145)</f>
        <v>32130586</v>
      </c>
      <c r="I145" s="101"/>
      <c r="J145" s="102"/>
      <c r="K145" s="103"/>
      <c r="L145" s="103"/>
      <c r="M145" s="103"/>
      <c r="N145" s="102"/>
    </row>
    <row r="146" spans="1:14" ht="15.75" thickBot="1">
      <c r="A146" s="69"/>
      <c r="B146" s="189" t="s">
        <v>156</v>
      </c>
      <c r="C146" s="12"/>
      <c r="D146" s="13"/>
      <c r="E146" s="313">
        <f>SUM(E143:E145)</f>
        <v>178751000</v>
      </c>
      <c r="F146" s="290">
        <f>SUM(F143:F145)</f>
        <v>185757008</v>
      </c>
      <c r="G146" s="290">
        <f>SUM(G143:G145)</f>
        <v>960514</v>
      </c>
      <c r="H146" s="354">
        <f>SUM(H143:H145)</f>
        <v>186717522</v>
      </c>
      <c r="I146" s="101">
        <f>H146-E146</f>
        <v>7966522</v>
      </c>
      <c r="J146" s="102"/>
      <c r="K146" s="102"/>
      <c r="L146" s="102"/>
      <c r="M146" s="102"/>
      <c r="N146" s="102"/>
    </row>
    <row r="147" spans="1:14" ht="15" thickBot="1">
      <c r="A147" s="69"/>
      <c r="B147" s="7"/>
      <c r="C147" s="7"/>
      <c r="D147" s="7"/>
      <c r="E147" s="355"/>
      <c r="F147" s="355"/>
      <c r="G147" s="355"/>
      <c r="H147" s="356"/>
      <c r="I147" s="101"/>
      <c r="J147" s="102"/>
      <c r="K147" s="102"/>
      <c r="L147" s="102"/>
      <c r="M147" s="102"/>
      <c r="N147" s="102"/>
    </row>
    <row r="148" spans="1:14" ht="15.75" thickBot="1">
      <c r="A148" s="76"/>
      <c r="B148" s="17" t="s">
        <v>109</v>
      </c>
      <c r="C148" s="18"/>
      <c r="D148" s="19"/>
      <c r="E148" s="31">
        <f>E135+E140+E146</f>
        <v>386932000</v>
      </c>
      <c r="F148" s="295">
        <f>F135+F140+F146</f>
        <v>393955810</v>
      </c>
      <c r="G148" s="312">
        <f>G135+G140+G146</f>
        <v>16880505</v>
      </c>
      <c r="H148" s="200">
        <f>H135+H140+H146</f>
        <v>410836315</v>
      </c>
      <c r="I148" s="101">
        <f>H148-E148</f>
        <v>23904315</v>
      </c>
      <c r="J148" s="102"/>
      <c r="K148" s="102"/>
      <c r="L148" s="102"/>
      <c r="M148" s="102"/>
      <c r="N148" s="102"/>
    </row>
    <row r="149" spans="1:14" ht="15">
      <c r="A149" s="76"/>
      <c r="B149" s="6"/>
      <c r="C149" s="21"/>
      <c r="D149" s="21"/>
      <c r="E149" s="21"/>
      <c r="F149" s="42"/>
      <c r="G149" s="42"/>
      <c r="H149" s="336"/>
      <c r="I149" s="101"/>
      <c r="J149" s="102"/>
      <c r="K149" s="102"/>
      <c r="L149" s="102"/>
      <c r="M149" s="102"/>
      <c r="N149" s="102"/>
    </row>
    <row r="150" spans="1:14" ht="15.75">
      <c r="A150" s="72"/>
      <c r="B150" s="165" t="s">
        <v>110</v>
      </c>
      <c r="C150" s="166"/>
      <c r="D150" s="166"/>
      <c r="E150" s="270"/>
      <c r="F150" s="270"/>
      <c r="G150" s="270"/>
      <c r="H150" s="361"/>
    </row>
    <row r="151" spans="1:14" ht="16.5" thickBot="1">
      <c r="A151" s="72"/>
      <c r="B151" s="126"/>
      <c r="C151" s="127"/>
      <c r="D151" s="127"/>
      <c r="E151" s="128"/>
      <c r="F151" s="339"/>
      <c r="G151" s="339"/>
      <c r="H151" s="338"/>
    </row>
    <row r="152" spans="1:14">
      <c r="A152" s="70" t="s">
        <v>40</v>
      </c>
      <c r="B152" s="56" t="s">
        <v>1</v>
      </c>
      <c r="C152" s="48"/>
      <c r="D152" s="10" t="s">
        <v>111</v>
      </c>
      <c r="E152" s="172">
        <v>0</v>
      </c>
      <c r="F152" s="255">
        <v>0</v>
      </c>
      <c r="G152" s="291">
        <v>0</v>
      </c>
      <c r="H152" s="193">
        <v>0</v>
      </c>
    </row>
    <row r="153" spans="1:14">
      <c r="A153" s="91" t="s">
        <v>40</v>
      </c>
      <c r="B153" s="56" t="s">
        <v>2</v>
      </c>
      <c r="C153" s="48"/>
      <c r="D153" s="10" t="s">
        <v>112</v>
      </c>
      <c r="E153" s="173">
        <v>1600000</v>
      </c>
      <c r="F153" s="256">
        <v>1600000</v>
      </c>
      <c r="G153" s="48">
        <v>-800000</v>
      </c>
      <c r="H153" s="194">
        <f>SUM(F153:G153)</f>
        <v>800000</v>
      </c>
      <c r="I153" s="210"/>
    </row>
    <row r="154" spans="1:14">
      <c r="A154" s="91" t="s">
        <v>40</v>
      </c>
      <c r="B154" s="56" t="s">
        <v>3</v>
      </c>
      <c r="C154" s="48"/>
      <c r="D154" s="10" t="s">
        <v>113</v>
      </c>
      <c r="E154" s="173">
        <v>0</v>
      </c>
      <c r="F154" s="29">
        <v>0</v>
      </c>
      <c r="G154" s="48">
        <v>0</v>
      </c>
      <c r="H154" s="194">
        <v>0</v>
      </c>
      <c r="I154" s="55"/>
    </row>
    <row r="155" spans="1:14">
      <c r="A155" s="91" t="s">
        <v>40</v>
      </c>
      <c r="B155" s="56" t="s">
        <v>4</v>
      </c>
      <c r="C155" s="48"/>
      <c r="D155" s="10" t="s">
        <v>114</v>
      </c>
      <c r="E155" s="173">
        <v>0</v>
      </c>
      <c r="F155" s="29">
        <v>0</v>
      </c>
      <c r="G155" s="48">
        <v>0</v>
      </c>
      <c r="H155" s="194">
        <v>0</v>
      </c>
      <c r="I155" s="55"/>
    </row>
    <row r="156" spans="1:14" ht="15" thickBot="1">
      <c r="A156" s="91" t="s">
        <v>40</v>
      </c>
      <c r="B156" s="56" t="s">
        <v>5</v>
      </c>
      <c r="C156" s="48"/>
      <c r="D156" s="10" t="s">
        <v>115</v>
      </c>
      <c r="E156" s="231">
        <v>0</v>
      </c>
      <c r="F156" s="269">
        <v>0</v>
      </c>
      <c r="G156" s="311">
        <v>0</v>
      </c>
      <c r="H156" s="232">
        <v>0</v>
      </c>
      <c r="I156" s="55"/>
    </row>
    <row r="157" spans="1:14" ht="15.75" thickBot="1">
      <c r="A157" s="69"/>
      <c r="B157" s="23"/>
      <c r="C157" s="21"/>
      <c r="D157" s="28"/>
      <c r="E157" s="21"/>
      <c r="F157" s="18"/>
      <c r="G157" s="18"/>
      <c r="H157" s="336"/>
      <c r="I157" s="55"/>
    </row>
    <row r="158" spans="1:14" ht="18" customHeight="1" thickBot="1">
      <c r="A158" s="69"/>
      <c r="B158" s="17" t="s">
        <v>116</v>
      </c>
      <c r="C158" s="18"/>
      <c r="D158" s="19"/>
      <c r="E158" s="31">
        <f>SUM(E152:E156)</f>
        <v>1600000</v>
      </c>
      <c r="F158" s="295">
        <f>SUM(F152:F156)</f>
        <v>1600000</v>
      </c>
      <c r="G158" s="312">
        <f>SUM(G152:G156)</f>
        <v>-800000</v>
      </c>
      <c r="H158" s="200">
        <f>SUM(H152:H156)</f>
        <v>800000</v>
      </c>
      <c r="I158" s="211"/>
    </row>
    <row r="159" spans="1:14" ht="18" customHeight="1">
      <c r="A159" s="69"/>
      <c r="B159" s="6"/>
      <c r="C159" s="21"/>
      <c r="D159" s="21"/>
      <c r="E159" s="21"/>
      <c r="F159" s="42"/>
      <c r="G159" s="42"/>
      <c r="H159" s="336"/>
    </row>
    <row r="160" spans="1:14" ht="15.75">
      <c r="A160" s="120"/>
      <c r="B160" s="159" t="s">
        <v>117</v>
      </c>
      <c r="C160" s="161"/>
      <c r="D160" s="159"/>
      <c r="E160" s="262"/>
      <c r="F160" s="262"/>
      <c r="G160" s="262"/>
      <c r="H160" s="343"/>
    </row>
    <row r="161" spans="1:16" ht="15.75" thickBot="1">
      <c r="A161" s="68"/>
      <c r="B161" s="6"/>
      <c r="C161" s="119"/>
      <c r="D161" s="6"/>
      <c r="E161" s="108"/>
      <c r="F161" s="335"/>
      <c r="G161" s="335"/>
      <c r="H161" s="246"/>
    </row>
    <row r="162" spans="1:16" ht="15">
      <c r="A162" s="70"/>
      <c r="B162" s="142" t="s">
        <v>55</v>
      </c>
      <c r="C162" s="143"/>
      <c r="D162" s="144"/>
      <c r="E162" s="362"/>
      <c r="F162" s="255"/>
      <c r="G162" s="255"/>
      <c r="H162" s="229"/>
    </row>
    <row r="163" spans="1:16" ht="30" thickBot="1">
      <c r="A163" s="70" t="s">
        <v>40</v>
      </c>
      <c r="B163" s="26" t="s">
        <v>1</v>
      </c>
      <c r="C163" s="122"/>
      <c r="D163" s="123" t="s">
        <v>70</v>
      </c>
      <c r="E163" s="363">
        <v>0</v>
      </c>
      <c r="F163" s="364">
        <v>0</v>
      </c>
      <c r="G163" s="271">
        <v>0</v>
      </c>
      <c r="H163" s="206">
        <f>E163+F163+G163</f>
        <v>0</v>
      </c>
    </row>
    <row r="164" spans="1:16" ht="30.75" thickBot="1">
      <c r="A164" s="70"/>
      <c r="B164" s="58"/>
      <c r="C164" s="124"/>
      <c r="D164" s="145" t="s">
        <v>71</v>
      </c>
      <c r="E164" s="179">
        <f>SUM(E163)</f>
        <v>0</v>
      </c>
      <c r="F164" s="312">
        <v>0</v>
      </c>
      <c r="G164" s="18">
        <v>0</v>
      </c>
      <c r="H164" s="200">
        <f>E164+F164+G164</f>
        <v>0</v>
      </c>
    </row>
    <row r="165" spans="1:16" ht="15">
      <c r="A165" s="70"/>
      <c r="B165" s="142" t="s">
        <v>118</v>
      </c>
      <c r="C165" s="143"/>
      <c r="D165" s="144"/>
      <c r="E165" s="362"/>
      <c r="F165" s="255"/>
      <c r="G165" s="255"/>
      <c r="H165" s="229"/>
    </row>
    <row r="166" spans="1:16" ht="15">
      <c r="A166" s="70" t="s">
        <v>40</v>
      </c>
      <c r="B166" s="26" t="s">
        <v>1</v>
      </c>
      <c r="C166" s="109"/>
      <c r="D166" s="84" t="s">
        <v>198</v>
      </c>
      <c r="E166" s="331">
        <v>0</v>
      </c>
      <c r="F166" s="332">
        <v>700000</v>
      </c>
      <c r="G166" s="333">
        <v>0</v>
      </c>
      <c r="H166" s="197">
        <f>F166+G166</f>
        <v>700000</v>
      </c>
    </row>
    <row r="167" spans="1:16" ht="15">
      <c r="A167" s="70" t="s">
        <v>40</v>
      </c>
      <c r="B167" s="26" t="s">
        <v>2</v>
      </c>
      <c r="C167" s="109"/>
      <c r="D167" s="94" t="s">
        <v>208</v>
      </c>
      <c r="E167" s="331">
        <v>0</v>
      </c>
      <c r="F167" s="332">
        <v>1557500</v>
      </c>
      <c r="G167" s="333">
        <v>0</v>
      </c>
      <c r="H167" s="197">
        <f>F167+G167</f>
        <v>1557500</v>
      </c>
    </row>
    <row r="168" spans="1:16" ht="15">
      <c r="A168" s="70" t="s">
        <v>41</v>
      </c>
      <c r="B168" s="26" t="s">
        <v>3</v>
      </c>
      <c r="C168" s="109"/>
      <c r="D168" s="10" t="s">
        <v>119</v>
      </c>
      <c r="E168" s="395">
        <v>0</v>
      </c>
      <c r="F168" s="176">
        <v>0</v>
      </c>
      <c r="G168" s="147">
        <v>0</v>
      </c>
      <c r="H168" s="197">
        <f>F168+G168</f>
        <v>0</v>
      </c>
      <c r="O168" s="55"/>
      <c r="P168" s="55"/>
    </row>
    <row r="169" spans="1:16" ht="30" thickBot="1">
      <c r="A169" s="70" t="s">
        <v>40</v>
      </c>
      <c r="B169" s="26" t="s">
        <v>4</v>
      </c>
      <c r="C169" s="109"/>
      <c r="D169" s="214" t="s">
        <v>209</v>
      </c>
      <c r="E169" s="365">
        <v>0</v>
      </c>
      <c r="F169" s="396">
        <v>115000</v>
      </c>
      <c r="G169" s="396">
        <v>0</v>
      </c>
      <c r="H169" s="197">
        <v>115000</v>
      </c>
    </row>
    <row r="170" spans="1:16" ht="15.75" thickBot="1">
      <c r="A170" s="70"/>
      <c r="B170" s="28"/>
      <c r="C170" s="109"/>
      <c r="D170" s="15" t="s">
        <v>120</v>
      </c>
      <c r="E170" s="31">
        <f>SUM(E163:E169)</f>
        <v>0</v>
      </c>
      <c r="F170" s="312">
        <f>SUM(F166:F169)</f>
        <v>2372500</v>
      </c>
      <c r="G170" s="312">
        <f>SUM(G166:G169)</f>
        <v>0</v>
      </c>
      <c r="H170" s="200">
        <f>SUM(H163:N169)</f>
        <v>2372500</v>
      </c>
    </row>
    <row r="171" spans="1:16" ht="15">
      <c r="A171" s="68"/>
      <c r="B171" s="6"/>
      <c r="C171" s="21"/>
      <c r="D171" s="21"/>
      <c r="E171" s="21"/>
      <c r="F171" s="42"/>
      <c r="G171" s="42"/>
      <c r="H171" s="336"/>
    </row>
    <row r="172" spans="1:16" ht="15.75">
      <c r="A172" s="120"/>
      <c r="B172" s="159" t="s">
        <v>121</v>
      </c>
      <c r="C172" s="161"/>
      <c r="D172" s="159"/>
      <c r="E172" s="262"/>
      <c r="F172" s="262"/>
      <c r="G172" s="262"/>
      <c r="H172" s="343"/>
    </row>
    <row r="173" spans="1:16" ht="15.75" thickBot="1">
      <c r="A173" s="68"/>
      <c r="B173" s="6"/>
      <c r="C173" s="119"/>
      <c r="D173" s="6"/>
      <c r="E173" s="108"/>
      <c r="F173" s="335"/>
      <c r="G173" s="335"/>
      <c r="H173" s="246"/>
    </row>
    <row r="174" spans="1:16" ht="15">
      <c r="A174" s="70"/>
      <c r="B174" s="142" t="s">
        <v>67</v>
      </c>
      <c r="C174" s="143"/>
      <c r="D174" s="144"/>
      <c r="E174" s="362"/>
      <c r="F174" s="255"/>
      <c r="G174" s="255"/>
      <c r="H174" s="229"/>
    </row>
    <row r="175" spans="1:16" ht="15">
      <c r="A175" s="70" t="s">
        <v>40</v>
      </c>
      <c r="B175" s="26" t="s">
        <v>1</v>
      </c>
      <c r="C175" s="109"/>
      <c r="D175" s="94" t="s">
        <v>17</v>
      </c>
      <c r="E175" s="178">
        <v>15000</v>
      </c>
      <c r="F175" s="286">
        <v>15000</v>
      </c>
      <c r="G175" s="30">
        <v>0</v>
      </c>
      <c r="H175" s="202">
        <f>SUM(F175:G175)</f>
        <v>15000</v>
      </c>
    </row>
    <row r="176" spans="1:16" ht="15">
      <c r="A176" s="70" t="s">
        <v>40</v>
      </c>
      <c r="B176" s="26" t="s">
        <v>2</v>
      </c>
      <c r="C176" s="109"/>
      <c r="D176" s="94" t="s">
        <v>13</v>
      </c>
      <c r="E176" s="173">
        <v>91000</v>
      </c>
      <c r="F176" s="286">
        <v>91000</v>
      </c>
      <c r="G176" s="30">
        <v>0</v>
      </c>
      <c r="H176" s="202">
        <f>SUM(F176:G176)</f>
        <v>91000</v>
      </c>
    </row>
    <row r="177" spans="1:8" ht="15">
      <c r="A177" s="70" t="s">
        <v>40</v>
      </c>
      <c r="B177" s="26" t="s">
        <v>3</v>
      </c>
      <c r="C177" s="109"/>
      <c r="D177" s="94" t="s">
        <v>18</v>
      </c>
      <c r="E177" s="173">
        <v>0</v>
      </c>
      <c r="F177" s="286">
        <v>0</v>
      </c>
      <c r="G177" s="30">
        <v>0</v>
      </c>
      <c r="H177" s="202">
        <f>SUM(F177:G177)</f>
        <v>0</v>
      </c>
    </row>
    <row r="178" spans="1:8" ht="15">
      <c r="A178" s="70" t="s">
        <v>40</v>
      </c>
      <c r="B178" s="26" t="s">
        <v>4</v>
      </c>
      <c r="C178" s="109"/>
      <c r="D178" s="41" t="s">
        <v>176</v>
      </c>
      <c r="E178" s="173">
        <v>0</v>
      </c>
      <c r="F178" s="286">
        <v>0</v>
      </c>
      <c r="G178" s="30">
        <v>0</v>
      </c>
      <c r="H178" s="202">
        <f>SUM(F178:G178)</f>
        <v>0</v>
      </c>
    </row>
    <row r="179" spans="1:8" ht="15.75" thickBot="1">
      <c r="A179" s="70" t="s">
        <v>40</v>
      </c>
      <c r="B179" s="26" t="s">
        <v>5</v>
      </c>
      <c r="C179" s="109"/>
      <c r="D179" s="41" t="s">
        <v>177</v>
      </c>
      <c r="E179" s="363">
        <v>0</v>
      </c>
      <c r="F179" s="176">
        <v>0</v>
      </c>
      <c r="G179" s="147">
        <v>0</v>
      </c>
      <c r="H179" s="202">
        <f>SUM(F179:G179)</f>
        <v>0</v>
      </c>
    </row>
    <row r="180" spans="1:8" ht="15.75" thickBot="1">
      <c r="A180" s="70"/>
      <c r="B180" s="58"/>
      <c r="C180" s="124"/>
      <c r="D180" s="146" t="s">
        <v>68</v>
      </c>
      <c r="E180" s="31">
        <f>SUM(E175:E179)</f>
        <v>106000</v>
      </c>
      <c r="F180" s="295">
        <f>SUM(F175:F179)</f>
        <v>106000</v>
      </c>
      <c r="G180" s="312">
        <f>SUM(G175:G179)</f>
        <v>0</v>
      </c>
      <c r="H180" s="200">
        <f>SUM(H175:H179)</f>
        <v>106000</v>
      </c>
    </row>
    <row r="181" spans="1:8" ht="15">
      <c r="A181" s="70"/>
      <c r="B181" s="142" t="s">
        <v>122</v>
      </c>
      <c r="C181" s="143"/>
      <c r="D181" s="149"/>
      <c r="E181" s="373"/>
      <c r="F181" s="255"/>
      <c r="G181" s="255"/>
      <c r="H181" s="374"/>
    </row>
    <row r="182" spans="1:8" ht="15">
      <c r="A182" s="70" t="s">
        <v>40</v>
      </c>
      <c r="B182" s="26" t="s">
        <v>1</v>
      </c>
      <c r="C182" s="109"/>
      <c r="D182" s="40" t="s">
        <v>38</v>
      </c>
      <c r="E182" s="173">
        <v>0</v>
      </c>
      <c r="F182" s="285">
        <v>0</v>
      </c>
      <c r="G182" s="29">
        <v>0</v>
      </c>
      <c r="H182" s="194">
        <f>SUM(F182:G182)</f>
        <v>0</v>
      </c>
    </row>
    <row r="183" spans="1:8" ht="15">
      <c r="A183" s="70" t="s">
        <v>40</v>
      </c>
      <c r="B183" s="26" t="s">
        <v>2</v>
      </c>
      <c r="C183" s="109"/>
      <c r="D183" s="40" t="s">
        <v>199</v>
      </c>
      <c r="E183" s="173">
        <v>5400000</v>
      </c>
      <c r="F183" s="285">
        <v>5400000</v>
      </c>
      <c r="G183" s="29">
        <v>-5400000</v>
      </c>
      <c r="H183" s="194">
        <f>SUM(F183:G183)</f>
        <v>0</v>
      </c>
    </row>
    <row r="184" spans="1:8" ht="15">
      <c r="A184" s="70" t="s">
        <v>40</v>
      </c>
      <c r="B184" s="26" t="s">
        <v>3</v>
      </c>
      <c r="C184" s="109"/>
      <c r="D184" s="40" t="s">
        <v>200</v>
      </c>
      <c r="E184" s="173">
        <v>3000000</v>
      </c>
      <c r="F184" s="285">
        <v>3000000</v>
      </c>
      <c r="G184" s="29">
        <v>0</v>
      </c>
      <c r="H184" s="194">
        <f>SUM(F184:G184)</f>
        <v>3000000</v>
      </c>
    </row>
    <row r="185" spans="1:8" ht="15">
      <c r="A185" s="70" t="s">
        <v>40</v>
      </c>
      <c r="B185" s="26" t="s">
        <v>4</v>
      </c>
      <c r="C185" s="109"/>
      <c r="D185" s="105" t="s">
        <v>201</v>
      </c>
      <c r="E185" s="174">
        <v>0</v>
      </c>
      <c r="F185" s="285">
        <v>0</v>
      </c>
      <c r="G185" s="29">
        <v>0</v>
      </c>
      <c r="H185" s="194">
        <f>SUM(F185:G185)</f>
        <v>0</v>
      </c>
    </row>
    <row r="186" spans="1:8" ht="30" thickBot="1">
      <c r="A186" s="70" t="s">
        <v>40</v>
      </c>
      <c r="B186" s="26" t="s">
        <v>5</v>
      </c>
      <c r="C186" s="109"/>
      <c r="D186" s="330" t="s">
        <v>209</v>
      </c>
      <c r="E186" s="365">
        <v>0</v>
      </c>
      <c r="F186" s="364">
        <v>4885000</v>
      </c>
      <c r="G186" s="271">
        <v>0</v>
      </c>
      <c r="H186" s="194">
        <f>SUM(F186:G186)</f>
        <v>4885000</v>
      </c>
    </row>
    <row r="187" spans="1:8" ht="15.75" thickBot="1">
      <c r="A187" s="70"/>
      <c r="B187" s="28"/>
      <c r="C187" s="109"/>
      <c r="D187" s="15" t="s">
        <v>123</v>
      </c>
      <c r="E187" s="31">
        <f>SUM(E182:E186)</f>
        <v>8400000</v>
      </c>
      <c r="F187" s="295">
        <f>SUM(F182:F186)</f>
        <v>13285000</v>
      </c>
      <c r="G187" s="312">
        <f>SUM(G182:G186)</f>
        <v>-5400000</v>
      </c>
      <c r="H187" s="200">
        <f>SUM(H182:H186)</f>
        <v>7885000</v>
      </c>
    </row>
    <row r="188" spans="1:8" ht="15.75" thickBot="1">
      <c r="A188" s="70"/>
      <c r="B188" s="28"/>
      <c r="C188" s="125"/>
      <c r="D188" s="83"/>
      <c r="E188" s="147"/>
      <c r="F188" s="252"/>
      <c r="G188" s="252"/>
      <c r="H188" s="247"/>
    </row>
    <row r="189" spans="1:8" ht="15.75" thickBot="1">
      <c r="A189" s="69"/>
      <c r="B189" s="23"/>
      <c r="C189" s="104"/>
      <c r="D189" s="57" t="s">
        <v>69</v>
      </c>
      <c r="E189" s="317">
        <f>SUM(E180,E187)</f>
        <v>8506000</v>
      </c>
      <c r="F189" s="290">
        <f>SUM(F180,F187)</f>
        <v>13391000</v>
      </c>
      <c r="G189" s="315">
        <f>SUM(G180,G187)</f>
        <v>-5400000</v>
      </c>
      <c r="H189" s="236">
        <f>SUM(H180,H187)</f>
        <v>7991000</v>
      </c>
    </row>
    <row r="190" spans="1:8" ht="15.75" thickBot="1">
      <c r="A190" s="69"/>
      <c r="B190" s="23"/>
      <c r="C190" s="108"/>
      <c r="D190" s="54"/>
      <c r="E190" s="108"/>
      <c r="F190" s="254"/>
      <c r="G190" s="254"/>
      <c r="H190" s="246"/>
    </row>
    <row r="191" spans="1:8" ht="16.5" thickBot="1">
      <c r="A191" s="404" t="s">
        <v>131</v>
      </c>
      <c r="B191" s="405"/>
      <c r="C191" s="405"/>
      <c r="D191" s="406"/>
      <c r="E191" s="318">
        <f>+E60+E89+E114+E148+E158+E164+E170+E189</f>
        <v>1694563860</v>
      </c>
      <c r="F191" s="207">
        <f>+F60+F89+F114+F148+F158+F164+F170+F189</f>
        <v>1783672971</v>
      </c>
      <c r="G191" s="207">
        <f>+G60+G89+G114+G148+G158+G164+G170+G189</f>
        <v>193392634</v>
      </c>
      <c r="H191" s="207">
        <f>+H60+H89+H114+H148+H158+H164+H170+H189</f>
        <v>1977065605</v>
      </c>
    </row>
    <row r="192" spans="1:8" ht="15">
      <c r="A192" s="75"/>
      <c r="B192" s="43"/>
      <c r="C192" s="44"/>
      <c r="D192" s="44"/>
      <c r="E192" s="21"/>
      <c r="F192" s="42"/>
      <c r="G192" s="42"/>
      <c r="H192" s="336"/>
    </row>
    <row r="193" spans="1:10" ht="15.75">
      <c r="A193" s="66"/>
      <c r="B193" s="165" t="s">
        <v>129</v>
      </c>
      <c r="C193" s="167"/>
      <c r="D193" s="167"/>
      <c r="E193" s="258"/>
      <c r="F193" s="258"/>
      <c r="G193" s="258"/>
      <c r="H193" s="337"/>
    </row>
    <row r="194" spans="1:10" ht="15.75">
      <c r="A194" s="66"/>
      <c r="B194" s="5" t="s">
        <v>134</v>
      </c>
      <c r="C194" s="54" t="s">
        <v>124</v>
      </c>
      <c r="D194" s="45"/>
      <c r="E194" s="21"/>
      <c r="F194" s="21"/>
      <c r="G194" s="21"/>
      <c r="H194" s="336"/>
    </row>
    <row r="195" spans="1:10" ht="16.5" thickBot="1">
      <c r="A195" s="66"/>
      <c r="B195" s="5" t="s">
        <v>153</v>
      </c>
      <c r="C195" s="54"/>
      <c r="D195" s="45"/>
      <c r="E195" s="21"/>
      <c r="F195" s="96"/>
      <c r="G195" s="96"/>
      <c r="H195" s="336"/>
    </row>
    <row r="196" spans="1:10">
      <c r="A196" s="399" t="s">
        <v>40</v>
      </c>
      <c r="B196" s="80" t="s">
        <v>1</v>
      </c>
      <c r="C196" s="80"/>
      <c r="D196" s="386" t="s">
        <v>147</v>
      </c>
      <c r="E196" s="221">
        <v>0</v>
      </c>
      <c r="F196" s="319">
        <v>0</v>
      </c>
      <c r="G196" s="267">
        <v>0</v>
      </c>
      <c r="H196" s="195">
        <f>SUM(F196:G196)</f>
        <v>0</v>
      </c>
    </row>
    <row r="197" spans="1:10">
      <c r="A197" s="399" t="s">
        <v>44</v>
      </c>
      <c r="B197" s="38" t="s">
        <v>2</v>
      </c>
      <c r="C197" s="38"/>
      <c r="D197" s="387" t="s">
        <v>147</v>
      </c>
      <c r="E197" s="326">
        <v>0</v>
      </c>
      <c r="F197" s="292">
        <v>0</v>
      </c>
      <c r="G197" s="316">
        <v>0</v>
      </c>
      <c r="H197" s="197">
        <f>SUM(F197:G197)</f>
        <v>0</v>
      </c>
    </row>
    <row r="198" spans="1:10">
      <c r="A198" s="399" t="s">
        <v>207</v>
      </c>
      <c r="B198" s="38" t="s">
        <v>3</v>
      </c>
      <c r="C198" s="38"/>
      <c r="D198" s="387" t="s">
        <v>147</v>
      </c>
      <c r="E198" s="326">
        <v>0</v>
      </c>
      <c r="F198" s="292">
        <v>0</v>
      </c>
      <c r="G198" s="316">
        <v>0</v>
      </c>
      <c r="H198" s="197">
        <f>SUM(F198:G198)</f>
        <v>0</v>
      </c>
    </row>
    <row r="199" spans="1:10">
      <c r="A199" s="399" t="s">
        <v>41</v>
      </c>
      <c r="B199" s="38" t="s">
        <v>4</v>
      </c>
      <c r="C199" s="38"/>
      <c r="D199" s="387" t="s">
        <v>147</v>
      </c>
      <c r="E199" s="326">
        <v>0</v>
      </c>
      <c r="F199" s="292">
        <v>0</v>
      </c>
      <c r="G199" s="316">
        <v>0</v>
      </c>
      <c r="H199" s="197">
        <f>SUM(F199:G199)</f>
        <v>0</v>
      </c>
    </row>
    <row r="200" spans="1:10">
      <c r="A200" s="399" t="s">
        <v>63</v>
      </c>
      <c r="B200" s="38" t="s">
        <v>5</v>
      </c>
      <c r="C200" s="38"/>
      <c r="D200" s="387" t="s">
        <v>147</v>
      </c>
      <c r="E200" s="326">
        <v>0</v>
      </c>
      <c r="F200" s="292">
        <v>0</v>
      </c>
      <c r="G200" s="316">
        <v>0</v>
      </c>
      <c r="H200" s="197">
        <f>SUM(F200:G200)</f>
        <v>0</v>
      </c>
    </row>
    <row r="201" spans="1:10" ht="15">
      <c r="A201" s="400"/>
      <c r="B201" s="4"/>
      <c r="C201" s="113" t="s">
        <v>151</v>
      </c>
      <c r="D201" s="388"/>
      <c r="E201" s="308">
        <f>SUM(E196:E200)</f>
        <v>0</v>
      </c>
      <c r="F201" s="310">
        <f>SUM(F196:F200)</f>
        <v>0</v>
      </c>
      <c r="G201" s="309">
        <f>SUM(G196:G200)</f>
        <v>0</v>
      </c>
      <c r="H201" s="205">
        <f>SUM(H196:H200)</f>
        <v>0</v>
      </c>
    </row>
    <row r="202" spans="1:10" ht="15">
      <c r="A202" s="400"/>
      <c r="B202" s="113" t="s">
        <v>150</v>
      </c>
      <c r="C202" s="4"/>
      <c r="D202" s="388"/>
      <c r="E202" s="308"/>
      <c r="F202" s="268"/>
      <c r="G202" s="268"/>
      <c r="H202" s="385"/>
    </row>
    <row r="203" spans="1:10">
      <c r="A203" s="399" t="s">
        <v>40</v>
      </c>
      <c r="B203" s="38" t="s">
        <v>1</v>
      </c>
      <c r="C203" s="38"/>
      <c r="D203" s="387" t="s">
        <v>148</v>
      </c>
      <c r="E203" s="174">
        <v>676121226</v>
      </c>
      <c r="F203" s="316">
        <v>805317131</v>
      </c>
      <c r="G203" s="256">
        <v>0</v>
      </c>
      <c r="H203" s="197">
        <f>SUM(F203:G203)</f>
        <v>805317131</v>
      </c>
      <c r="I203" s="1">
        <v>516627</v>
      </c>
      <c r="J203" s="1" t="s">
        <v>189</v>
      </c>
    </row>
    <row r="204" spans="1:10">
      <c r="A204" s="399" t="s">
        <v>44</v>
      </c>
      <c r="B204" s="38" t="s">
        <v>2</v>
      </c>
      <c r="C204" s="81"/>
      <c r="D204" s="387" t="s">
        <v>148</v>
      </c>
      <c r="E204" s="174">
        <v>0</v>
      </c>
      <c r="F204" s="316">
        <v>17612817</v>
      </c>
      <c r="G204" s="256">
        <v>0</v>
      </c>
      <c r="H204" s="197">
        <f>SUM(F204:G204)</f>
        <v>17612817</v>
      </c>
    </row>
    <row r="205" spans="1:10">
      <c r="A205" s="399" t="s">
        <v>207</v>
      </c>
      <c r="B205" s="38" t="s">
        <v>3</v>
      </c>
      <c r="C205" s="81"/>
      <c r="D205" s="387" t="s">
        <v>148</v>
      </c>
      <c r="E205" s="174">
        <v>0</v>
      </c>
      <c r="F205" s="316">
        <v>1497384</v>
      </c>
      <c r="G205" s="256">
        <v>0</v>
      </c>
      <c r="H205" s="197">
        <f>SUM(F205:G205)</f>
        <v>1497384</v>
      </c>
    </row>
    <row r="206" spans="1:10">
      <c r="A206" s="399" t="s">
        <v>41</v>
      </c>
      <c r="B206" s="38" t="s">
        <v>4</v>
      </c>
      <c r="C206" s="81"/>
      <c r="D206" s="387" t="s">
        <v>148</v>
      </c>
      <c r="E206" s="174">
        <v>2500000</v>
      </c>
      <c r="F206" s="316">
        <v>6862555</v>
      </c>
      <c r="G206" s="256">
        <v>0</v>
      </c>
      <c r="H206" s="197">
        <f>SUM(F206:G206)</f>
        <v>6862555</v>
      </c>
      <c r="J206" s="1">
        <f>I203-29500</f>
        <v>487127</v>
      </c>
    </row>
    <row r="207" spans="1:10">
      <c r="A207" s="399" t="s">
        <v>63</v>
      </c>
      <c r="B207" s="38" t="s">
        <v>5</v>
      </c>
      <c r="C207" s="81"/>
      <c r="D207" s="389" t="s">
        <v>148</v>
      </c>
      <c r="E207" s="174">
        <v>3211000</v>
      </c>
      <c r="F207" s="316">
        <v>21139327</v>
      </c>
      <c r="G207" s="256">
        <v>0</v>
      </c>
      <c r="H207" s="197">
        <f>SUM(F207:G207)</f>
        <v>21139327</v>
      </c>
    </row>
    <row r="208" spans="1:10" ht="15">
      <c r="A208" s="400"/>
      <c r="B208" s="397"/>
      <c r="C208" s="113" t="s">
        <v>149</v>
      </c>
      <c r="D208" s="388"/>
      <c r="E208" s="308">
        <f>SUM(E203:E207)</f>
        <v>681832226</v>
      </c>
      <c r="F208" s="310">
        <f>SUM(F203:F207)</f>
        <v>852429214</v>
      </c>
      <c r="G208" s="309">
        <f>SUM(G203:G207)</f>
        <v>0</v>
      </c>
      <c r="H208" s="205">
        <f>SUM(H203:H207)</f>
        <v>852429214</v>
      </c>
    </row>
    <row r="209" spans="1:8" ht="15">
      <c r="A209" s="400"/>
      <c r="B209" s="113" t="s">
        <v>178</v>
      </c>
      <c r="C209" s="219"/>
      <c r="D209" s="390"/>
      <c r="E209" s="308"/>
      <c r="F209" s="268"/>
      <c r="G209" s="268"/>
      <c r="H209" s="385"/>
    </row>
    <row r="210" spans="1:8">
      <c r="A210" s="399" t="s">
        <v>40</v>
      </c>
      <c r="B210" s="38" t="s">
        <v>1</v>
      </c>
      <c r="C210" s="81"/>
      <c r="D210" s="389" t="s">
        <v>179</v>
      </c>
      <c r="E210" s="174">
        <v>25476774</v>
      </c>
      <c r="F210" s="316">
        <v>25476774</v>
      </c>
      <c r="G210" s="256">
        <v>0</v>
      </c>
      <c r="H210" s="197">
        <f>SUM(F210:G210)</f>
        <v>25476774</v>
      </c>
    </row>
    <row r="211" spans="1:8" ht="15.75" thickBot="1">
      <c r="A211" s="400"/>
      <c r="B211" s="398"/>
      <c r="C211" s="391" t="s">
        <v>166</v>
      </c>
      <c r="D211" s="392"/>
      <c r="E211" s="322">
        <f>SUM(E210:E210)</f>
        <v>25476774</v>
      </c>
      <c r="F211" s="324">
        <f>SUM(F210:F210)</f>
        <v>25476774</v>
      </c>
      <c r="G211" s="320">
        <f>SUM(G210:G210)</f>
        <v>0</v>
      </c>
      <c r="H211" s="222">
        <f>SUM(H210:H210)</f>
        <v>25476774</v>
      </c>
    </row>
    <row r="212" spans="1:8" ht="15.75" thickBot="1">
      <c r="A212" s="401"/>
      <c r="B212" s="407" t="s">
        <v>152</v>
      </c>
      <c r="C212" s="408"/>
      <c r="D212" s="409"/>
      <c r="E212" s="323">
        <f>SUM(E201+E208+E210)</f>
        <v>707309000</v>
      </c>
      <c r="F212" s="325">
        <f>SUM(F201+F208+F210)</f>
        <v>877905988</v>
      </c>
      <c r="G212" s="321">
        <f>SUM(G201+G208+G210)</f>
        <v>0</v>
      </c>
      <c r="H212" s="220">
        <f>SUM(H201,H208,H211)</f>
        <v>877905988</v>
      </c>
    </row>
    <row r="213" spans="1:8" ht="15">
      <c r="A213" s="73"/>
      <c r="B213" s="37"/>
      <c r="C213" s="37"/>
      <c r="D213" s="112"/>
      <c r="E213" s="272"/>
      <c r="F213" s="376"/>
      <c r="G213" s="376"/>
      <c r="H213" s="375"/>
    </row>
    <row r="214" spans="1:8" ht="15.75" thickBot="1">
      <c r="A214" s="157"/>
      <c r="B214" s="5" t="s">
        <v>191</v>
      </c>
      <c r="C214" s="54"/>
      <c r="D214" s="54"/>
      <c r="E214" s="21"/>
      <c r="F214" s="96"/>
      <c r="G214" s="96"/>
      <c r="H214" s="336"/>
    </row>
    <row r="215" spans="1:8" ht="15.75" thickBot="1">
      <c r="A215" s="70" t="s">
        <v>40</v>
      </c>
      <c r="B215" s="26" t="s">
        <v>1</v>
      </c>
      <c r="C215" s="49"/>
      <c r="D215" s="78" t="s">
        <v>127</v>
      </c>
      <c r="E215" s="377">
        <v>0</v>
      </c>
      <c r="F215" s="378">
        <v>0</v>
      </c>
      <c r="G215" s="379">
        <v>0</v>
      </c>
      <c r="H215" s="303">
        <f>SUM(E215:G215)</f>
        <v>0</v>
      </c>
    </row>
    <row r="216" spans="1:8" ht="15.75" thickBot="1">
      <c r="A216" s="70"/>
      <c r="B216" s="56"/>
      <c r="C216" s="49"/>
      <c r="D216" s="15" t="s">
        <v>128</v>
      </c>
      <c r="E216" s="31">
        <f>SUM(E215)</f>
        <v>0</v>
      </c>
      <c r="F216" s="295">
        <f>SUM(F215)</f>
        <v>0</v>
      </c>
      <c r="G216" s="312">
        <f>SUM(G215)</f>
        <v>0</v>
      </c>
      <c r="H216" s="200">
        <f>SUM(H215)</f>
        <v>0</v>
      </c>
    </row>
    <row r="217" spans="1:8" ht="15">
      <c r="A217" s="70"/>
      <c r="B217" s="154"/>
      <c r="C217" s="21"/>
      <c r="D217" s="28"/>
      <c r="E217" s="147"/>
      <c r="F217" s="379"/>
      <c r="G217" s="379"/>
      <c r="H217" s="247"/>
    </row>
    <row r="218" spans="1:8" ht="15.75" thickBot="1">
      <c r="A218" s="157"/>
      <c r="B218" s="5" t="s">
        <v>195</v>
      </c>
      <c r="C218" s="54"/>
      <c r="D218" s="54"/>
      <c r="E218" s="21"/>
      <c r="F218" s="96"/>
      <c r="G218" s="96"/>
      <c r="H218" s="336"/>
    </row>
    <row r="219" spans="1:8" ht="15.75" thickBot="1">
      <c r="A219" s="70" t="s">
        <v>40</v>
      </c>
      <c r="B219" s="26" t="s">
        <v>1</v>
      </c>
      <c r="C219" s="49"/>
      <c r="D219" s="78" t="s">
        <v>196</v>
      </c>
      <c r="E219" s="377">
        <v>0</v>
      </c>
      <c r="F219" s="378">
        <f>6519494+862757</f>
        <v>7382251</v>
      </c>
      <c r="G219" s="379">
        <v>1352973</v>
      </c>
      <c r="H219" s="303">
        <f>SUM(F219:G219)</f>
        <v>8735224</v>
      </c>
    </row>
    <row r="220" spans="1:8" ht="15.75" thickBot="1">
      <c r="A220" s="70"/>
      <c r="B220" s="56"/>
      <c r="C220" s="49"/>
      <c r="D220" s="15" t="s">
        <v>196</v>
      </c>
      <c r="E220" s="31">
        <f>SUM(E219)</f>
        <v>0</v>
      </c>
      <c r="F220" s="295">
        <f>SUM(F219)</f>
        <v>7382251</v>
      </c>
      <c r="G220" s="312">
        <f>SUM(G219)</f>
        <v>1352973</v>
      </c>
      <c r="H220" s="200">
        <f>SUM(H219)</f>
        <v>8735224</v>
      </c>
    </row>
    <row r="221" spans="1:8" ht="15">
      <c r="A221" s="70"/>
      <c r="B221" s="154"/>
      <c r="C221" s="21"/>
      <c r="D221" s="28"/>
      <c r="E221" s="147"/>
      <c r="F221" s="379"/>
      <c r="G221" s="379"/>
      <c r="H221" s="247"/>
    </row>
    <row r="222" spans="1:8" ht="15.75" thickBot="1">
      <c r="A222" s="157"/>
      <c r="B222" s="5" t="s">
        <v>193</v>
      </c>
      <c r="C222" s="54"/>
      <c r="D222" s="54"/>
      <c r="E222" s="21"/>
      <c r="F222" s="96"/>
      <c r="G222" s="96"/>
      <c r="H222" s="336"/>
    </row>
    <row r="223" spans="1:8" ht="15">
      <c r="A223" s="70" t="s">
        <v>40</v>
      </c>
      <c r="B223" s="26" t="s">
        <v>1</v>
      </c>
      <c r="C223" s="49"/>
      <c r="D223" s="78" t="s">
        <v>192</v>
      </c>
      <c r="E223" s="172">
        <v>0</v>
      </c>
      <c r="F223" s="291">
        <v>850000000</v>
      </c>
      <c r="G223" s="255">
        <v>243690000</v>
      </c>
      <c r="H223" s="193">
        <f>SUM(F223:G223)</f>
        <v>1093690000</v>
      </c>
    </row>
    <row r="224" spans="1:8" ht="15.75" thickBot="1">
      <c r="A224" s="70"/>
      <c r="B224" s="56"/>
      <c r="C224" s="49"/>
      <c r="D224" s="15" t="s">
        <v>192</v>
      </c>
      <c r="E224" s="301">
        <f>SUM(E223)</f>
        <v>0</v>
      </c>
      <c r="F224" s="299">
        <f>SUM(F223)</f>
        <v>850000000</v>
      </c>
      <c r="G224" s="302">
        <f>SUM(G223)</f>
        <v>243690000</v>
      </c>
      <c r="H224" s="234">
        <f>SUM(H223)</f>
        <v>1093690000</v>
      </c>
    </row>
    <row r="225" spans="1:8" ht="15.75" thickBot="1">
      <c r="A225" s="70"/>
      <c r="B225" s="169" t="s">
        <v>135</v>
      </c>
      <c r="C225" s="18"/>
      <c r="D225" s="168"/>
      <c r="E225" s="179">
        <f>+E212+E216+E220+E224</f>
        <v>707309000</v>
      </c>
      <c r="F225" s="295">
        <f>+F212+F216+F220+F224</f>
        <v>1735288239</v>
      </c>
      <c r="G225" s="295">
        <f>+G212+G216+G220+G224</f>
        <v>245042973</v>
      </c>
      <c r="H225" s="200">
        <f>+H212+H216+H220+H224</f>
        <v>1980331212</v>
      </c>
    </row>
    <row r="226" spans="1:8" ht="15">
      <c r="A226" s="73"/>
      <c r="B226" s="37"/>
      <c r="C226" s="37"/>
      <c r="D226" s="112"/>
      <c r="E226" s="272"/>
      <c r="F226" s="376"/>
      <c r="G226" s="376"/>
      <c r="H226" s="375"/>
    </row>
    <row r="227" spans="1:8" ht="15.75" thickBot="1">
      <c r="A227" s="157"/>
      <c r="B227" s="5" t="s">
        <v>194</v>
      </c>
      <c r="C227" s="54"/>
      <c r="D227" s="54"/>
      <c r="E227" s="21"/>
      <c r="F227" s="96"/>
      <c r="G227" s="96"/>
      <c r="H227" s="336"/>
    </row>
    <row r="228" spans="1:8" ht="15.75" thickBot="1">
      <c r="A228" s="70" t="s">
        <v>40</v>
      </c>
      <c r="B228" s="26" t="s">
        <v>1</v>
      </c>
      <c r="C228" s="49"/>
      <c r="D228" s="78" t="s">
        <v>125</v>
      </c>
      <c r="E228" s="377">
        <v>0</v>
      </c>
      <c r="F228" s="378">
        <v>0</v>
      </c>
      <c r="G228" s="379">
        <v>0</v>
      </c>
      <c r="H228" s="303">
        <f>SUM(E228:G228)</f>
        <v>0</v>
      </c>
    </row>
    <row r="229" spans="1:8" ht="15.75" thickBot="1">
      <c r="A229" s="70"/>
      <c r="B229" s="56"/>
      <c r="C229" s="49"/>
      <c r="D229" s="15" t="s">
        <v>126</v>
      </c>
      <c r="E229" s="31">
        <f>SUM(E228)</f>
        <v>0</v>
      </c>
      <c r="F229" s="295">
        <f>SUM(F228)</f>
        <v>0</v>
      </c>
      <c r="G229" s="312">
        <f>SUM(G228)</f>
        <v>0</v>
      </c>
      <c r="H229" s="200">
        <f>SUM(H228)</f>
        <v>0</v>
      </c>
    </row>
    <row r="230" spans="1:8" ht="15.75" thickBot="1">
      <c r="A230" s="69"/>
      <c r="B230" s="6"/>
      <c r="C230" s="21"/>
      <c r="D230" s="21"/>
      <c r="E230" s="21"/>
      <c r="F230" s="18"/>
      <c r="G230" s="18"/>
      <c r="H230" s="336"/>
    </row>
    <row r="231" spans="1:8" ht="16.5" thickBot="1">
      <c r="A231" s="77" t="s">
        <v>130</v>
      </c>
      <c r="B231" s="59"/>
      <c r="C231" s="60"/>
      <c r="D231" s="97"/>
      <c r="E231" s="383">
        <f>+E225+E229</f>
        <v>707309000</v>
      </c>
      <c r="F231" s="384">
        <f>+F225+F229</f>
        <v>1735288239</v>
      </c>
      <c r="G231" s="328">
        <f>+G225+G229</f>
        <v>245042973</v>
      </c>
      <c r="H231" s="208">
        <f>+H225+H229</f>
        <v>1980331212</v>
      </c>
    </row>
    <row r="232" spans="1:8" ht="15">
      <c r="A232" s="76"/>
      <c r="B232" s="21"/>
      <c r="C232" s="21"/>
      <c r="D232" s="42"/>
      <c r="E232" s="42"/>
      <c r="F232" s="42"/>
      <c r="G232" s="42"/>
      <c r="H232" s="382"/>
    </row>
    <row r="233" spans="1:8" ht="15.75" thickBot="1">
      <c r="A233" s="74"/>
      <c r="B233" s="23"/>
      <c r="C233" s="6"/>
      <c r="D233" s="96"/>
      <c r="E233" s="21"/>
      <c r="F233" s="96"/>
      <c r="G233" s="96"/>
      <c r="H233" s="336"/>
    </row>
    <row r="234" spans="1:8" ht="17.25" customHeight="1" thickBot="1">
      <c r="A234" s="402" t="s">
        <v>136</v>
      </c>
      <c r="B234" s="403"/>
      <c r="C234" s="403"/>
      <c r="D234" s="403"/>
      <c r="E234" s="380">
        <f>SUM(E191,E231)</f>
        <v>2401872860</v>
      </c>
      <c r="F234" s="381">
        <f>SUM(F191,F231)</f>
        <v>3518961210</v>
      </c>
      <c r="G234" s="327">
        <f>SUM(G191,G231)</f>
        <v>438435607</v>
      </c>
      <c r="H234" s="233">
        <f>SUM(H191,H231)</f>
        <v>3957396817</v>
      </c>
    </row>
    <row r="235" spans="1:8" ht="15">
      <c r="A235" s="154"/>
      <c r="B235" s="6"/>
      <c r="C235" s="21"/>
      <c r="D235" s="21"/>
      <c r="E235" s="21"/>
      <c r="F235" s="21"/>
      <c r="G235" s="21"/>
      <c r="H235" s="21"/>
    </row>
    <row r="236" spans="1:8" ht="15">
      <c r="A236" s="154"/>
      <c r="B236" s="6"/>
      <c r="C236" s="21"/>
      <c r="D236" s="21"/>
      <c r="E236" s="21"/>
      <c r="F236" s="21"/>
      <c r="G236" s="21"/>
      <c r="H236" s="21"/>
    </row>
    <row r="237" spans="1:8" ht="15">
      <c r="A237" s="154"/>
      <c r="B237" s="6"/>
      <c r="C237" s="21"/>
      <c r="D237" s="21"/>
      <c r="E237" s="21"/>
      <c r="F237" s="21"/>
      <c r="G237" s="21"/>
      <c r="H237" s="21"/>
    </row>
    <row r="238" spans="1:8" ht="15">
      <c r="A238" s="154"/>
      <c r="B238" s="6"/>
      <c r="C238" s="21"/>
      <c r="D238" s="21"/>
      <c r="E238" s="21"/>
      <c r="F238" s="21"/>
      <c r="G238" s="21"/>
      <c r="H238" s="21"/>
    </row>
    <row r="239" spans="1:8" ht="15">
      <c r="A239" s="154"/>
      <c r="B239" s="6"/>
      <c r="C239" s="21"/>
      <c r="D239" s="21"/>
      <c r="E239" s="21"/>
      <c r="F239" s="21"/>
      <c r="G239" s="21"/>
      <c r="H239" s="21"/>
    </row>
    <row r="240" spans="1:8" ht="15">
      <c r="A240" s="154"/>
      <c r="B240" s="6"/>
      <c r="C240" s="21"/>
      <c r="D240" s="21"/>
      <c r="E240" s="21"/>
      <c r="F240" s="21"/>
      <c r="G240" s="21"/>
      <c r="H240" s="21"/>
    </row>
    <row r="241" spans="1:8" ht="15">
      <c r="A241" s="154"/>
      <c r="B241" s="6"/>
      <c r="C241" s="21"/>
      <c r="D241" s="21"/>
      <c r="E241" s="21"/>
      <c r="F241" s="21"/>
      <c r="G241" s="21"/>
      <c r="H241" s="21"/>
    </row>
    <row r="242" spans="1:8" ht="15">
      <c r="A242" s="154"/>
      <c r="B242" s="6"/>
      <c r="C242" s="21"/>
      <c r="D242" s="21"/>
      <c r="E242" s="21"/>
      <c r="F242" s="21"/>
      <c r="G242" s="21"/>
      <c r="H242" s="21"/>
    </row>
    <row r="243" spans="1:8" ht="15">
      <c r="A243" s="154"/>
      <c r="B243" s="6"/>
      <c r="C243" s="21"/>
      <c r="D243" s="21"/>
      <c r="E243" s="21"/>
      <c r="F243" s="21"/>
      <c r="G243" s="21"/>
      <c r="H243" s="21"/>
    </row>
    <row r="244" spans="1:8" ht="15">
      <c r="A244" s="154"/>
      <c r="B244" s="6"/>
      <c r="C244" s="21"/>
      <c r="D244" s="21"/>
      <c r="E244" s="21"/>
      <c r="F244" s="21"/>
      <c r="G244" s="21"/>
      <c r="H244" s="21"/>
    </row>
    <row r="245" spans="1:8" ht="15">
      <c r="A245" s="154"/>
      <c r="B245" s="6"/>
      <c r="C245" s="21"/>
      <c r="D245" s="21"/>
      <c r="E245" s="21"/>
      <c r="F245" s="21"/>
      <c r="G245" s="21"/>
      <c r="H245" s="21"/>
    </row>
    <row r="246" spans="1:8" ht="15">
      <c r="A246" s="154"/>
      <c r="B246" s="6"/>
      <c r="C246" s="21"/>
      <c r="D246" s="21"/>
      <c r="E246" s="21"/>
      <c r="F246" s="21"/>
      <c r="G246" s="21"/>
      <c r="H246" s="21"/>
    </row>
    <row r="247" spans="1:8" ht="15">
      <c r="A247" s="154"/>
      <c r="B247" s="6"/>
      <c r="C247" s="21"/>
      <c r="D247" s="21"/>
      <c r="E247" s="21"/>
      <c r="F247" s="21"/>
      <c r="G247" s="21"/>
      <c r="H247" s="21"/>
    </row>
    <row r="248" spans="1:8" ht="15">
      <c r="A248" s="154"/>
      <c r="B248" s="6"/>
      <c r="C248" s="21"/>
      <c r="D248" s="21"/>
      <c r="E248" s="21"/>
      <c r="F248" s="21"/>
      <c r="G248" s="21"/>
      <c r="H248" s="21"/>
    </row>
    <row r="249" spans="1:8" ht="15">
      <c r="A249" s="154"/>
      <c r="B249" s="6"/>
      <c r="C249" s="21"/>
      <c r="D249" s="21"/>
      <c r="E249" s="21"/>
      <c r="F249" s="21"/>
      <c r="G249" s="21"/>
      <c r="H249" s="21"/>
    </row>
    <row r="250" spans="1:8" ht="15">
      <c r="A250" s="154"/>
      <c r="B250" s="6"/>
      <c r="C250" s="21"/>
      <c r="D250" s="21"/>
      <c r="E250" s="21"/>
      <c r="F250" s="21"/>
      <c r="G250" s="21"/>
      <c r="H250" s="21"/>
    </row>
    <row r="251" spans="1:8" ht="15">
      <c r="A251" s="154"/>
      <c r="B251" s="6"/>
      <c r="C251" s="21"/>
      <c r="D251" s="21"/>
      <c r="E251" s="21"/>
      <c r="F251" s="21"/>
      <c r="G251" s="21"/>
      <c r="H251" s="21"/>
    </row>
    <row r="252" spans="1:8" ht="15">
      <c r="A252" s="154"/>
      <c r="B252" s="6"/>
      <c r="C252" s="21"/>
      <c r="D252" s="21"/>
      <c r="E252" s="21"/>
      <c r="F252" s="21"/>
      <c r="G252" s="21"/>
      <c r="H252" s="21"/>
    </row>
    <row r="253" spans="1:8" ht="15">
      <c r="A253" s="154"/>
      <c r="B253" s="6"/>
      <c r="C253" s="21"/>
      <c r="D253" s="21"/>
      <c r="E253" s="21"/>
      <c r="F253" s="21"/>
      <c r="G253" s="21"/>
      <c r="H253" s="21"/>
    </row>
    <row r="254" spans="1:8" ht="15">
      <c r="A254" s="154"/>
      <c r="B254" s="6"/>
      <c r="C254" s="21"/>
      <c r="D254" s="21"/>
      <c r="E254" s="21"/>
      <c r="F254" s="21"/>
      <c r="G254" s="21"/>
      <c r="H254" s="21"/>
    </row>
  </sheetData>
  <mergeCells count="4">
    <mergeCell ref="A234:D234"/>
    <mergeCell ref="A191:D191"/>
    <mergeCell ref="B212:D212"/>
    <mergeCell ref="B6:D6"/>
  </mergeCells>
  <phoneticPr fontId="0" type="noConversion"/>
  <printOptions horizontalCentered="1"/>
  <pageMargins left="0.35433070866141736" right="0.11811023622047245" top="1.0236220472440944" bottom="0.98425196850393704" header="0.47244094488188981" footer="0.59055118110236227"/>
  <pageSetup paperSize="8" scale="55" orientation="portrait" r:id="rId1"/>
  <headerFooter alignWithMargins="0">
    <oddHeader xml:space="preserve">&amp;L&amp;"Arial,Normál"Bevétel&amp;C&amp;"Arial,Félkövér"&amp;12"7. melléklet a 8/2016. (II.25.) Ör."
Balatonalmádi Város Önkormányzata
&amp;"Arial,Normál"2016. évi bevételi előirányzat (Ft)
&amp;R&amp;"MS Sans Serif,Félkövér"6. melléklet a 23/2016.(XII.16.)
önkormányzati rendelethez </oddHeader>
    <oddFooter>&amp;C&amp;"Arial,Normál"&amp;P. oldal</oddFooter>
  </headerFooter>
  <rowBreaks count="1" manualBreakCount="1">
    <brk id="1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Önk. bevételei előiányzat</vt:lpstr>
      <vt:lpstr>'Önk. bevételei előiányzat'!Nyomtatási_terület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Leíró Iroda</dc:creator>
  <cp:lastModifiedBy>ildi</cp:lastModifiedBy>
  <cp:lastPrinted>2016-12-19T08:48:17Z</cp:lastPrinted>
  <dcterms:created xsi:type="dcterms:W3CDTF">2002-01-07T11:47:04Z</dcterms:created>
  <dcterms:modified xsi:type="dcterms:W3CDTF">2016-12-21T14:29:12Z</dcterms:modified>
</cp:coreProperties>
</file>